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A562AF86-2924-4C1C-9A2A-95A7C5240F1E}" xr6:coauthVersionLast="36" xr6:coauthVersionMax="36" xr10:uidLastSave="{00000000-0000-0000-0000-000000000000}"/>
  <bookViews>
    <workbookView xWindow="0" yWindow="0" windowWidth="28800" windowHeight="119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7" r:id="rId8"/>
    <sheet name="6.1. Паспорт сетевой график" sheetId="16" r:id="rId9"/>
    <sheet name="6.2. Паспорт фин осв ввод" sheetId="25" r:id="rId10"/>
    <sheet name="7. Паспорт отчет о закупке" sheetId="5" r:id="rId11"/>
    <sheet name="8. Общие сведения" sheetId="22" r:id="rId12"/>
  </sheets>
  <definedNames>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ллл" localSheetId="7">#REF!</definedName>
    <definedName name="ллл">#REF!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описание'!$A$1:$D$30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C40" i="7" l="1"/>
  <c r="B27" i="22" l="1"/>
  <c r="E64" i="25"/>
  <c r="E63" i="25"/>
  <c r="E62" i="25"/>
  <c r="E61" i="25"/>
  <c r="E60" i="25"/>
  <c r="E59" i="25"/>
  <c r="E58" i="25"/>
  <c r="E57" i="25"/>
  <c r="E56" i="25"/>
  <c r="E55" i="25"/>
  <c r="E54" i="25"/>
  <c r="E53" i="25"/>
  <c r="E52" i="25"/>
  <c r="E51" i="25"/>
  <c r="E50" i="25"/>
  <c r="E49" i="25"/>
  <c r="E48" i="25"/>
  <c r="E47" i="25"/>
  <c r="E46" i="25"/>
  <c r="E45" i="25"/>
  <c r="E44" i="25"/>
  <c r="E43" i="25"/>
  <c r="E42" i="25"/>
  <c r="E41" i="25"/>
  <c r="E40" i="25"/>
  <c r="E39" i="25"/>
  <c r="E38" i="25"/>
  <c r="E37" i="25"/>
  <c r="E36" i="25"/>
  <c r="E35" i="25"/>
  <c r="E34" i="25"/>
  <c r="E33" i="25"/>
  <c r="E32" i="25"/>
  <c r="E31" i="25"/>
  <c r="E29" i="25"/>
  <c r="E28" i="25"/>
  <c r="E27" i="25"/>
  <c r="E26" i="25"/>
  <c r="E25" i="25"/>
  <c r="D30" i="25"/>
  <c r="D24" i="25"/>
  <c r="J30" i="25"/>
  <c r="J24" i="25"/>
  <c r="B77" i="22" l="1"/>
  <c r="D26" i="5"/>
  <c r="F64" i="25"/>
  <c r="F63" i="25"/>
  <c r="F62" i="25"/>
  <c r="F61" i="25"/>
  <c r="F60" i="25"/>
  <c r="F59" i="25"/>
  <c r="F58" i="25"/>
  <c r="F57" i="25"/>
  <c r="F56" i="25"/>
  <c r="F55" i="25"/>
  <c r="F54" i="25"/>
  <c r="F53" i="25"/>
  <c r="F52" i="25"/>
  <c r="F51" i="25"/>
  <c r="F50" i="25"/>
  <c r="F49" i="25"/>
  <c r="F48" i="25"/>
  <c r="F47" i="25"/>
  <c r="F46" i="25"/>
  <c r="F45" i="25"/>
  <c r="F44" i="25"/>
  <c r="F43" i="25"/>
  <c r="F42" i="25"/>
  <c r="F41" i="25"/>
  <c r="F40" i="25"/>
  <c r="F39" i="25"/>
  <c r="F38" i="25"/>
  <c r="F37" i="25"/>
  <c r="F36" i="25"/>
  <c r="F35" i="25"/>
  <c r="F34" i="25"/>
  <c r="F33" i="25"/>
  <c r="F32" i="25"/>
  <c r="F31" i="25"/>
  <c r="F29" i="25"/>
  <c r="F28" i="25"/>
  <c r="F27" i="25"/>
  <c r="F26" i="25"/>
  <c r="F25" i="25"/>
  <c r="E24" i="25"/>
  <c r="F24" i="25" l="1"/>
  <c r="E30" i="25"/>
  <c r="F30" i="25"/>
  <c r="Q49" i="27"/>
  <c r="R49" i="27" s="1"/>
  <c r="S49" i="27" s="1"/>
  <c r="T49" i="27" s="1"/>
  <c r="U49" i="27" s="1"/>
  <c r="V49" i="27" s="1"/>
  <c r="W49" i="27" s="1"/>
  <c r="X49" i="27" s="1"/>
  <c r="Y49" i="27" s="1"/>
  <c r="Z49" i="27" s="1"/>
  <c r="AA49" i="27" s="1"/>
  <c r="AB49" i="27" s="1"/>
  <c r="AC49" i="27" s="1"/>
  <c r="AD49" i="27" s="1"/>
  <c r="AE49" i="27" s="1"/>
  <c r="AF49" i="27" s="1"/>
  <c r="C49" i="27"/>
  <c r="D49" i="27" s="1"/>
  <c r="E49" i="27" s="1"/>
  <c r="F49" i="27" s="1"/>
  <c r="G49" i="27" s="1"/>
  <c r="H49" i="27" s="1"/>
  <c r="I49" i="27" s="1"/>
  <c r="J49" i="27" s="1"/>
  <c r="K49" i="27" s="1"/>
  <c r="L49" i="27" s="1"/>
  <c r="M49" i="27" s="1"/>
  <c r="N49" i="27" s="1"/>
  <c r="O49" i="27" s="1"/>
  <c r="P49" i="27" s="1"/>
  <c r="B49" i="27"/>
  <c r="A15" i="27" l="1"/>
  <c r="A12" i="27"/>
  <c r="A9" i="27"/>
  <c r="A5" i="27"/>
  <c r="U95" i="27"/>
  <c r="V95" i="27" s="1"/>
  <c r="W95" i="27" s="1"/>
  <c r="X95" i="27" s="1"/>
  <c r="Y95" i="27" s="1"/>
  <c r="Z95" i="27" s="1"/>
  <c r="AA95" i="27" s="1"/>
  <c r="AB95" i="27" s="1"/>
  <c r="AC95" i="27" s="1"/>
  <c r="AD95" i="27" s="1"/>
  <c r="AE95" i="27" s="1"/>
  <c r="AF95" i="27" s="1"/>
  <c r="AG95" i="27" s="1"/>
  <c r="AH95" i="27" s="1"/>
  <c r="AI95" i="27" s="1"/>
  <c r="AJ95" i="27" s="1"/>
  <c r="Q95" i="27"/>
  <c r="R95" i="27" s="1"/>
  <c r="S95" i="27" s="1"/>
  <c r="T95" i="27" s="1"/>
  <c r="AJ89" i="27"/>
  <c r="AI89" i="27"/>
  <c r="AH89" i="27"/>
  <c r="AG89" i="27"/>
  <c r="AF89" i="27"/>
  <c r="AE89" i="27"/>
  <c r="AD89" i="27"/>
  <c r="AC89" i="27"/>
  <c r="AB89" i="27"/>
  <c r="AA89" i="27"/>
  <c r="Z89" i="27"/>
  <c r="Y89" i="27"/>
  <c r="X89" i="27"/>
  <c r="W89" i="27"/>
  <c r="V89" i="27"/>
  <c r="U89" i="27"/>
  <c r="T89" i="27"/>
  <c r="S89" i="27"/>
  <c r="R89" i="27"/>
  <c r="Q89" i="27"/>
  <c r="P89" i="27"/>
  <c r="O89" i="27"/>
  <c r="N89" i="27"/>
  <c r="M89" i="27"/>
  <c r="L89" i="27"/>
  <c r="K89" i="27"/>
  <c r="J89" i="27"/>
  <c r="I89" i="27"/>
  <c r="H89" i="27"/>
  <c r="G89" i="27"/>
  <c r="F89" i="27"/>
  <c r="E89" i="27"/>
  <c r="D89" i="27"/>
  <c r="C89" i="27"/>
  <c r="B89" i="27"/>
  <c r="AJ86" i="27"/>
  <c r="AI86" i="27"/>
  <c r="AH86" i="27"/>
  <c r="AG86" i="27"/>
  <c r="AF86" i="27"/>
  <c r="AE86" i="27"/>
  <c r="AD86" i="27"/>
  <c r="AC86" i="27"/>
  <c r="AB86" i="27"/>
  <c r="AA86" i="27"/>
  <c r="Z86" i="27"/>
  <c r="Y86" i="27"/>
  <c r="X86" i="27"/>
  <c r="W86" i="27"/>
  <c r="V86" i="27"/>
  <c r="U86" i="27"/>
  <c r="T86" i="27"/>
  <c r="S86" i="27"/>
  <c r="R86" i="27"/>
  <c r="Q86" i="27"/>
  <c r="P86" i="27"/>
  <c r="O86" i="27"/>
  <c r="N86" i="27"/>
  <c r="M86" i="27"/>
  <c r="L86" i="27"/>
  <c r="K86" i="27"/>
  <c r="J86" i="27"/>
  <c r="I86" i="27"/>
  <c r="H86" i="27"/>
  <c r="G86" i="27"/>
  <c r="F86" i="27"/>
  <c r="E86" i="27"/>
  <c r="D86" i="27"/>
  <c r="C86" i="27"/>
  <c r="B86" i="27"/>
  <c r="AJ81" i="27"/>
  <c r="AI81" i="27"/>
  <c r="AH81" i="27"/>
  <c r="AG81" i="27"/>
  <c r="AF81" i="27"/>
  <c r="AE81" i="27"/>
  <c r="AD81" i="27"/>
  <c r="AC81" i="27"/>
  <c r="AB81" i="27"/>
  <c r="AA81" i="27"/>
  <c r="Z81" i="27"/>
  <c r="Y81" i="27"/>
  <c r="X81" i="27"/>
  <c r="W81" i="27"/>
  <c r="V81" i="27"/>
  <c r="U81" i="27"/>
  <c r="T81" i="27"/>
  <c r="S81" i="27"/>
  <c r="R81" i="27"/>
  <c r="Q81" i="27"/>
  <c r="P81" i="27"/>
  <c r="O81" i="27"/>
  <c r="N81" i="27"/>
  <c r="M81" i="27"/>
  <c r="L81" i="27"/>
  <c r="K81" i="27"/>
  <c r="J81" i="27"/>
  <c r="I81" i="27"/>
  <c r="H81" i="27"/>
  <c r="G81" i="27"/>
  <c r="F81" i="27"/>
  <c r="E81" i="27"/>
  <c r="D81" i="27"/>
  <c r="C81" i="27"/>
  <c r="B81" i="27"/>
  <c r="AJ80" i="27"/>
  <c r="AI80" i="27"/>
  <c r="AH80" i="27"/>
  <c r="AG80" i="27"/>
  <c r="AF80" i="27"/>
  <c r="AE80" i="27"/>
  <c r="AD80" i="27"/>
  <c r="AC80" i="27"/>
  <c r="AB80" i="27"/>
  <c r="AA80" i="27"/>
  <c r="Z80" i="27"/>
  <c r="B80" i="27"/>
  <c r="AD66" i="27"/>
  <c r="V66" i="27"/>
  <c r="N66" i="27"/>
  <c r="A65" i="27"/>
  <c r="C64" i="27"/>
  <c r="D64" i="27" s="1"/>
  <c r="B63" i="27"/>
  <c r="AJ62" i="27"/>
  <c r="AI62" i="27"/>
  <c r="AH62" i="27"/>
  <c r="E51" i="27"/>
  <c r="E50" i="27" s="1"/>
  <c r="E62" i="27" s="1"/>
  <c r="AG50" i="27"/>
  <c r="AG62" i="27" s="1"/>
  <c r="AF50" i="27"/>
  <c r="AF62" i="27" s="1"/>
  <c r="AE50" i="27"/>
  <c r="AE62" i="27" s="1"/>
  <c r="AD50" i="27"/>
  <c r="AD62" i="27" s="1"/>
  <c r="AC50" i="27"/>
  <c r="AC62" i="27" s="1"/>
  <c r="AB50" i="27"/>
  <c r="AB62" i="27" s="1"/>
  <c r="AA50" i="27"/>
  <c r="AA62" i="27" s="1"/>
  <c r="Z50" i="27"/>
  <c r="Z62" i="27" s="1"/>
  <c r="Y50" i="27"/>
  <c r="Y62" i="27" s="1"/>
  <c r="D50" i="27"/>
  <c r="D62" i="27" s="1"/>
  <c r="C50" i="27"/>
  <c r="C62" i="27" s="1"/>
  <c r="B50" i="27"/>
  <c r="B62" i="27" s="1"/>
  <c r="B46" i="27"/>
  <c r="F51" i="27" l="1"/>
  <c r="F50" i="27" s="1"/>
  <c r="F62" i="27" s="1"/>
  <c r="AA64" i="27"/>
  <c r="B83" i="27"/>
  <c r="B70" i="27"/>
  <c r="B72" i="27" s="1"/>
  <c r="E64" i="27"/>
  <c r="G51" i="27"/>
  <c r="F64" i="27" l="1"/>
  <c r="G50" i="27"/>
  <c r="G62" i="27" s="1"/>
  <c r="H51" i="27"/>
  <c r="B79" i="27"/>
  <c r="B74" i="27"/>
  <c r="AD64" i="27"/>
  <c r="G64" i="27" l="1"/>
  <c r="B75" i="27"/>
  <c r="B82" i="27" s="1"/>
  <c r="I51" i="27"/>
  <c r="H50" i="27"/>
  <c r="H62" i="27" s="1"/>
  <c r="B87" i="27"/>
  <c r="B76" i="27" l="1"/>
  <c r="B92" i="27"/>
  <c r="B88" i="27"/>
  <c r="B93" i="27" s="1"/>
  <c r="B90" i="27"/>
  <c r="J51" i="27"/>
  <c r="I50" i="27"/>
  <c r="I62" i="27" s="1"/>
  <c r="H64" i="27"/>
  <c r="AG49" i="27"/>
  <c r="B91" i="27" l="1"/>
  <c r="B94" i="27" s="1"/>
  <c r="J50" i="27"/>
  <c r="J62" i="27" s="1"/>
  <c r="K51" i="27"/>
  <c r="AH49" i="27"/>
  <c r="AG64" i="27"/>
  <c r="I64" i="27"/>
  <c r="J64" i="27" l="1"/>
  <c r="AI49" i="27"/>
  <c r="L51" i="27"/>
  <c r="K50" i="27"/>
  <c r="K62" i="27" s="1"/>
  <c r="M51" i="27" l="1"/>
  <c r="L50" i="27"/>
  <c r="L62" i="27" s="1"/>
  <c r="AJ49" i="27"/>
  <c r="K64" i="27"/>
  <c r="L64" i="27" l="1"/>
  <c r="M50" i="27"/>
  <c r="M62" i="27" s="1"/>
  <c r="N51" i="27"/>
  <c r="AJ64" i="27"/>
  <c r="M64" i="27" l="1"/>
  <c r="N50" i="27"/>
  <c r="N62" i="27" s="1"/>
  <c r="O51" i="27"/>
  <c r="O50" i="27" l="1"/>
  <c r="O62" i="27" s="1"/>
  <c r="P51" i="27"/>
  <c r="N64" i="27"/>
  <c r="Q51" i="27" l="1"/>
  <c r="P50" i="27"/>
  <c r="P62" i="27" s="1"/>
  <c r="O64" i="27"/>
  <c r="P64" i="27" l="1"/>
  <c r="Q50" i="27"/>
  <c r="Q62" i="27" s="1"/>
  <c r="R51" i="27"/>
  <c r="R50" i="27" l="1"/>
  <c r="R62" i="27" s="1"/>
  <c r="S51" i="27"/>
  <c r="Q64" i="27"/>
  <c r="R64" i="27" l="1"/>
  <c r="T51" i="27"/>
  <c r="S50" i="27"/>
  <c r="S62" i="27" s="1"/>
  <c r="U51" i="27" l="1"/>
  <c r="T50" i="27"/>
  <c r="T62" i="27" s="1"/>
  <c r="S64" i="27"/>
  <c r="T64" i="27" l="1"/>
  <c r="V51" i="27"/>
  <c r="U50" i="27"/>
  <c r="U62" i="27" s="1"/>
  <c r="V50" i="27" l="1"/>
  <c r="V62" i="27" s="1"/>
  <c r="W51" i="27"/>
  <c r="U64" i="27"/>
  <c r="V64" i="27" l="1"/>
  <c r="X51" i="27"/>
  <c r="X50" i="27" s="1"/>
  <c r="X62" i="27" s="1"/>
  <c r="W50" i="27"/>
  <c r="W62" i="27" s="1"/>
  <c r="W64" i="27" l="1"/>
  <c r="X64" i="27" l="1"/>
  <c r="AB62" i="25" l="1"/>
  <c r="AB61" i="25"/>
  <c r="AB53" i="25"/>
  <c r="AB52" i="25"/>
  <c r="AB49" i="25"/>
  <c r="AB45" i="25"/>
  <c r="AB44" i="25"/>
  <c r="AB41" i="25"/>
  <c r="AB37" i="25"/>
  <c r="AB36" i="25"/>
  <c r="AB33" i="25"/>
  <c r="H29" i="25"/>
  <c r="AB29" i="25" s="1"/>
  <c r="H28" i="25"/>
  <c r="AB27" i="25"/>
  <c r="H26" i="25"/>
  <c r="H25" i="25"/>
  <c r="L30" i="25"/>
  <c r="L24" i="25"/>
  <c r="AC64" i="25"/>
  <c r="AB64" i="25"/>
  <c r="AC63" i="25"/>
  <c r="AB63" i="25"/>
  <c r="AC62" i="25"/>
  <c r="AC61" i="25"/>
  <c r="AC60" i="25"/>
  <c r="AB60" i="25"/>
  <c r="AC59" i="25"/>
  <c r="AB59" i="25"/>
  <c r="AC58" i="25"/>
  <c r="AC57" i="25"/>
  <c r="C57" i="25"/>
  <c r="AC56" i="25"/>
  <c r="AB56" i="25"/>
  <c r="AC55" i="25"/>
  <c r="AB55" i="25"/>
  <c r="AC54" i="25"/>
  <c r="AB54" i="25"/>
  <c r="AC53" i="25"/>
  <c r="AC52" i="25"/>
  <c r="AC51" i="25"/>
  <c r="AB51" i="25"/>
  <c r="AC50" i="25"/>
  <c r="AB50" i="25"/>
  <c r="AC49" i="25"/>
  <c r="AC48" i="25"/>
  <c r="AB48" i="25"/>
  <c r="AC47" i="25"/>
  <c r="AB47" i="25"/>
  <c r="AC46" i="25"/>
  <c r="AB46" i="25"/>
  <c r="AC45" i="25"/>
  <c r="AC44" i="25"/>
  <c r="AC43" i="25"/>
  <c r="AB43" i="25"/>
  <c r="AC42" i="25"/>
  <c r="AB42" i="25"/>
  <c r="AC41" i="25"/>
  <c r="AC40" i="25"/>
  <c r="AB40" i="25"/>
  <c r="AC39" i="25"/>
  <c r="AB39" i="25"/>
  <c r="AC38" i="25"/>
  <c r="AB38" i="25"/>
  <c r="AC37" i="25"/>
  <c r="AC36" i="25"/>
  <c r="AC35" i="25"/>
  <c r="AB35" i="25"/>
  <c r="AC34" i="25"/>
  <c r="AB34" i="25"/>
  <c r="AC33" i="25"/>
  <c r="AC32" i="25"/>
  <c r="AB32" i="25"/>
  <c r="AC31" i="25"/>
  <c r="AB31" i="25"/>
  <c r="AA30" i="25"/>
  <c r="Z30" i="25"/>
  <c r="Y30" i="25"/>
  <c r="X30" i="25"/>
  <c r="W30" i="25"/>
  <c r="V30" i="25"/>
  <c r="U30" i="25"/>
  <c r="T30" i="25"/>
  <c r="S30" i="25"/>
  <c r="R30" i="25"/>
  <c r="Q30" i="25"/>
  <c r="P30" i="25"/>
  <c r="O30" i="25"/>
  <c r="N30" i="25"/>
  <c r="M30" i="25"/>
  <c r="K30" i="25"/>
  <c r="I30" i="25"/>
  <c r="G30" i="25"/>
  <c r="C30" i="25"/>
  <c r="C58" i="25" s="1"/>
  <c r="AC29" i="25"/>
  <c r="AC28" i="25"/>
  <c r="AB28" i="25"/>
  <c r="AC27" i="25"/>
  <c r="AC26" i="25"/>
  <c r="AB26" i="25"/>
  <c r="AC25" i="25"/>
  <c r="AB25" i="25"/>
  <c r="AA24" i="25"/>
  <c r="Z24" i="25"/>
  <c r="Y24" i="25"/>
  <c r="X24" i="25"/>
  <c r="W24" i="25"/>
  <c r="V24" i="25"/>
  <c r="U24" i="25"/>
  <c r="T24" i="25"/>
  <c r="S24" i="25"/>
  <c r="R24" i="25"/>
  <c r="Q24" i="25"/>
  <c r="P24" i="25"/>
  <c r="O24" i="25"/>
  <c r="N24" i="25"/>
  <c r="M24" i="25"/>
  <c r="K24" i="25"/>
  <c r="I24" i="25"/>
  <c r="G24" i="25"/>
  <c r="C24" i="25"/>
  <c r="AC24" i="25" l="1"/>
  <c r="C48" i="7" s="1"/>
  <c r="AC30" i="25"/>
  <c r="C49" i="7" s="1"/>
  <c r="H30" i="25"/>
  <c r="AB57" i="25"/>
  <c r="H24" i="25"/>
  <c r="AB24" i="25" s="1"/>
  <c r="AB58" i="25"/>
  <c r="AB30" i="25" l="1"/>
  <c r="C85" i="27"/>
  <c r="B25" i="27" s="1"/>
  <c r="AD28" i="5"/>
  <c r="B29" i="22" s="1"/>
  <c r="B32" i="27" l="1"/>
  <c r="C71" i="27"/>
  <c r="A15" i="6"/>
  <c r="A12" i="6"/>
  <c r="A9" i="6"/>
  <c r="A5" i="6"/>
  <c r="C80" i="27" l="1"/>
  <c r="D71" i="27"/>
  <c r="R65" i="27"/>
  <c r="R63" i="27" s="1"/>
  <c r="R70" i="27" s="1"/>
  <c r="Q65" i="27"/>
  <c r="Q63" i="27" s="1"/>
  <c r="Q70" i="27" s="1"/>
  <c r="T65" i="27"/>
  <c r="T63" i="27" s="1"/>
  <c r="T70" i="27" s="1"/>
  <c r="V65" i="27"/>
  <c r="V63" i="27" s="1"/>
  <c r="V70" i="27" s="1"/>
  <c r="X65" i="27"/>
  <c r="X63" i="27" s="1"/>
  <c r="X70" i="27" s="1"/>
  <c r="W65" i="27"/>
  <c r="W63" i="27" s="1"/>
  <c r="W70" i="27" s="1"/>
  <c r="AA65" i="27"/>
  <c r="AA63" i="27" s="1"/>
  <c r="AA70" i="27" s="1"/>
  <c r="AA72" i="27" s="1"/>
  <c r="S65" i="27"/>
  <c r="S63" i="27" s="1"/>
  <c r="S70" i="27" s="1"/>
  <c r="AB65" i="27"/>
  <c r="AB63" i="27" s="1"/>
  <c r="AB70" i="27" s="1"/>
  <c r="AB72" i="27" s="1"/>
  <c r="U65" i="27"/>
  <c r="U63" i="27" s="1"/>
  <c r="U70" i="27" s="1"/>
  <c r="AD65" i="27"/>
  <c r="AD63" i="27" s="1"/>
  <c r="AD70" i="27" s="1"/>
  <c r="AD72" i="27" s="1"/>
  <c r="Z65" i="27"/>
  <c r="Z63" i="27" s="1"/>
  <c r="Z70" i="27" s="1"/>
  <c r="Z72" i="27" s="1"/>
  <c r="Y65" i="27"/>
  <c r="Y63" i="27" s="1"/>
  <c r="Y70" i="27" s="1"/>
  <c r="C65" i="27"/>
  <c r="AC65" i="27"/>
  <c r="AC63" i="27" s="1"/>
  <c r="AC70" i="27" s="1"/>
  <c r="AC72" i="27" s="1"/>
  <c r="AE65" i="27"/>
  <c r="AE63" i="27" s="1"/>
  <c r="AE70" i="27" s="1"/>
  <c r="AE72" i="27" s="1"/>
  <c r="AF65" i="27"/>
  <c r="AF63" i="27" s="1"/>
  <c r="AF70" i="27" s="1"/>
  <c r="AF72" i="27" s="1"/>
  <c r="AG65" i="27"/>
  <c r="AG63" i="27" s="1"/>
  <c r="AG70" i="27" s="1"/>
  <c r="AG72" i="27" s="1"/>
  <c r="AH65" i="27"/>
  <c r="AH63" i="27" s="1"/>
  <c r="AH70" i="27" s="1"/>
  <c r="AH72" i="27" s="1"/>
  <c r="AI65" i="27"/>
  <c r="AI63" i="27" s="1"/>
  <c r="AI70" i="27" s="1"/>
  <c r="AI72" i="27" s="1"/>
  <c r="AJ65" i="27"/>
  <c r="AJ63" i="27" s="1"/>
  <c r="AJ70" i="27" s="1"/>
  <c r="AJ72" i="27" s="1"/>
  <c r="B22" i="22"/>
  <c r="AG79" i="27" l="1"/>
  <c r="AG74" i="27"/>
  <c r="C83" i="27"/>
  <c r="D83" i="27" s="1"/>
  <c r="C63" i="27"/>
  <c r="C70" i="27" s="1"/>
  <c r="C72" i="27" s="1"/>
  <c r="D65" i="27"/>
  <c r="AJ79" i="27"/>
  <c r="AJ74" i="27"/>
  <c r="AF74" i="27"/>
  <c r="AF79" i="27"/>
  <c r="AB79" i="27"/>
  <c r="AB74" i="27"/>
  <c r="AI79" i="27"/>
  <c r="AI74" i="27"/>
  <c r="AE79" i="27"/>
  <c r="AE74" i="27"/>
  <c r="Z74" i="27"/>
  <c r="Z79" i="27"/>
  <c r="D80" i="27"/>
  <c r="E71" i="27"/>
  <c r="AH79" i="27"/>
  <c r="AH74" i="27"/>
  <c r="AC74" i="27"/>
  <c r="AC79" i="27"/>
  <c r="AD74" i="27"/>
  <c r="AD79" i="27"/>
  <c r="AA79" i="27"/>
  <c r="AA74" i="27"/>
  <c r="B75" i="22"/>
  <c r="AC75" i="27" l="1"/>
  <c r="AC82" i="27" s="1"/>
  <c r="AC76" i="27"/>
  <c r="Z75" i="27"/>
  <c r="Z82" i="27" s="1"/>
  <c r="C79" i="27"/>
  <c r="C74" i="27"/>
  <c r="AH75" i="27"/>
  <c r="AH82" i="27" s="1"/>
  <c r="AH76" i="27"/>
  <c r="AD75" i="27"/>
  <c r="AD82" i="27" s="1"/>
  <c r="AF75" i="27"/>
  <c r="AF82" i="27" s="1"/>
  <c r="AF76" i="27"/>
  <c r="AG75" i="27"/>
  <c r="AG82" i="27" s="1"/>
  <c r="AE75" i="27"/>
  <c r="AE82" i="27" s="1"/>
  <c r="AB75" i="27"/>
  <c r="AB82" i="27" s="1"/>
  <c r="AA75" i="27"/>
  <c r="AA82" i="27" s="1"/>
  <c r="AA76" i="27"/>
  <c r="E80" i="27"/>
  <c r="F71" i="27"/>
  <c r="AI75" i="27"/>
  <c r="AI82" i="27" s="1"/>
  <c r="AI76" i="27"/>
  <c r="AJ75" i="27"/>
  <c r="AJ82" i="27" s="1"/>
  <c r="AJ76" i="27"/>
  <c r="E65" i="27"/>
  <c r="D63" i="27"/>
  <c r="D70" i="27" s="1"/>
  <c r="D72" i="27" s="1"/>
  <c r="A5" i="22"/>
  <c r="D79" i="27" l="1"/>
  <c r="D74" i="27"/>
  <c r="AB76" i="27"/>
  <c r="AE76" i="27"/>
  <c r="Z76" i="27"/>
  <c r="C75" i="27"/>
  <c r="C82" i="27" s="1"/>
  <c r="C87" i="27" s="1"/>
  <c r="C76" i="27"/>
  <c r="F65" i="27"/>
  <c r="E63" i="27"/>
  <c r="E70" i="27" s="1"/>
  <c r="E72" i="27" s="1"/>
  <c r="E83" i="27"/>
  <c r="F83" i="27"/>
  <c r="F80" i="27"/>
  <c r="G71" i="27"/>
  <c r="AG76" i="27"/>
  <c r="AD76" i="27"/>
  <c r="B63" i="22"/>
  <c r="B61" i="22"/>
  <c r="B37" i="22"/>
  <c r="B50" i="22"/>
  <c r="B32" i="22"/>
  <c r="C90" i="27" l="1"/>
  <c r="C92" i="27"/>
  <c r="C88" i="27"/>
  <c r="C93" i="27" s="1"/>
  <c r="D75" i="27"/>
  <c r="D82" i="27" s="1"/>
  <c r="D87" i="27" s="1"/>
  <c r="D90" i="27" s="1"/>
  <c r="E74" i="27"/>
  <c r="E79" i="27"/>
  <c r="H71" i="27"/>
  <c r="G80" i="27"/>
  <c r="F63" i="27"/>
  <c r="F70" i="27" s="1"/>
  <c r="F72" i="27" s="1"/>
  <c r="G65" i="27"/>
  <c r="B30" i="22"/>
  <c r="F79" i="27" l="1"/>
  <c r="F74" i="27"/>
  <c r="E75" i="27"/>
  <c r="E82" i="27" s="1"/>
  <c r="E87" i="27" s="1"/>
  <c r="E90" i="27" s="1"/>
  <c r="E91" i="27" s="1"/>
  <c r="D88" i="27"/>
  <c r="D93" i="27" s="1"/>
  <c r="I71" i="27"/>
  <c r="H80" i="27"/>
  <c r="D76" i="27"/>
  <c r="E92" i="27"/>
  <c r="H65" i="27"/>
  <c r="G63" i="27"/>
  <c r="G70" i="27" s="1"/>
  <c r="G72" i="27" s="1"/>
  <c r="H83" i="27"/>
  <c r="G83" i="27"/>
  <c r="D92" i="27"/>
  <c r="C91" i="27"/>
  <c r="C94" i="27" s="1"/>
  <c r="D91" i="27"/>
  <c r="D94" i="27" s="1"/>
  <c r="A15" i="22"/>
  <c r="B21" i="22" s="1"/>
  <c r="A12" i="22"/>
  <c r="A9" i="22"/>
  <c r="G74" i="27" l="1"/>
  <c r="G79" i="27"/>
  <c r="E94" i="27"/>
  <c r="H63" i="27"/>
  <c r="H70" i="27" s="1"/>
  <c r="H72" i="27" s="1"/>
  <c r="I65" i="27"/>
  <c r="E88" i="27"/>
  <c r="E93" i="27" s="1"/>
  <c r="J71" i="27"/>
  <c r="I80" i="27"/>
  <c r="F75" i="27"/>
  <c r="F82" i="27" s="1"/>
  <c r="F87" i="27" s="1"/>
  <c r="F76" i="27"/>
  <c r="F88" i="27"/>
  <c r="F93" i="27" s="1"/>
  <c r="E76" i="27"/>
  <c r="A8" i="17"/>
  <c r="E9" i="14"/>
  <c r="A14" i="12"/>
  <c r="A8" i="12"/>
  <c r="H79" i="27" l="1"/>
  <c r="H74" i="27"/>
  <c r="F90" i="27"/>
  <c r="F92" i="27"/>
  <c r="J80" i="27"/>
  <c r="K71" i="27"/>
  <c r="I63" i="27"/>
  <c r="I70" i="27" s="1"/>
  <c r="I72" i="27" s="1"/>
  <c r="J65" i="27"/>
  <c r="I83" i="27"/>
  <c r="G75" i="27"/>
  <c r="G82" i="27" s="1"/>
  <c r="G87" i="27" s="1"/>
  <c r="A15" i="5"/>
  <c r="A12" i="5"/>
  <c r="A9" i="5"/>
  <c r="A5" i="5"/>
  <c r="A15" i="16"/>
  <c r="A14" i="25" s="1"/>
  <c r="A12" i="16"/>
  <c r="A11" i="25" s="1"/>
  <c r="A9" i="16"/>
  <c r="A8" i="25" s="1"/>
  <c r="A15" i="10"/>
  <c r="A12" i="10"/>
  <c r="A9" i="10"/>
  <c r="A5" i="10"/>
  <c r="A4" i="17"/>
  <c r="A14" i="17"/>
  <c r="A11" i="17"/>
  <c r="A6" i="13"/>
  <c r="A5" i="14"/>
  <c r="A4" i="12"/>
  <c r="A5" i="16" s="1"/>
  <c r="A4" i="25" s="1"/>
  <c r="E15" i="14"/>
  <c r="E12" i="14"/>
  <c r="A16" i="13"/>
  <c r="A13" i="13"/>
  <c r="A10" i="13"/>
  <c r="A11" i="12"/>
  <c r="H75" i="27" l="1"/>
  <c r="H82" i="27" s="1"/>
  <c r="H87" i="27" s="1"/>
  <c r="H90" i="27" s="1"/>
  <c r="I79" i="27"/>
  <c r="I74" i="27"/>
  <c r="G76" i="27"/>
  <c r="H92" i="27"/>
  <c r="G92" i="27"/>
  <c r="G88" i="27"/>
  <c r="G93" i="27" s="1"/>
  <c r="G90" i="27"/>
  <c r="J83" i="27"/>
  <c r="J63" i="27"/>
  <c r="J70" i="27" s="1"/>
  <c r="J72" i="27" s="1"/>
  <c r="K65" i="27"/>
  <c r="K83" i="27" s="1"/>
  <c r="K80" i="27"/>
  <c r="L71" i="27"/>
  <c r="H88" i="27"/>
  <c r="H91" i="27"/>
  <c r="F91" i="27"/>
  <c r="F94" i="2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79" i="27" l="1"/>
  <c r="J74" i="27"/>
  <c r="G91" i="27"/>
  <c r="G94" i="27" s="1"/>
  <c r="H93" i="27"/>
  <c r="M71" i="27"/>
  <c r="L80" i="27"/>
  <c r="I75" i="27"/>
  <c r="I82" i="27" s="1"/>
  <c r="I87" i="27" s="1"/>
  <c r="I76" i="27"/>
  <c r="H76" i="27"/>
  <c r="L65" i="27"/>
  <c r="K63" i="27"/>
  <c r="K70" i="27" s="1"/>
  <c r="K72" i="27" s="1"/>
  <c r="B47" i="22"/>
  <c r="B43" i="22"/>
  <c r="B39" i="22"/>
  <c r="B58" i="22"/>
  <c r="B55" i="22"/>
  <c r="B52" i="22"/>
  <c r="B60" i="22"/>
  <c r="B34" i="22"/>
  <c r="B62" i="22"/>
  <c r="J75" i="27" l="1"/>
  <c r="J82" i="27" s="1"/>
  <c r="J76" i="27"/>
  <c r="K79" i="27"/>
  <c r="K74" i="27"/>
  <c r="J87" i="27"/>
  <c r="M65" i="27"/>
  <c r="L63" i="27"/>
  <c r="L70" i="27" s="1"/>
  <c r="L72" i="27" s="1"/>
  <c r="L83" i="27"/>
  <c r="I90" i="27"/>
  <c r="I92" i="27"/>
  <c r="I88" i="27"/>
  <c r="I93" i="27" s="1"/>
  <c r="J88" i="27"/>
  <c r="J93" i="27" s="1"/>
  <c r="N71" i="27"/>
  <c r="M80" i="27"/>
  <c r="H94" i="27"/>
  <c r="K75" i="27" l="1"/>
  <c r="K82" i="27" s="1"/>
  <c r="K87" i="27" s="1"/>
  <c r="L79" i="27"/>
  <c r="L74" i="27"/>
  <c r="O71" i="27"/>
  <c r="N80" i="27"/>
  <c r="M63" i="27"/>
  <c r="M70" i="27" s="1"/>
  <c r="M72" i="27" s="1"/>
  <c r="N65" i="27"/>
  <c r="M83" i="27"/>
  <c r="I91" i="27"/>
  <c r="I94" i="27" s="1"/>
  <c r="J90" i="27"/>
  <c r="J92" i="27"/>
  <c r="N63" i="27" l="1"/>
  <c r="N70" i="27" s="1"/>
  <c r="N72" i="27" s="1"/>
  <c r="O65" i="27"/>
  <c r="N83" i="27"/>
  <c r="L75" i="27"/>
  <c r="L82" i="27" s="1"/>
  <c r="L87" i="27" s="1"/>
  <c r="L76" i="27"/>
  <c r="J91" i="27"/>
  <c r="J94" i="27" s="1"/>
  <c r="M74" i="27"/>
  <c r="M79" i="27"/>
  <c r="K76" i="27"/>
  <c r="O80" i="27"/>
  <c r="P71" i="27"/>
  <c r="K90" i="27"/>
  <c r="K92" i="27"/>
  <c r="K88" i="27"/>
  <c r="K93" i="27" s="1"/>
  <c r="Q71" i="27" l="1"/>
  <c r="P80" i="27"/>
  <c r="M75" i="27"/>
  <c r="M82" i="27" s="1"/>
  <c r="M87" i="27" s="1"/>
  <c r="N74" i="27"/>
  <c r="N79" i="27"/>
  <c r="L90" i="27"/>
  <c r="L91" i="27" s="1"/>
  <c r="L88" i="27"/>
  <c r="L93" i="27" s="1"/>
  <c r="L92" i="27"/>
  <c r="K91" i="27"/>
  <c r="O83" i="27"/>
  <c r="P65" i="27"/>
  <c r="O63" i="27"/>
  <c r="O70" i="27" s="1"/>
  <c r="O72" i="27" s="1"/>
  <c r="M90" i="27" l="1"/>
  <c r="M91" i="27" s="1"/>
  <c r="M94" i="27" s="1"/>
  <c r="M88" i="27"/>
  <c r="M93" i="27" s="1"/>
  <c r="M92" i="27"/>
  <c r="N75" i="27"/>
  <c r="N82" i="27" s="1"/>
  <c r="N87" i="27" s="1"/>
  <c r="Q80" i="27"/>
  <c r="R71" i="27"/>
  <c r="Q72" i="27"/>
  <c r="O74" i="27"/>
  <c r="O79" i="27"/>
  <c r="L94" i="27"/>
  <c r="M76" i="27"/>
  <c r="P63" i="27"/>
  <c r="P70" i="27" s="1"/>
  <c r="P72" i="27" s="1"/>
  <c r="S83" i="27"/>
  <c r="P83" i="27"/>
  <c r="Q83" i="27" s="1"/>
  <c r="R83" i="27" s="1"/>
  <c r="T83" i="27"/>
  <c r="U83" i="27" s="1"/>
  <c r="K94" i="27"/>
  <c r="G30" i="27"/>
  <c r="Q74" i="27" l="1"/>
  <c r="Q79" i="27"/>
  <c r="N90" i="27"/>
  <c r="N91" i="27" s="1"/>
  <c r="N94" i="27" s="1"/>
  <c r="N88" i="27"/>
  <c r="N93" i="27" s="1"/>
  <c r="N92" i="27"/>
  <c r="V83" i="27"/>
  <c r="S71" i="27"/>
  <c r="R80" i="27"/>
  <c r="R72" i="27"/>
  <c r="W83" i="27"/>
  <c r="X83" i="27"/>
  <c r="Y83" i="27" s="1"/>
  <c r="P79" i="27"/>
  <c r="P74" i="27"/>
  <c r="O75" i="27"/>
  <c r="O82" i="27" s="1"/>
  <c r="O87" i="27" s="1"/>
  <c r="O76" i="27"/>
  <c r="N76" i="27"/>
  <c r="Q75" i="27" l="1"/>
  <c r="Q82" i="27" s="1"/>
  <c r="Q87" i="27" s="1"/>
  <c r="Q76" i="27"/>
  <c r="T71" i="27"/>
  <c r="S80" i="27"/>
  <c r="S72" i="27"/>
  <c r="O90" i="27"/>
  <c r="O91" i="27" s="1"/>
  <c r="O94" i="27" s="1"/>
  <c r="O92" i="27"/>
  <c r="O88" i="27"/>
  <c r="O93" i="27" s="1"/>
  <c r="P75" i="27"/>
  <c r="P82" i="27" s="1"/>
  <c r="P87" i="27" s="1"/>
  <c r="P76" i="27"/>
  <c r="R79" i="27"/>
  <c r="R74" i="27"/>
  <c r="Z83" i="27"/>
  <c r="Z87" i="27" s="1"/>
  <c r="U71" i="27" l="1"/>
  <c r="T80" i="27"/>
  <c r="T72" i="27"/>
  <c r="AA83" i="27"/>
  <c r="P90" i="27"/>
  <c r="P91" i="27" s="1"/>
  <c r="P94" i="27" s="1"/>
  <c r="P92" i="27"/>
  <c r="P88" i="27"/>
  <c r="P93" i="27" s="1"/>
  <c r="S79" i="27"/>
  <c r="S74" i="27"/>
  <c r="R75" i="27"/>
  <c r="R82" i="27" s="1"/>
  <c r="R87" i="27" s="1"/>
  <c r="Z90" i="27"/>
  <c r="AB83" i="27"/>
  <c r="Q90" i="27"/>
  <c r="Q91" i="27" s="1"/>
  <c r="Q94" i="27" s="1"/>
  <c r="Q92" i="27"/>
  <c r="Q88" i="27"/>
  <c r="Q93" i="27" s="1"/>
  <c r="S75" i="27" l="1"/>
  <c r="S82" i="27" s="1"/>
  <c r="AC83" i="27"/>
  <c r="AC87" i="27" s="1"/>
  <c r="AB87" i="27"/>
  <c r="R76" i="27"/>
  <c r="S87" i="27"/>
  <c r="AA87" i="27"/>
  <c r="T74" i="27"/>
  <c r="T79" i="27"/>
  <c r="R90" i="27"/>
  <c r="R91" i="27" s="1"/>
  <c r="R94" i="27" s="1"/>
  <c r="R92" i="27"/>
  <c r="R88" i="27"/>
  <c r="R93" i="27" s="1"/>
  <c r="U80" i="27"/>
  <c r="V71" i="27"/>
  <c r="U72" i="27"/>
  <c r="V80" i="27" l="1"/>
  <c r="W71" i="27"/>
  <c r="V72" i="27"/>
  <c r="S76" i="27"/>
  <c r="AB90" i="27"/>
  <c r="T75" i="27"/>
  <c r="T82" i="27" s="1"/>
  <c r="T87" i="27" s="1"/>
  <c r="T76" i="27"/>
  <c r="S90" i="27"/>
  <c r="S91" i="27" s="1"/>
  <c r="S94" i="27" s="1"/>
  <c r="S88" i="27"/>
  <c r="S93" i="27" s="1"/>
  <c r="S92" i="27"/>
  <c r="U79" i="27"/>
  <c r="U74" i="27"/>
  <c r="AA90" i="27"/>
  <c r="AC90" i="27"/>
  <c r="AD83" i="27"/>
  <c r="U75" i="27" l="1"/>
  <c r="U82" i="27" s="1"/>
  <c r="U87" i="27" s="1"/>
  <c r="U76" i="27"/>
  <c r="V74" i="27"/>
  <c r="V79" i="27"/>
  <c r="AD87" i="27"/>
  <c r="AE83" i="27"/>
  <c r="X71" i="27"/>
  <c r="W80" i="27"/>
  <c r="W72" i="27"/>
  <c r="T90" i="27"/>
  <c r="T88" i="27"/>
  <c r="T93" i="27" s="1"/>
  <c r="T92" i="27"/>
  <c r="V75" i="27" l="1"/>
  <c r="V82" i="27" s="1"/>
  <c r="V87" i="27" s="1"/>
  <c r="V76" i="27"/>
  <c r="AE87" i="27"/>
  <c r="AF83" i="27"/>
  <c r="AF87" i="27" s="1"/>
  <c r="X72" i="27"/>
  <c r="X80" i="27"/>
  <c r="Y71" i="27"/>
  <c r="U90" i="27"/>
  <c r="U88" i="27"/>
  <c r="U93" i="27" s="1"/>
  <c r="U92" i="27"/>
  <c r="W74" i="27"/>
  <c r="W79" i="27"/>
  <c r="AD90" i="27"/>
  <c r="T91" i="27"/>
  <c r="T94" i="27" s="1"/>
  <c r="AF90" i="27" l="1"/>
  <c r="W75" i="27"/>
  <c r="W82" i="27" s="1"/>
  <c r="W87" i="27" s="1"/>
  <c r="W76" i="27"/>
  <c r="Y80" i="27"/>
  <c r="Y72" i="27"/>
  <c r="AE90" i="27"/>
  <c r="X79" i="27"/>
  <c r="X74" i="27"/>
  <c r="V90" i="27"/>
  <c r="V92" i="27"/>
  <c r="V88" i="27"/>
  <c r="V93" i="27" s="1"/>
  <c r="U91" i="27"/>
  <c r="U94" i="27" s="1"/>
  <c r="AG83" i="27"/>
  <c r="AG87" i="27" l="1"/>
  <c r="AH83" i="27"/>
  <c r="V91" i="27"/>
  <c r="V94" i="27" s="1"/>
  <c r="X75" i="27"/>
  <c r="X82" i="27" s="1"/>
  <c r="X87" i="27" s="1"/>
  <c r="X76" i="27"/>
  <c r="W90" i="27"/>
  <c r="W88" i="27"/>
  <c r="W93" i="27" s="1"/>
  <c r="W92" i="27"/>
  <c r="Y74" i="27"/>
  <c r="Y79" i="27"/>
  <c r="AH87" i="27" l="1"/>
  <c r="AI83" i="27"/>
  <c r="W91" i="27"/>
  <c r="W94" i="27" s="1"/>
  <c r="Y75" i="27"/>
  <c r="Y82" i="27" s="1"/>
  <c r="Y87" i="27" s="1"/>
  <c r="X90" i="27"/>
  <c r="X91" i="27" s="1"/>
  <c r="X94" i="27" s="1"/>
  <c r="X92" i="27"/>
  <c r="X88" i="27"/>
  <c r="X93" i="27" s="1"/>
  <c r="AF88" i="27"/>
  <c r="AF92" i="27"/>
  <c r="AE92" i="27"/>
  <c r="AG90" i="27"/>
  <c r="AG88" i="27"/>
  <c r="AG93" i="27" s="1"/>
  <c r="AG92" i="27"/>
  <c r="Y76" i="27" l="1"/>
  <c r="AI87" i="27"/>
  <c r="AJ83" i="27"/>
  <c r="AJ87" i="27" s="1"/>
  <c r="AG91" i="27"/>
  <c r="Y90" i="27"/>
  <c r="Y88" i="27"/>
  <c r="Y93" i="27" s="1"/>
  <c r="Y92" i="27"/>
  <c r="AC92" i="27"/>
  <c r="AD88" i="27"/>
  <c r="Z92" i="27"/>
  <c r="AB92" i="27"/>
  <c r="Z88" i="27"/>
  <c r="Z93" i="27" s="1"/>
  <c r="AA88" i="27"/>
  <c r="AC88" i="27"/>
  <c r="AB88" i="27"/>
  <c r="AB93" i="27" s="1"/>
  <c r="AA92" i="27"/>
  <c r="AD92" i="27"/>
  <c r="AE88" i="27"/>
  <c r="AE93" i="27" s="1"/>
  <c r="AD91" i="27"/>
  <c r="AH90" i="27"/>
  <c r="AH91" i="27" s="1"/>
  <c r="AH94" i="27" s="1"/>
  <c r="AH88" i="27"/>
  <c r="AH93" i="27" s="1"/>
  <c r="AH92" i="27"/>
  <c r="AC93" i="27" l="1"/>
  <c r="AI90" i="27"/>
  <c r="AI91" i="27" s="1"/>
  <c r="AI94" i="27" s="1"/>
  <c r="AI92" i="27"/>
  <c r="AI88" i="27"/>
  <c r="AI93" i="27" s="1"/>
  <c r="AA93" i="27"/>
  <c r="AD93" i="27"/>
  <c r="G28" i="27" s="1"/>
  <c r="Y91" i="27"/>
  <c r="Y94" i="27" s="1"/>
  <c r="Z91" i="27"/>
  <c r="AC91" i="27"/>
  <c r="AA91" i="27"/>
  <c r="AF91" i="27"/>
  <c r="AF94" i="27" s="1"/>
  <c r="AB91" i="27"/>
  <c r="AB94" i="27" s="1"/>
  <c r="AE91" i="27"/>
  <c r="AE94" i="27" s="1"/>
  <c r="AF93" i="27"/>
  <c r="AD94" i="27"/>
  <c r="AJ90" i="27"/>
  <c r="AJ91" i="27" s="1"/>
  <c r="AJ94" i="27" s="1"/>
  <c r="AJ92" i="27"/>
  <c r="AJ88" i="27"/>
  <c r="AG94" i="27"/>
  <c r="AA94" i="27" l="1"/>
  <c r="Z94" i="27"/>
  <c r="G29" i="27" s="1"/>
  <c r="AJ93" i="27"/>
  <c r="AC94" i="27"/>
</calcChain>
</file>

<file path=xl/sharedStrings.xml><?xml version="1.0" encoding="utf-8"?>
<sst xmlns="http://schemas.openxmlformats.org/spreadsheetml/2006/main" count="1020" uniqueCount="575">
  <si>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</si>
  <si>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</si>
  <si>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</si>
  <si>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</si>
  <si>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</si>
  <si>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</si>
  <si>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</si>
  <si>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</si>
  <si>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</si>
  <si>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</si>
  <si>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</si>
  <si>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</si>
  <si>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</si>
  <si>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</si>
  <si>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</si>
  <si>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</si>
  <si>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</si>
  <si>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</si>
  <si>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</si>
  <si>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</si>
  <si>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</si>
  <si>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</si>
  <si>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</si>
  <si>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</si>
  <si>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</si>
  <si>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</si>
  <si>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</si>
  <si>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</si>
  <si>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</si>
  <si>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</si>
  <si>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</si>
  <si>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</si>
  <si>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</si>
  <si>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</si>
  <si>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</si>
  <si>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</si>
  <si>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</si>
  <si>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</si>
  <si>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</si>
  <si>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</si>
  <si>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</si>
  <si>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</si>
  <si>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</si>
  <si>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</si>
  <si>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</si>
  <si>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</si>
  <si>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</si>
  <si>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</si>
  <si>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</si>
  <si>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</si>
  <si>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</si>
  <si>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</si>
  <si>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</si>
  <si>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</si>
  <si>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</si>
  <si>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</si>
  <si>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</si>
  <si>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</si>
  <si>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</si>
  <si>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</si>
  <si>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</si>
  <si>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</si>
  <si>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</si>
  <si>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</si>
  <si>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</si>
  <si>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</si>
  <si>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</si>
  <si>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</si>
  <si>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</si>
  <si>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</si>
  <si>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</si>
  <si>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</si>
  <si>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</si>
  <si>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</si>
  <si>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</si>
  <si>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</si>
  <si>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</si>
  <si>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</si>
  <si>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</si>
  <si>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</si>
  <si>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</si>
  <si>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</si>
  <si>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</si>
  <si>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</si>
  <si>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</si>
  <si>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</si>
  <si>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</si>
  <si>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</si>
  <si>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</si>
  <si>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</si>
  <si>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</si>
  <si>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</si>
  <si>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</si>
  <si>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</si>
  <si>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</si>
  <si>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</si>
  <si>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</si>
  <si>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</si>
  <si>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</si>
  <si>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</si>
  <si>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</si>
  <si>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</si>
  <si>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</si>
  <si>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</si>
  <si>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</si>
  <si>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</si>
  <si>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</si>
  <si>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</si>
  <si>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</si>
  <si>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</si>
  <si>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</si>
  <si>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</si>
  <si>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</si>
  <si>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</si>
  <si>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</si>
  <si>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</si>
  <si>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</si>
  <si>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</si>
  <si>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</si>
  <si>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</si>
  <si>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</si>
  <si>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</si>
  <si>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</si>
  <si>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</si>
  <si>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</si>
  <si>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</si>
  <si>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</si>
  <si>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</si>
  <si>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</si>
  <si>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</si>
  <si>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</si>
  <si>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</si>
  <si>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</si>
  <si>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</si>
  <si>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</si>
  <si>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</si>
  <si>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</si>
  <si>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</si>
  <si>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</si>
  <si>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</si>
  <si>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</si>
  <si>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</si>
  <si>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</si>
  <si>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</si>
  <si>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</si>
  <si>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</si>
  <si>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</si>
  <si>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</si>
  <si>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</si>
  <si>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</si>
  <si>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</si>
  <si>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</si>
  <si>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</si>
  <si>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</si>
  <si>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</si>
  <si>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</si>
  <si>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</si>
  <si>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</si>
  <si>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</si>
  <si>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</si>
  <si>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</si>
  <si>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</si>
  <si>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</si>
  <si>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</si>
  <si>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</si>
  <si>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</si>
  <si>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</si>
  <si>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</si>
  <si>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</si>
  <si>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</si>
  <si>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</si>
  <si>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</si>
  <si>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</si>
  <si>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</si>
  <si>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</si>
  <si>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</si>
  <si>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</si>
  <si>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</si>
  <si>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</si>
  <si>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</si>
  <si>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</si>
  <si>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</si>
  <si>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</si>
  <si>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</si>
  <si>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</si>
  <si>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</si>
  <si>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</si>
  <si>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</si>
  <si>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</si>
  <si>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</si>
  <si>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</si>
  <si>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</si>
  <si>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</si>
  <si>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</si>
  <si>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</si>
  <si>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</si>
  <si>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</si>
  <si>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</si>
  <si>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</si>
  <si>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</si>
  <si>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</si>
  <si>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</si>
  <si>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</si>
  <si>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</si>
  <si>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</si>
  <si>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</si>
  <si>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</si>
  <si>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</si>
  <si>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</si>
  <si>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</si>
  <si>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</si>
  <si>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</si>
  <si>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</si>
  <si>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</si>
  <si>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</si>
  <si>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</si>
  <si>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</si>
  <si>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</si>
  <si>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</si>
  <si>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</si>
  <si>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</si>
  <si>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</si>
  <si>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</si>
  <si>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</si>
  <si>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</si>
  <si>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</si>
  <si>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</si>
  <si>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</si>
  <si>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</si>
  <si>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</si>
  <si>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</si>
  <si>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</si>
  <si>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</si>
  <si>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</si>
  <si>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</si>
  <si>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</si>
  <si>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</si>
  <si>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</si>
  <si>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</si>
  <si>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</si>
  <si>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</si>
  <si>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</si>
  <si>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</si>
  <si>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</si>
  <si>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</si>
  <si>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</si>
  <si>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</si>
  <si>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</si>
  <si>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</si>
  <si>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</si>
  <si>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</si>
  <si>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</si>
  <si>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</si>
  <si>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</si>
  <si>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</si>
  <si>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</si>
  <si>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</si>
  <si>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</si>
  <si>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</si>
  <si>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</si>
  <si>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</si>
  <si>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</si>
  <si>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</si>
  <si>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</si>
  <si>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</si>
  <si>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</si>
  <si>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</si>
  <si>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</si>
  <si>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</si>
  <si>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</si>
  <si>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</si>
  <si>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</si>
  <si>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</si>
  <si>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</si>
  <si>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</si>
  <si>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</si>
  <si>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</si>
  <si>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</si>
  <si>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</si>
  <si>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</si>
  <si>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</si>
  <si>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</si>
  <si>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</si>
  <si>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</si>
  <si>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</si>
  <si>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</si>
  <si>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</si>
  <si>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</si>
  <si>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</si>
  <si>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</si>
  <si>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</si>
  <si>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</si>
  <si>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</si>
  <si>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</si>
  <si>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</si>
  <si>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</si>
  <si>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</si>
  <si>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</si>
  <si>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</si>
  <si>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</si>
  <si>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</si>
  <si>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</si>
  <si>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</si>
  <si>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</si>
  <si>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</si>
  <si>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</si>
  <si>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</si>
  <si>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</si>
  <si>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</si>
  <si>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</si>
  <si>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</si>
  <si>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</si>
  <si>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</si>
  <si>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</si>
  <si>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</si>
  <si>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</si>
  <si>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</si>
  <si>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</si>
  <si>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</si>
  <si>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</si>
  <si>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</si>
  <si>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</si>
  <si>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</si>
  <si>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</si>
  <si>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</si>
  <si>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</si>
  <si>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</si>
  <si>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</si>
  <si>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</si>
  <si>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</si>
  <si>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</si>
  <si>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</si>
  <si>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</si>
  <si>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</si>
  <si>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</si>
  <si>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</si>
  <si>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</si>
  <si>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</si>
  <si>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</si>
  <si>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</si>
  <si>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</si>
  <si>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</si>
  <si>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</si>
  <si>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</si>
  <si>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</si>
  <si>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</si>
  <si>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</si>
  <si>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</si>
  <si>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</si>
  <si>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</si>
  <si>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</si>
  <si>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</si>
  <si>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</si>
  <si>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</si>
  <si>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</si>
  <si>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</si>
  <si>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</si>
  <si>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</si>
  <si>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</si>
  <si>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</si>
  <si>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</si>
  <si>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</si>
  <si>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</si>
  <si>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</si>
  <si>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</si>
  <si>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</si>
  <si>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</si>
  <si>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</si>
  <si>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</si>
  <si>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</si>
  <si>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</si>
  <si>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</si>
  <si>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</si>
  <si>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</si>
  <si>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</si>
  <si>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</si>
  <si>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</si>
  <si>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</si>
  <si>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</si>
  <si>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</si>
  <si>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</si>
  <si>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</si>
  <si>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</si>
  <si>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</si>
  <si>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</si>
  <si>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</si>
  <si>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</si>
  <si>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</si>
  <si>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</si>
  <si>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</si>
  <si>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</si>
  <si>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</si>
  <si>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</si>
  <si>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</si>
  <si>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</si>
  <si>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</si>
  <si>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</si>
  <si>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</si>
  <si>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</si>
  <si>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</si>
  <si>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</si>
  <si>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</si>
  <si>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</si>
  <si>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</si>
  <si>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</si>
  <si>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</si>
  <si>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</si>
  <si>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</si>
  <si>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</si>
  <si>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</si>
  <si>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</si>
  <si>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</si>
  <si>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</si>
  <si>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</si>
  <si>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</si>
  <si>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</si>
  <si>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</si>
  <si>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</si>
  <si>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</si>
  <si>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</si>
  <si>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</si>
  <si>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</si>
  <si>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</si>
  <si>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</si>
  <si>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</si>
  <si>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</si>
  <si>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</si>
  <si>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</si>
  <si>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</si>
  <si>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</si>
  <si>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</si>
  <si>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</si>
  <si>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</si>
  <si>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</si>
  <si>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</si>
  <si>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</si>
  <si>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</si>
  <si>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</si>
  <si>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</si>
  <si>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</si>
  <si>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</si>
  <si>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</si>
  <si>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</si>
  <si>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</si>
  <si>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</si>
  <si>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</si>
  <si>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</si>
  <si>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</si>
  <si>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</si>
  <si>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</si>
  <si>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</si>
  <si>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</si>
  <si>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</si>
  <si>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</si>
  <si>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</si>
  <si>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</si>
  <si>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</si>
  <si>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</si>
  <si>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</si>
  <si>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</si>
  <si>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</si>
  <si>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</si>
  <si>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</si>
  <si>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</si>
  <si>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</si>
  <si>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</si>
  <si>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</si>
  <si>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</si>
  <si>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</si>
  <si>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</si>
  <si>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</si>
  <si>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</si>
  <si>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</si>
  <si>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</si>
  <si>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</si>
  <si>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</si>
  <si>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</si>
  <si>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</si>
  <si>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</si>
  <si>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</si>
  <si>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</si>
  <si>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</si>
  <si>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</si>
  <si>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</si>
  <si>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</si>
  <si>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</si>
  <si>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</si>
  <si>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</si>
  <si>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</si>
  <si>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</si>
  <si>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</si>
  <si>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</si>
  <si>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</si>
  <si>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</si>
  <si>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</si>
  <si>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</si>
  <si>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</si>
  <si>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</si>
  <si>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</si>
  <si>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</si>
  <si>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</si>
  <si>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</si>
  <si>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</si>
  <si>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</si>
  <si>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</si>
  <si>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</si>
  <si>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</si>
  <si>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</si>
  <si>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</si>
  <si>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</si>
  <si>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</si>
  <si>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</si>
  <si>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</si>
  <si>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</si>
  <si>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</si>
  <si>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</si>
  <si>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Первый  ремонт объекта, лет после постройки</t>
  </si>
  <si>
    <t xml:space="preserve"> </t>
  </si>
  <si>
    <t xml:space="preserve">Срок кредита </t>
  </si>
  <si>
    <t xml:space="preserve">Доход, руб. без НДС </t>
  </si>
  <si>
    <t>БДР, руб.</t>
  </si>
  <si>
    <t>нд</t>
  </si>
  <si>
    <t>не требуется</t>
  </si>
  <si>
    <t>прочие</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</si>
  <si>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</si>
  <si>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</si>
  <si>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не относится</t>
  </si>
  <si>
    <t>нет</t>
  </si>
  <si>
    <t>Возможно реализовать в установленный срок</t>
  </si>
  <si>
    <t>Другое, шт.</t>
  </si>
  <si>
    <t>Описание состава объектов инвестиционной деятельности их количества и характеристик в отношении каждого такого объекта</t>
  </si>
  <si>
    <t xml:space="preserve">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 класс напряжения 0,22 (0,4) кВ в количестве </t>
  </si>
  <si>
    <t>Удельные стоимостные показатели реализации инвестиционного проекта,тыс.руб.</t>
  </si>
  <si>
    <t>Общая стоимость программно-аппаратного комплекса  руб. без НДС</t>
  </si>
  <si>
    <r>
      <t>Чистая приведённая стоимость (NPV) через</t>
    </r>
    <r>
      <rPr>
        <sz val="12"/>
        <color rgb="FFFF0000"/>
        <rFont val="PF Din Text Cond Pro Light"/>
        <charset val="204"/>
      </rPr>
      <t xml:space="preserve"> </t>
    </r>
    <r>
      <rPr>
        <sz val="12"/>
        <rFont val="PF Din Text Cond Pro Light"/>
        <charset val="204"/>
      </rPr>
      <t>10</t>
    </r>
    <r>
      <rPr>
        <sz val="12"/>
        <color rgb="FFFF0000"/>
        <rFont val="PF Din Text Cond Pro Light"/>
        <charset val="204"/>
      </rPr>
      <t xml:space="preserve"> </t>
    </r>
    <r>
      <rPr>
        <sz val="12"/>
        <rFont val="PF Din Text Cond Pro Light"/>
        <charset val="204"/>
      </rPr>
      <t>лет после ввода объекта в эксплуатацию, руб.</t>
    </r>
  </si>
  <si>
    <t>ежегодно</t>
  </si>
  <si>
    <t>Капитальный ремонт объекта (1 раз в 8 лет)</t>
  </si>
  <si>
    <t>WACC</t>
  </si>
  <si>
    <t>Расходы, руб. без НДС</t>
  </si>
  <si>
    <t>Приобретение и внедрение</t>
  </si>
  <si>
    <t>Налог на имущество (После ввода объекта в эксплуатацию)**</t>
  </si>
  <si>
    <t>Инвестиции</t>
  </si>
  <si>
    <t>Коэффициент дисконтирования</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</si>
  <si>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</si>
  <si>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</si>
  <si>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Прочие инвестиционные проекты</t>
  </si>
  <si>
    <t>Калининградская область</t>
  </si>
  <si>
    <t>Городской округ "Город Калининград"</t>
  </si>
  <si>
    <t>Н</t>
  </si>
  <si>
    <t>2024 год</t>
  </si>
  <si>
    <t>2025 год</t>
  </si>
  <si>
    <t xml:space="preserve"> по состоянию на 01.01.2023</t>
  </si>
  <si>
    <t>2026 год</t>
  </si>
  <si>
    <t>2027 год</t>
  </si>
  <si>
    <t>2028 год</t>
  </si>
  <si>
    <t>АО «Россети Янтарь»</t>
  </si>
  <si>
    <t>[юридическое лицо, вид услуг/ подряда, предмет договора, дата заключения/ расторжения и номер договора/ соглашений к договору]</t>
  </si>
  <si>
    <t>Развитие функционала технологической интеграционной платформы АО "Россети Янтарь" с внедрением дополнительных потоков (2 этап)</t>
  </si>
  <si>
    <t xml:space="preserve">Развитие  технологической интеграционной платформы АО "Россети Янтарь" для формирования единого интеграционного решения (ЕИР) в части реализации интеграционных потоков для автоматизации дополнительных процессов технологического присоединения, ведения топологии сети, формирования планов и проведения ремонтных работ и модернизации электросетевого оборудования с включением в контур интегрируемых корпоративных и технологических систем АО «Россети Янтарь» посредством платформы РС-20 ГИС-Портала, системы оперативного управления работами, системы управления персоналом и системой управления документацией.
</t>
  </si>
  <si>
    <t xml:space="preserve">1. Проведение предпроектного обследования в рамках проекта; 2. Проектирование интеграционного решения; 3. Разработка интеграционных потоков согласно требованиям ПАО «Россети»; 4. Проектирование подсистемы защиты информации; 5.Разработка проектной и эксплуатационной документации; 6. Демонстрация расширенного функционала Платформы с обучением персонала  администрированию Платформы; 7.Проведение предварительных испытаний; 8. Проведение опытной эксплуатации; 9. Проведение приемочных испытаний; 10. Фиксация схем бизнес-процессов, описывающих предметную область, автоматизированную Платформой.
</t>
  </si>
  <si>
    <t xml:space="preserve">Передача информации между технологической интеграционной платформой и информационными системами АО "Россети Янтарь" с централизованным ведением справочника электросетевого оборудования для исключения дублированного ввода одних и тех же объектов в разных системах; централизованным ведением справочника приборов учета, точек измерения (точек учета), точек поставки (мастер-данных коммерческого учета); с возможностью добавления новых потоков данных  системы оперативного управления работами, системы управления персоналом и системой управления документацией  в рамках разработанных адаптеров. 
</t>
  </si>
  <si>
    <t>Предложение по корректировке  плана</t>
  </si>
  <si>
    <t>Стоимость работ на разработку 25,78 млн. руб без НДС</t>
  </si>
  <si>
    <t>Коммерческие предложения</t>
  </si>
  <si>
    <t>Сметная стоимость проекта в ценах 2024 года с НДС, млн. руб.</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</si>
  <si>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</si>
  <si>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Акционерное общество "Россети Янтарь" ДЗО  ПАО "Россети"</t>
  </si>
  <si>
    <t>N_НМА15-2</t>
  </si>
  <si>
    <t xml:space="preserve">Сокращение трудозатрат персонала  </t>
  </si>
  <si>
    <t>Развитие функционала технологической интеграционной платформы АО "Россети Янтарь" с внедрением дополнительных потоков (2 этап)
- Реализация потока в СУПА «Данные по загрузке ПС и ТП»;
- Реализация потока СУПА - СК-11 по согласованию заявок на отключение оборудования.</t>
  </si>
  <si>
    <t xml:space="preserve">1.	Указ Президента России от 07.05.2018 № 204 «О национальных целях и стратегических задачах развития Российской федерации на период до 2024 года» в части реализации национальной программы «Цифровая экономика Российской Федерации» с целью преобразования энергетической инфраструктуры при внедрении цифровых технологий и платформенных решений (исполнение пункта 11);       
2. Проект актуализированной Стратегии цифровой трансформации ПАО "Россети".                                                                                                                                                                                                                                                                                                                                                                                               </t>
  </si>
  <si>
    <t>Год раскрытия информации: 2024 год</t>
  </si>
  <si>
    <t>2024</t>
  </si>
  <si>
    <t>Факт 2023 года</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</si>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</sst>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_ ;\-#,##0.00\ "/>
    <numFmt numFmtId="171" formatCode="[$-419]mmmm\ yyyy;@"/>
    <numFmt numFmtId="172" formatCode="0.000"/>
    <numFmt numFmtId="173" formatCode="#,##0.00\ &quot;₽&quot;"/>
    <numFmt numFmtId="174" formatCode="_-* #,##0\ _₽_-;\-* #,##0\ _₽_-;_-* &quot;-&quot;??\ _₽_-;_-@_-"/>
    <numFmt numFmtId="175" formatCode="_-* #,##0.0000\ _₽_-;\-* #,##0.0000\ _₽_-;_-* &quot;-&quot;??\ _₽_-;_-@_-"/>
    <numFmt numFmtId="176"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b/>
      <u/>
      <sz val="12"/>
      <name val="Times New Roman"/>
      <family val="1"/>
      <charset val="204"/>
    </font>
    <font>
      <b/>
      <sz val="12"/>
      <name val="PF Din Text Cond Pro Light"/>
      <charset val="204"/>
    </font>
    <font>
      <b/>
      <sz val="10"/>
      <name val="Times New Roman"/>
      <family val="1"/>
      <charset val="204"/>
    </font>
    <font>
      <sz val="11"/>
      <name val="Calibri"/>
      <family val="2"/>
      <charset val="204"/>
      <scheme val="minor"/>
    </font>
    <font>
      <sz val="12"/>
      <name val="PF Din Text Cond Pro Light"/>
      <charset val="204"/>
    </font>
    <font>
      <sz val="12"/>
      <color indexed="8"/>
      <name val="PF Din Text Cond Pro Light"/>
      <charset val="204"/>
    </font>
    <font>
      <sz val="12"/>
      <color theme="1"/>
      <name val="PF Din Text Cond Pro Light"/>
      <charset val="204"/>
    </font>
    <font>
      <sz val="12"/>
      <color rgb="FFFF0000"/>
      <name val="PF Din Text Cond Pro Light"/>
      <charset val="204"/>
    </font>
    <font>
      <sz val="11"/>
      <color theme="0" tint="-0.249977111117893"/>
      <name val="Times New Roman"/>
      <family val="1"/>
      <charset val="204"/>
    </font>
    <font>
      <b/>
      <sz val="11"/>
      <color rgb="FFFF0000"/>
      <name val="Times New Roman"/>
      <family val="1"/>
      <charset val="204"/>
    </font>
    <font>
      <sz val="8"/>
      <color rgb="FFFF0000"/>
      <name val="Times New Roman"/>
      <family val="1"/>
      <charset val="204"/>
    </font>
    <font>
      <b/>
      <sz val="12"/>
      <name val="Arial"/>
      <family val="2"/>
      <charset val="204"/>
    </font>
    <font>
      <b/>
      <u/>
      <sz val="14"/>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
      <patternFill patternType="solid">
        <fgColor rgb="FFFF000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ck">
        <color rgb="FF3366FF"/>
      </left>
      <right/>
      <top/>
      <bottom/>
      <diagonal/>
    </border>
    <border>
      <left style="thick">
        <color rgb="FF3366FF"/>
      </left>
      <right/>
      <top/>
      <bottom style="thick">
        <color rgb="FF3366FF"/>
      </bottom>
      <diagonal/>
    </border>
    <border>
      <left/>
      <right/>
      <top/>
      <bottom style="thick">
        <color rgb="FF3366FF"/>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medium">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6" fillId="0" borderId="0"/>
    <xf numFmtId="0" fontId="44" fillId="0" borderId="0"/>
    <xf numFmtId="164" fontId="29" fillId="0" borderId="0" applyFill="0" applyBorder="0" applyAlignment="0" applyProtection="0"/>
    <xf numFmtId="43" fontId="1" fillId="0" borderId="0" applyFont="0" applyFill="0" applyBorder="0" applyAlignment="0" applyProtection="0"/>
    <xf numFmtId="0" fontId="1" fillId="0" borderId="0"/>
  </cellStyleXfs>
  <cellXfs count="5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1" fontId="11" fillId="0" borderId="27" xfId="67" applyNumberFormat="1" applyFont="1" applyFill="1" applyBorder="1" applyAlignment="1">
      <alignment horizontal="center" vertical="center"/>
    </xf>
    <xf numFmtId="0" fontId="11" fillId="0" borderId="0" xfId="67" applyFont="1" applyFill="1" applyAlignment="1">
      <alignment vertical="center"/>
    </xf>
    <xf numFmtId="0" fontId="44" fillId="0" borderId="0" xfId="62"/>
    <xf numFmtId="0" fontId="60" fillId="0" borderId="0" xfId="62" applyFont="1"/>
    <xf numFmtId="0" fontId="44" fillId="0" borderId="0" xfId="62" applyAlignment="1">
      <alignment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 fontId="69" fillId="0" borderId="43"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0" fontId="41" fillId="0" borderId="30" xfId="69" applyNumberFormat="1" applyFont="1" applyFill="1" applyBorder="1" applyAlignment="1">
      <alignment horizontal="justify" vertical="top" wrapText="1"/>
    </xf>
    <xf numFmtId="0" fontId="7" fillId="0" borderId="30" xfId="1" applyFont="1" applyBorder="1" applyAlignment="1">
      <alignment vertical="center" wrapText="1"/>
    </xf>
    <xf numFmtId="171" fontId="37" fillId="0" borderId="1" xfId="49" applyNumberFormat="1" applyFont="1" applyBorder="1" applyAlignment="1">
      <alignment horizontal="center" vertical="center"/>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11" fillId="0" borderId="0" xfId="2" applyFill="1"/>
    <xf numFmtId="0" fontId="0" fillId="0" borderId="0" xfId="0"/>
    <xf numFmtId="0" fontId="11" fillId="0" borderId="0" xfId="2" applyFill="1"/>
    <xf numFmtId="0" fontId="0" fillId="0" borderId="0" xfId="0"/>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4" fontId="37" fillId="0" borderId="44" xfId="49" applyNumberFormat="1" applyFont="1" applyBorder="1" applyAlignment="1">
      <alignment horizontal="center" vertical="center" wrapText="1"/>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NumberFormat="1" applyFont="1" applyFill="1" applyBorder="1" applyAlignment="1">
      <alignment vertical="center" wrapText="1"/>
    </xf>
    <xf numFmtId="0" fontId="7" fillId="0" borderId="45" xfId="1" applyNumberFormat="1" applyFont="1" applyBorder="1" applyAlignment="1">
      <alignment vertical="center"/>
    </xf>
    <xf numFmtId="0" fontId="4" fillId="0" borderId="45" xfId="1" applyNumberFormat="1" applyFont="1" applyBorder="1" applyAlignment="1">
      <alignment horizontal="center" vertical="center"/>
    </xf>
    <xf numFmtId="0" fontId="11" fillId="0" borderId="49"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 fontId="69"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71" fontId="37" fillId="0" borderId="51" xfId="49" applyNumberFormat="1" applyFont="1" applyBorder="1" applyAlignment="1">
      <alignment horizontal="center" vertical="center"/>
    </xf>
    <xf numFmtId="1" fontId="37" fillId="0" borderId="51" xfId="49" applyNumberFormat="1" applyFont="1" applyBorder="1" applyAlignment="1">
      <alignment horizontal="center" vertical="center"/>
    </xf>
    <xf numFmtId="167"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wrapText="1"/>
    </xf>
    <xf numFmtId="3" fontId="40" fillId="0" borderId="52" xfId="67" applyNumberFormat="1" applyFont="1" applyFill="1" applyBorder="1" applyAlignment="1">
      <alignment vertical="center"/>
    </xf>
    <xf numFmtId="2" fontId="40" fillId="0" borderId="31" xfId="2" applyNumberFormat="1" applyFont="1" applyFill="1" applyBorder="1" applyAlignment="1">
      <alignment horizontal="left" vertical="top" wrapText="1"/>
    </xf>
    <xf numFmtId="0" fontId="5" fillId="0" borderId="0" xfId="1"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2" xfId="1" applyFont="1" applyFill="1" applyBorder="1" applyAlignment="1">
      <alignment vertical="center" wrapText="1"/>
    </xf>
    <xf numFmtId="0" fontId="7" fillId="0" borderId="54" xfId="1" applyFont="1" applyFill="1" applyBorder="1" applyAlignment="1">
      <alignment horizontal="center" vertical="center" wrapText="1"/>
    </xf>
    <xf numFmtId="0" fontId="7" fillId="0" borderId="52" xfId="1" applyFont="1" applyFill="1" applyBorder="1" applyAlignment="1">
      <alignment horizontal="center" vertical="center" wrapText="1"/>
    </xf>
    <xf numFmtId="49" fontId="7" fillId="0" borderId="52" xfId="1" applyNumberFormat="1" applyFont="1" applyFill="1" applyBorder="1" applyAlignment="1">
      <alignment vertical="center"/>
    </xf>
    <xf numFmtId="0" fontId="7" fillId="0" borderId="54" xfId="1" applyFont="1" applyFill="1" applyBorder="1" applyAlignment="1">
      <alignment horizontal="left" vertical="center" wrapText="1"/>
    </xf>
    <xf numFmtId="0" fontId="7" fillId="0" borderId="52" xfId="1" applyFont="1" applyFill="1" applyBorder="1" applyAlignment="1">
      <alignment horizontal="left" vertical="center" wrapText="1"/>
    </xf>
    <xf numFmtId="0" fontId="7" fillId="0" borderId="54" xfId="1" applyFont="1" applyFill="1" applyBorder="1" applyAlignment="1">
      <alignment vertical="center" wrapText="1"/>
    </xf>
    <xf numFmtId="0" fontId="7" fillId="0" borderId="52" xfId="1" applyFont="1" applyBorder="1" applyAlignment="1">
      <alignment vertical="center" wrapText="1"/>
    </xf>
    <xf numFmtId="0" fontId="7"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11" fillId="0" borderId="54" xfId="2" applyFont="1" applyFill="1" applyBorder="1" applyAlignment="1">
      <alignment vertical="center" wrapText="1"/>
    </xf>
    <xf numFmtId="0" fontId="11" fillId="0" borderId="52" xfId="2" applyFont="1" applyFill="1" applyBorder="1" applyAlignment="1">
      <alignment horizontal="justify" vertical="center" wrapText="1"/>
    </xf>
    <xf numFmtId="0" fontId="7" fillId="0" borderId="54" xfId="1" applyFont="1" applyBorder="1" applyAlignment="1">
      <alignment vertical="center" wrapText="1"/>
    </xf>
    <xf numFmtId="0" fontId="11" fillId="0" borderId="52" xfId="1" applyFont="1" applyFill="1" applyBorder="1" applyAlignment="1">
      <alignment horizontal="justify" vertical="center" wrapText="1"/>
    </xf>
    <xf numFmtId="172" fontId="7" fillId="0" borderId="52" xfId="1" applyNumberFormat="1" applyFont="1" applyBorder="1" applyAlignment="1">
      <alignment horizontal="justify" vertical="center" wrapText="1"/>
    </xf>
    <xf numFmtId="0" fontId="47" fillId="0" borderId="52" xfId="1" applyFont="1" applyFill="1" applyBorder="1" applyAlignment="1">
      <alignment horizontal="justify" vertical="center" wrapText="1"/>
    </xf>
    <xf numFmtId="0" fontId="7" fillId="0" borderId="52" xfId="1" applyFont="1" applyBorder="1" applyAlignment="1">
      <alignment horizontal="left" vertical="center" wrapText="1"/>
    </xf>
    <xf numFmtId="0" fontId="7" fillId="0" borderId="54" xfId="1" applyFont="1" applyBorder="1" applyAlignment="1">
      <alignment horizontal="left" vertical="center" wrapText="1"/>
    </xf>
    <xf numFmtId="0" fontId="71" fillId="0" borderId="0" xfId="67" applyFont="1" applyFill="1" applyAlignment="1">
      <alignment horizontal="center" vertical="center"/>
    </xf>
    <xf numFmtId="0" fontId="72" fillId="0" borderId="0" xfId="67" applyFont="1" applyFill="1" applyAlignment="1">
      <alignment horizontal="left" vertical="center"/>
    </xf>
    <xf numFmtId="0" fontId="45" fillId="0" borderId="0" xfId="67" applyFont="1" applyFill="1" applyAlignment="1">
      <alignment vertical="center"/>
    </xf>
    <xf numFmtId="0" fontId="73" fillId="0" borderId="0" xfId="0" applyFont="1"/>
    <xf numFmtId="0" fontId="74" fillId="0" borderId="37" xfId="67" applyFont="1" applyFill="1" applyBorder="1" applyAlignment="1">
      <alignment vertical="center"/>
    </xf>
    <xf numFmtId="173" fontId="0" fillId="0" borderId="37" xfId="0" applyNumberFormat="1" applyBorder="1"/>
    <xf numFmtId="0" fontId="74" fillId="0" borderId="39" xfId="67" applyFont="1" applyFill="1" applyBorder="1" applyAlignment="1">
      <alignment vertical="center"/>
    </xf>
    <xf numFmtId="3" fontId="74" fillId="0" borderId="39" xfId="67" applyNumberFormat="1" applyFont="1" applyFill="1" applyBorder="1" applyAlignment="1">
      <alignment vertical="center"/>
    </xf>
    <xf numFmtId="0" fontId="74" fillId="0" borderId="40" xfId="67" applyFont="1" applyFill="1" applyBorder="1" applyAlignment="1">
      <alignment vertical="center"/>
    </xf>
    <xf numFmtId="3" fontId="74" fillId="0" borderId="40" xfId="67" applyNumberFormat="1" applyFont="1" applyFill="1" applyBorder="1" applyAlignment="1">
      <alignment vertical="center"/>
    </xf>
    <xf numFmtId="4" fontId="74" fillId="0" borderId="52" xfId="67" applyNumberFormat="1" applyFont="1" applyFill="1" applyBorder="1" applyAlignment="1">
      <alignment horizontal="center" vertical="center"/>
    </xf>
    <xf numFmtId="4" fontId="45" fillId="0" borderId="5" xfId="67" applyNumberFormat="1" applyFont="1" applyFill="1" applyBorder="1" applyAlignment="1">
      <alignment horizontal="center" vertical="center"/>
    </xf>
    <xf numFmtId="3" fontId="76" fillId="0" borderId="38" xfId="67" applyNumberFormat="1" applyFont="1" applyFill="1" applyBorder="1" applyAlignment="1">
      <alignment vertical="center"/>
    </xf>
    <xf numFmtId="3" fontId="74" fillId="0" borderId="53" xfId="67" applyNumberFormat="1" applyFont="1" applyFill="1" applyBorder="1" applyAlignment="1">
      <alignment vertical="center"/>
    </xf>
    <xf numFmtId="3" fontId="74" fillId="0" borderId="52" xfId="67" applyNumberFormat="1" applyFont="1" applyFill="1" applyBorder="1" applyAlignment="1">
      <alignment horizontal="center" vertical="center"/>
    </xf>
    <xf numFmtId="3" fontId="45" fillId="0" borderId="5" xfId="67" applyNumberFormat="1" applyFont="1" applyFill="1" applyBorder="1" applyAlignment="1">
      <alignment horizontal="center" vertical="center"/>
    </xf>
    <xf numFmtId="0" fontId="74" fillId="0" borderId="52" xfId="67" applyFont="1" applyFill="1" applyBorder="1" applyAlignment="1">
      <alignment horizontal="center" vertical="center"/>
    </xf>
    <xf numFmtId="0" fontId="45" fillId="0" borderId="5" xfId="67" applyFont="1" applyFill="1" applyBorder="1" applyAlignment="1">
      <alignment horizontal="center" vertical="center"/>
    </xf>
    <xf numFmtId="3" fontId="76" fillId="0" borderId="53" xfId="67" applyNumberFormat="1" applyFont="1" applyFill="1" applyBorder="1" applyAlignment="1">
      <alignment vertical="center"/>
    </xf>
    <xf numFmtId="3" fontId="74" fillId="0" borderId="53" xfId="67" applyNumberFormat="1" applyFont="1" applyFill="1" applyBorder="1" applyAlignment="1">
      <alignment horizontal="right" vertical="center"/>
    </xf>
    <xf numFmtId="0" fontId="74" fillId="0" borderId="57" xfId="67" applyFont="1" applyFill="1" applyBorder="1" applyAlignment="1">
      <alignment vertical="center"/>
    </xf>
    <xf numFmtId="10" fontId="74" fillId="0" borderId="41" xfId="67" applyNumberFormat="1" applyFont="1" applyFill="1" applyBorder="1" applyAlignment="1">
      <alignment vertical="center"/>
    </xf>
    <xf numFmtId="3" fontId="74" fillId="0" borderId="38" xfId="67" applyNumberFormat="1" applyFont="1" applyFill="1" applyBorder="1" applyAlignment="1">
      <alignment vertical="center"/>
    </xf>
    <xf numFmtId="9" fontId="74" fillId="0" borderId="58" xfId="67" applyNumberFormat="1" applyFont="1" applyFill="1" applyBorder="1" applyAlignment="1">
      <alignment vertical="center"/>
    </xf>
    <xf numFmtId="0" fontId="74" fillId="0" borderId="29" xfId="67" applyFont="1" applyFill="1" applyBorder="1" applyAlignment="1">
      <alignment vertical="center"/>
    </xf>
    <xf numFmtId="3" fontId="74" fillId="0" borderId="37" xfId="67" applyNumberFormat="1" applyFont="1" applyFill="1" applyBorder="1" applyAlignment="1">
      <alignment vertical="center"/>
    </xf>
    <xf numFmtId="174" fontId="11" fillId="0" borderId="0" xfId="67" applyNumberFormat="1" applyFont="1" applyFill="1" applyAlignment="1">
      <alignment vertical="center"/>
    </xf>
    <xf numFmtId="0" fontId="44" fillId="0" borderId="0" xfId="72" applyFont="1" applyFill="1" applyBorder="1"/>
    <xf numFmtId="0" fontId="74" fillId="0" borderId="25" xfId="67" applyFont="1" applyFill="1" applyBorder="1" applyAlignment="1">
      <alignment vertical="center"/>
    </xf>
    <xf numFmtId="10" fontId="74" fillId="0" borderId="42" xfId="67" applyNumberFormat="1" applyFont="1" applyFill="1" applyBorder="1" applyAlignment="1">
      <alignment vertical="center"/>
    </xf>
    <xf numFmtId="10" fontId="74" fillId="0" borderId="39" xfId="67" applyNumberFormat="1" applyFont="1" applyFill="1" applyBorder="1" applyAlignment="1">
      <alignment vertical="center"/>
    </xf>
    <xf numFmtId="0" fontId="74" fillId="0" borderId="59" xfId="67" applyFont="1" applyFill="1" applyBorder="1" applyAlignment="1">
      <alignment vertical="center"/>
    </xf>
    <xf numFmtId="0" fontId="11" fillId="0" borderId="60" xfId="67" applyFont="1" applyFill="1" applyBorder="1" applyAlignment="1">
      <alignment vertical="center"/>
    </xf>
    <xf numFmtId="0" fontId="73" fillId="0" borderId="60" xfId="0" applyFont="1" applyBorder="1"/>
    <xf numFmtId="0" fontId="11" fillId="0" borderId="28" xfId="67" applyFont="1" applyFill="1" applyBorder="1" applyAlignment="1">
      <alignment horizontal="left" vertical="center"/>
    </xf>
    <xf numFmtId="1" fontId="11" fillId="25" borderId="27" xfId="67" applyNumberFormat="1" applyFont="1" applyFill="1" applyBorder="1" applyAlignment="1">
      <alignment horizontal="center" vertical="center"/>
    </xf>
    <xf numFmtId="1" fontId="11" fillId="25" borderId="52" xfId="67" applyNumberFormat="1" applyFont="1" applyFill="1" applyBorder="1" applyAlignment="1">
      <alignment horizontal="center" vertical="center"/>
    </xf>
    <xf numFmtId="0" fontId="11" fillId="0" borderId="26" xfId="67" applyFont="1" applyFill="1" applyBorder="1" applyAlignment="1">
      <alignment vertical="center"/>
    </xf>
    <xf numFmtId="10" fontId="36" fillId="0" borderId="52" xfId="69" applyNumberFormat="1" applyFont="1" applyFill="1" applyBorder="1" applyAlignment="1">
      <alignment horizontal="center" vertical="center"/>
    </xf>
    <xf numFmtId="10" fontId="36" fillId="25" borderId="52" xfId="69" applyNumberFormat="1" applyFont="1" applyFill="1" applyBorder="1" applyAlignment="1">
      <alignment horizontal="center" vertical="center"/>
    </xf>
    <xf numFmtId="174" fontId="40" fillId="25" borderId="23" xfId="58" applyNumberFormat="1" applyFont="1" applyFill="1" applyBorder="1" applyAlignment="1">
      <alignment horizontal="center"/>
    </xf>
    <xf numFmtId="0" fontId="11" fillId="25" borderId="0" xfId="67" applyFont="1" applyFill="1" applyAlignment="1">
      <alignment vertical="center"/>
    </xf>
    <xf numFmtId="0" fontId="11" fillId="25" borderId="62" xfId="67" applyFont="1" applyFill="1" applyBorder="1" applyAlignment="1">
      <alignment vertical="center"/>
    </xf>
    <xf numFmtId="0" fontId="41" fillId="0" borderId="28" xfId="67" applyFont="1" applyFill="1" applyBorder="1" applyAlignment="1">
      <alignment vertical="center"/>
    </xf>
    <xf numFmtId="1" fontId="11" fillId="25" borderId="2" xfId="67" applyNumberFormat="1" applyFont="1" applyFill="1" applyBorder="1" applyAlignment="1">
      <alignment horizontal="center" vertical="center"/>
    </xf>
    <xf numFmtId="174" fontId="40" fillId="0" borderId="52" xfId="58" applyNumberFormat="1" applyFont="1" applyFill="1" applyBorder="1" applyAlignment="1">
      <alignment horizontal="center"/>
    </xf>
    <xf numFmtId="174" fontId="40" fillId="25" borderId="52" xfId="58" applyNumberFormat="1" applyFont="1" applyFill="1" applyBorder="1" applyAlignment="1">
      <alignment horizontal="center"/>
    </xf>
    <xf numFmtId="0" fontId="11" fillId="0" borderId="24" xfId="67" applyFont="1" applyFill="1" applyBorder="1" applyAlignment="1">
      <alignment vertical="center"/>
    </xf>
    <xf numFmtId="174" fontId="40" fillId="0" borderId="23" xfId="58" applyNumberFormat="1" applyFont="1" applyFill="1" applyBorder="1" applyAlignment="1">
      <alignment horizontal="center"/>
    </xf>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11" fillId="0" borderId="0" xfId="67" applyNumberFormat="1" applyFont="1" applyFill="1" applyBorder="1" applyAlignment="1">
      <alignment horizontal="center" vertical="center"/>
    </xf>
    <xf numFmtId="3" fontId="11" fillId="25" borderId="0" xfId="67" applyNumberFormat="1" applyFont="1" applyFill="1" applyBorder="1" applyAlignment="1">
      <alignment horizontal="center" vertical="center"/>
    </xf>
    <xf numFmtId="3" fontId="11" fillId="25" borderId="60" xfId="67" applyNumberFormat="1" applyFont="1" applyFill="1" applyBorder="1" applyAlignment="1">
      <alignment horizontal="center" vertical="center"/>
    </xf>
    <xf numFmtId="0" fontId="44" fillId="25" borderId="0" xfId="72" applyFont="1" applyFill="1" applyBorder="1"/>
    <xf numFmtId="0" fontId="73" fillId="25" borderId="0" xfId="0" applyFont="1" applyFill="1"/>
    <xf numFmtId="174" fontId="41" fillId="25" borderId="52" xfId="58" applyNumberFormat="1" applyFont="1" applyFill="1" applyBorder="1" applyAlignment="1">
      <alignment horizontal="center" vertical="center"/>
    </xf>
    <xf numFmtId="174" fontId="40" fillId="25" borderId="52" xfId="58" applyNumberFormat="1" applyFont="1" applyFill="1" applyBorder="1" applyAlignment="1">
      <alignment horizontal="center" vertical="center"/>
    </xf>
    <xf numFmtId="0" fontId="11" fillId="0" borderId="26" xfId="67" applyFont="1" applyFill="1" applyBorder="1" applyAlignment="1">
      <alignment horizontal="left" vertical="center"/>
    </xf>
    <xf numFmtId="174" fontId="40" fillId="0" borderId="52" xfId="58" applyNumberFormat="1" applyFont="1" applyFill="1" applyBorder="1" applyAlignment="1">
      <alignment horizontal="center" vertical="center"/>
    </xf>
    <xf numFmtId="0" fontId="41" fillId="0" borderId="25" xfId="71" applyFont="1" applyBorder="1" applyAlignment="1">
      <alignment vertical="center" wrapText="1"/>
    </xf>
    <xf numFmtId="174" fontId="41" fillId="0" borderId="52" xfId="58" applyNumberFormat="1" applyFont="1" applyFill="1" applyBorder="1" applyAlignment="1">
      <alignment horizontal="center" vertical="center"/>
    </xf>
    <xf numFmtId="0" fontId="40" fillId="0" borderId="26" xfId="71" applyFont="1" applyBorder="1" applyAlignment="1">
      <alignment vertical="center"/>
    </xf>
    <xf numFmtId="0" fontId="41" fillId="0" borderId="26" xfId="71" applyFont="1" applyBorder="1" applyAlignment="1">
      <alignment vertical="center"/>
    </xf>
    <xf numFmtId="0" fontId="41" fillId="0" borderId="63" xfId="71" applyFont="1" applyBorder="1" applyAlignment="1">
      <alignment vertical="center"/>
    </xf>
    <xf numFmtId="174" fontId="41" fillId="0" borderId="23" xfId="58" applyNumberFormat="1" applyFont="1" applyFill="1" applyBorder="1" applyAlignment="1">
      <alignment horizontal="center" vertical="center"/>
    </xf>
    <xf numFmtId="174" fontId="41" fillId="25" borderId="23" xfId="58" applyNumberFormat="1" applyFont="1" applyFill="1" applyBorder="1" applyAlignment="1">
      <alignment horizontal="center" vertical="center"/>
    </xf>
    <xf numFmtId="167" fontId="78" fillId="0" borderId="0" xfId="67" applyNumberFormat="1" applyFont="1" applyFill="1" applyBorder="1" applyAlignment="1">
      <alignment horizontal="center" vertical="center"/>
    </xf>
    <xf numFmtId="0" fontId="41" fillId="0" borderId="28" xfId="71" applyFont="1" applyBorder="1" applyAlignment="1">
      <alignment vertical="center"/>
    </xf>
    <xf numFmtId="174" fontId="40" fillId="0" borderId="52" xfId="73" applyNumberFormat="1" applyFont="1" applyFill="1" applyBorder="1" applyAlignment="1">
      <alignment horizontal="center"/>
    </xf>
    <xf numFmtId="174" fontId="40" fillId="25" borderId="52" xfId="73" applyNumberFormat="1" applyFont="1" applyFill="1" applyBorder="1" applyAlignment="1">
      <alignment horizontal="center"/>
    </xf>
    <xf numFmtId="175" fontId="40" fillId="0" borderId="52" xfId="58" applyNumberFormat="1" applyFont="1" applyFill="1" applyBorder="1" applyAlignment="1">
      <alignment horizontal="center"/>
    </xf>
    <xf numFmtId="175" fontId="40" fillId="25" borderId="52" xfId="58" applyNumberFormat="1" applyFont="1" applyFill="1" applyBorder="1" applyAlignment="1">
      <alignment horizontal="center"/>
    </xf>
    <xf numFmtId="0" fontId="44" fillId="0" borderId="0" xfId="72" applyFont="1" applyFill="1"/>
    <xf numFmtId="0" fontId="41" fillId="0" borderId="25" xfId="71" applyFont="1" applyBorder="1" applyAlignment="1">
      <alignment horizontal="left" vertical="top"/>
    </xf>
    <xf numFmtId="169" fontId="41" fillId="0" borderId="52" xfId="69" applyNumberFormat="1" applyFont="1" applyFill="1" applyBorder="1" applyAlignment="1">
      <alignment horizontal="center" vertical="center"/>
    </xf>
    <xf numFmtId="169" fontId="41" fillId="25" borderId="52" xfId="69" applyNumberFormat="1" applyFont="1" applyFill="1" applyBorder="1" applyAlignment="1">
      <alignment horizontal="center" vertical="center"/>
    </xf>
    <xf numFmtId="43" fontId="41" fillId="0" borderId="52" xfId="58" applyNumberFormat="1" applyFont="1" applyFill="1" applyBorder="1" applyAlignment="1">
      <alignment horizontal="center" vertical="center"/>
    </xf>
    <xf numFmtId="43" fontId="79" fillId="0" borderId="52" xfId="58" applyNumberFormat="1" applyFont="1" applyFill="1" applyBorder="1" applyAlignment="1">
      <alignment horizontal="center" vertical="center"/>
    </xf>
    <xf numFmtId="43" fontId="41" fillId="25" borderId="52" xfId="58" applyNumberFormat="1" applyFont="1" applyFill="1" applyBorder="1" applyAlignment="1">
      <alignment horizontal="center" vertical="center"/>
    </xf>
    <xf numFmtId="0" fontId="41" fillId="0" borderId="24" xfId="71" applyFont="1" applyBorder="1" applyAlignment="1">
      <alignment vertical="center"/>
    </xf>
    <xf numFmtId="43" fontId="41" fillId="0" borderId="23" xfId="58" applyNumberFormat="1" applyFont="1" applyFill="1" applyBorder="1" applyAlignment="1">
      <alignment horizontal="center" vertical="center"/>
    </xf>
    <xf numFmtId="43" fontId="79" fillId="0" borderId="23" xfId="58" applyNumberFormat="1" applyFont="1" applyFill="1" applyBorder="1" applyAlignment="1">
      <alignment horizontal="center" vertical="center"/>
    </xf>
    <xf numFmtId="43" fontId="41" fillId="25" borderId="23" xfId="58" applyNumberFormat="1" applyFont="1" applyFill="1" applyBorder="1" applyAlignment="1">
      <alignment horizontal="center" vertical="center"/>
    </xf>
    <xf numFmtId="1" fontId="11" fillId="0" borderId="0" xfId="67" applyNumberFormat="1" applyFont="1" applyFill="1" applyAlignment="1">
      <alignment vertical="center"/>
    </xf>
    <xf numFmtId="0" fontId="7" fillId="0" borderId="66" xfId="67" applyFont="1" applyFill="1" applyBorder="1" applyAlignment="1">
      <alignment vertical="center"/>
    </xf>
    <xf numFmtId="0" fontId="7" fillId="0" borderId="0" xfId="67" applyFont="1" applyFill="1" applyBorder="1" applyAlignment="1">
      <alignment horizontal="left" vertical="center" wrapText="1"/>
    </xf>
    <xf numFmtId="0" fontId="7" fillId="0" borderId="0" xfId="67" applyFont="1" applyFill="1" applyBorder="1" applyAlignment="1">
      <alignment vertical="center"/>
    </xf>
    <xf numFmtId="0" fontId="45" fillId="0" borderId="0" xfId="72" applyFont="1" applyBorder="1" applyAlignment="1">
      <alignment horizontal="left" vertical="center" wrapText="1"/>
    </xf>
    <xf numFmtId="0" fontId="16" fillId="0" borderId="0" xfId="71" applyBorder="1" applyAlignment="1">
      <alignment horizontal="left"/>
    </xf>
    <xf numFmtId="0" fontId="16" fillId="0" borderId="0" xfId="71" applyBorder="1"/>
    <xf numFmtId="49" fontId="80" fillId="0" borderId="50"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11" fillId="0" borderId="43" xfId="2" applyFont="1" applyFill="1" applyBorder="1" applyAlignment="1">
      <alignment horizontal="center" vertical="center" wrapText="1"/>
    </xf>
    <xf numFmtId="14" fontId="11" fillId="0" borderId="43" xfId="2" applyNumberFormat="1" applyFont="1" applyFill="1" applyBorder="1" applyAlignment="1">
      <alignment horizontal="center" vertical="center" wrapText="1"/>
    </xf>
    <xf numFmtId="170" fontId="42" fillId="0" borderId="52" xfId="2" applyNumberFormat="1" applyFont="1" applyFill="1" applyBorder="1" applyAlignment="1">
      <alignment horizontal="center" vertical="center" wrapText="1"/>
    </xf>
    <xf numFmtId="0" fontId="49" fillId="0" borderId="0" xfId="1" applyFont="1" applyAlignment="1">
      <alignment horizontal="center" vertical="center"/>
    </xf>
    <xf numFmtId="0" fontId="81" fillId="0" borderId="0" xfId="1" applyFont="1" applyAlignment="1">
      <alignment horizontal="left" vertical="center"/>
    </xf>
    <xf numFmtId="0" fontId="39" fillId="0" borderId="52" xfId="1" applyFont="1" applyBorder="1" applyAlignment="1">
      <alignment horizontal="center" vertical="center" wrapText="1"/>
    </xf>
    <xf numFmtId="0" fontId="42" fillId="0" borderId="52" xfId="2" applyFont="1" applyFill="1" applyBorder="1" applyAlignment="1">
      <alignment horizontal="center" vertical="center" textRotation="90" wrapText="1"/>
    </xf>
    <xf numFmtId="49" fontId="42" fillId="0" borderId="52" xfId="2" applyNumberFormat="1" applyFont="1" applyFill="1" applyBorder="1" applyAlignment="1">
      <alignment horizontal="center" vertical="center" wrapText="1"/>
    </xf>
    <xf numFmtId="0" fontId="42" fillId="0" borderId="52" xfId="2" applyFont="1" applyFill="1" applyBorder="1" applyAlignment="1">
      <alignment horizontal="left" vertical="center" wrapText="1"/>
    </xf>
    <xf numFmtId="170" fontId="39" fillId="0" borderId="52" xfId="2" applyNumberFormat="1" applyFont="1" applyFill="1" applyBorder="1" applyAlignment="1">
      <alignment horizontal="center" vertical="center" wrapText="1"/>
    </xf>
    <xf numFmtId="49" fontId="11" fillId="0" borderId="52" xfId="2" applyNumberFormat="1" applyFont="1" applyFill="1" applyBorder="1" applyAlignment="1">
      <alignment horizontal="center" vertical="center" wrapText="1"/>
    </xf>
    <xf numFmtId="0" fontId="11" fillId="0" borderId="52" xfId="2" applyFont="1" applyFill="1" applyBorder="1" applyAlignment="1">
      <alignment horizontal="left" vertical="center" wrapText="1"/>
    </xf>
    <xf numFmtId="170" fontId="42" fillId="0" borderId="52" xfId="2" applyNumberFormat="1" applyFont="1" applyBorder="1" applyAlignment="1">
      <alignment horizontal="center" vertical="center"/>
    </xf>
    <xf numFmtId="170" fontId="11" fillId="0" borderId="52" xfId="2" applyNumberFormat="1" applyFont="1" applyFill="1" applyBorder="1" applyAlignment="1">
      <alignment horizontal="center" vertical="center" wrapText="1"/>
    </xf>
    <xf numFmtId="170" fontId="11" fillId="0" borderId="52" xfId="0" applyNumberFormat="1" applyFont="1" applyFill="1" applyBorder="1" applyAlignment="1">
      <alignment horizontal="center" vertical="center"/>
    </xf>
    <xf numFmtId="170" fontId="42" fillId="0" borderId="52" xfId="0" applyNumberFormat="1" applyFont="1" applyFill="1" applyBorder="1" applyAlignment="1">
      <alignment horizontal="center" vertical="center"/>
    </xf>
    <xf numFmtId="0" fontId="47" fillId="0" borderId="52" xfId="45" applyFont="1" applyFill="1" applyBorder="1" applyAlignment="1">
      <alignment horizontal="left" vertical="center" wrapText="1"/>
    </xf>
    <xf numFmtId="0" fontId="43" fillId="0" borderId="52" xfId="45" applyFont="1" applyFill="1" applyBorder="1" applyAlignment="1">
      <alignment horizontal="left" vertical="center" wrapText="1"/>
    </xf>
    <xf numFmtId="14" fontId="37" fillId="0" borderId="44" xfId="49" applyNumberFormat="1" applyFont="1" applyFill="1" applyBorder="1" applyAlignment="1">
      <alignment horizontal="center" vertical="center" wrapText="1"/>
    </xf>
    <xf numFmtId="167" fontId="36" fillId="0" borderId="0" xfId="49" applyNumberFormat="1" applyFont="1"/>
    <xf numFmtId="0" fontId="42" fillId="0" borderId="52"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9" fillId="0" borderId="0" xfId="1" applyFont="1" applyAlignment="1">
      <alignment vertical="center"/>
    </xf>
    <xf numFmtId="0" fontId="82"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170" fontId="43" fillId="0" borderId="52" xfId="45" applyNumberFormat="1" applyFont="1" applyFill="1" applyBorder="1" applyAlignment="1">
      <alignment horizontal="center" vertical="center" wrapText="1"/>
    </xf>
    <xf numFmtId="170" fontId="43" fillId="0" borderId="2" xfId="45" applyNumberFormat="1"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3" fontId="7" fillId="0" borderId="0" xfId="67" applyNumberFormat="1" applyFont="1" applyFill="1" applyAlignment="1">
      <alignment vertical="center"/>
    </xf>
    <xf numFmtId="3" fontId="76" fillId="26" borderId="38" xfId="67" applyNumberFormat="1" applyFont="1" applyFill="1" applyBorder="1" applyAlignment="1">
      <alignment vertical="center"/>
    </xf>
    <xf numFmtId="1" fontId="11" fillId="0" borderId="68" xfId="67" applyNumberFormat="1" applyFont="1" applyFill="1" applyBorder="1" applyAlignment="1">
      <alignment horizontal="center" vertical="center"/>
    </xf>
    <xf numFmtId="1" fontId="11" fillId="25" borderId="69" xfId="67" applyNumberFormat="1" applyFont="1" applyFill="1" applyBorder="1" applyAlignment="1">
      <alignment horizontal="center" vertical="center"/>
    </xf>
    <xf numFmtId="10" fontId="36" fillId="0" borderId="67" xfId="69" applyNumberFormat="1" applyFont="1" applyFill="1" applyBorder="1" applyAlignment="1">
      <alignment horizontal="center" vertical="center"/>
    </xf>
    <xf numFmtId="0" fontId="11" fillId="24" borderId="61" xfId="67" applyFont="1" applyFill="1" applyBorder="1" applyAlignment="1">
      <alignment vertical="center"/>
    </xf>
    <xf numFmtId="174" fontId="40" fillId="24" borderId="49" xfId="58" applyNumberFormat="1" applyFont="1" applyFill="1" applyBorder="1" applyAlignment="1">
      <alignment horizontal="center"/>
    </xf>
    <xf numFmtId="174" fontId="40" fillId="24" borderId="70" xfId="58" applyNumberFormat="1" applyFont="1" applyFill="1" applyBorder="1" applyAlignment="1">
      <alignment horizontal="center"/>
    </xf>
    <xf numFmtId="174" fontId="40" fillId="24" borderId="23" xfId="58" applyNumberFormat="1" applyFont="1" applyFill="1" applyBorder="1" applyAlignment="1">
      <alignment horizontal="center"/>
    </xf>
    <xf numFmtId="0" fontId="44" fillId="24" borderId="0" xfId="72" applyFont="1" applyFill="1" applyBorder="1"/>
    <xf numFmtId="0" fontId="11" fillId="26" borderId="26" xfId="67" applyFont="1" applyFill="1" applyBorder="1" applyAlignment="1">
      <alignment vertical="center"/>
    </xf>
    <xf numFmtId="174" fontId="40" fillId="26" borderId="52" xfId="58" applyNumberFormat="1" applyFont="1" applyFill="1" applyBorder="1" applyAlignment="1">
      <alignment horizontal="center"/>
    </xf>
    <xf numFmtId="174" fontId="40" fillId="26" borderId="0" xfId="58" applyNumberFormat="1" applyFont="1" applyFill="1" applyBorder="1" applyAlignment="1">
      <alignment horizontal="center"/>
    </xf>
    <xf numFmtId="174" fontId="40" fillId="26" borderId="60" xfId="58" applyNumberFormat="1" applyFont="1" applyFill="1" applyBorder="1" applyAlignment="1">
      <alignment horizontal="center"/>
    </xf>
    <xf numFmtId="0" fontId="44" fillId="26" borderId="0" xfId="72" applyFont="1" applyFill="1" applyBorder="1"/>
    <xf numFmtId="0" fontId="11" fillId="24" borderId="26" xfId="67" applyFont="1" applyFill="1" applyBorder="1" applyAlignment="1">
      <alignment vertical="center"/>
    </xf>
    <xf numFmtId="174" fontId="40" fillId="24" borderId="52" xfId="58" applyNumberFormat="1" applyFont="1" applyFill="1" applyBorder="1" applyAlignment="1">
      <alignment horizontal="center"/>
    </xf>
    <xf numFmtId="174" fontId="40" fillId="24" borderId="0" xfId="58" applyNumberFormat="1" applyFont="1" applyFill="1" applyBorder="1" applyAlignment="1">
      <alignment horizontal="center"/>
    </xf>
    <xf numFmtId="174" fontId="40" fillId="24" borderId="60" xfId="58" applyNumberFormat="1" applyFont="1" applyFill="1" applyBorder="1" applyAlignment="1">
      <alignment horizontal="center"/>
    </xf>
    <xf numFmtId="0" fontId="11" fillId="24" borderId="24" xfId="67" applyFont="1" applyFill="1" applyBorder="1" applyAlignment="1">
      <alignment vertical="center" wrapText="1"/>
    </xf>
    <xf numFmtId="174" fontId="40" fillId="24" borderId="71" xfId="58" applyNumberFormat="1" applyFont="1" applyFill="1" applyBorder="1" applyAlignment="1">
      <alignment horizontal="center"/>
    </xf>
    <xf numFmtId="0" fontId="41" fillId="24" borderId="26" xfId="67" applyFont="1" applyFill="1" applyBorder="1" applyAlignment="1">
      <alignment vertical="center"/>
    </xf>
    <xf numFmtId="174" fontId="41" fillId="24" borderId="52" xfId="58" applyNumberFormat="1" applyFont="1" applyFill="1" applyBorder="1" applyAlignment="1">
      <alignment horizontal="center" vertical="center"/>
    </xf>
    <xf numFmtId="174" fontId="40" fillId="24" borderId="52" xfId="58" applyNumberFormat="1" applyFont="1" applyFill="1" applyBorder="1" applyAlignment="1">
      <alignment horizontal="center" vertical="center"/>
    </xf>
    <xf numFmtId="0" fontId="11" fillId="24" borderId="26" xfId="67" applyFont="1" applyFill="1" applyBorder="1" applyAlignment="1">
      <alignment horizontal="left" vertical="center"/>
    </xf>
    <xf numFmtId="174" fontId="40" fillId="24" borderId="2" xfId="58" applyNumberFormat="1" applyFont="1" applyFill="1" applyBorder="1" applyAlignment="1">
      <alignment horizontal="center"/>
    </xf>
    <xf numFmtId="3" fontId="40" fillId="25" borderId="52" xfId="67" applyNumberFormat="1" applyFont="1" applyFill="1" applyBorder="1" applyAlignment="1">
      <alignment vertical="center"/>
    </xf>
    <xf numFmtId="0" fontId="40" fillId="0" borderId="26" xfId="71" applyFont="1" applyFill="1" applyBorder="1" applyAlignment="1">
      <alignment vertical="center"/>
    </xf>
    <xf numFmtId="3" fontId="11" fillId="25" borderId="52" xfId="67" applyNumberFormat="1" applyFont="1" applyFill="1" applyBorder="1" applyAlignment="1">
      <alignment vertical="center"/>
    </xf>
    <xf numFmtId="0" fontId="41" fillId="24" borderId="26" xfId="71" applyFont="1" applyFill="1" applyBorder="1" applyAlignment="1">
      <alignment vertical="center"/>
    </xf>
    <xf numFmtId="1" fontId="11" fillId="0" borderId="0" xfId="67" applyNumberFormat="1" applyFont="1" applyFill="1" applyBorder="1" applyAlignment="1">
      <alignment vertical="center"/>
    </xf>
    <xf numFmtId="172" fontId="11" fillId="0" borderId="0" xfId="67" applyNumberFormat="1" applyFont="1" applyFill="1" applyBorder="1" applyAlignment="1">
      <alignment vertical="center"/>
    </xf>
    <xf numFmtId="0" fontId="44" fillId="0" borderId="0" xfId="62" applyBorder="1" applyAlignment="1">
      <alignment wrapText="1"/>
    </xf>
    <xf numFmtId="0" fontId="44" fillId="0" borderId="0" xfId="62" applyBorder="1"/>
    <xf numFmtId="174" fontId="44" fillId="0" borderId="0" xfId="62" applyNumberFormat="1" applyBorder="1"/>
    <xf numFmtId="0" fontId="42" fillId="0" borderId="52" xfId="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42" fillId="0" borderId="49" xfId="2" applyFont="1" applyFill="1" applyBorder="1" applyAlignment="1">
      <alignment horizontal="center" vertical="center" wrapText="1"/>
    </xf>
    <xf numFmtId="49" fontId="7" fillId="0" borderId="54" xfId="1" applyNumberFormat="1" applyFont="1" applyFill="1" applyBorder="1" applyAlignment="1">
      <alignment horizontal="center" vertical="center"/>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49" fillId="0" borderId="0" xfId="1" applyFont="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2" fillId="0" borderId="0" xfId="50" applyFont="1" applyFill="1" applyAlignment="1">
      <alignment horizontal="center" vertical="center"/>
    </xf>
    <xf numFmtId="0" fontId="74" fillId="0" borderId="54" xfId="71" applyFont="1" applyBorder="1" applyAlignment="1">
      <alignment horizontal="center" vertical="center" wrapText="1"/>
    </xf>
    <xf numFmtId="0" fontId="75" fillId="0" borderId="55" xfId="71" applyFont="1" applyBorder="1" applyAlignment="1">
      <alignment horizontal="center" vertical="center" wrapText="1"/>
    </xf>
    <xf numFmtId="0" fontId="75" fillId="0" borderId="56" xfId="71" applyFont="1" applyBorder="1" applyAlignment="1">
      <alignment horizontal="center" vertical="center" wrapText="1"/>
    </xf>
    <xf numFmtId="0" fontId="74" fillId="0" borderId="54" xfId="67" applyFont="1" applyFill="1" applyBorder="1" applyAlignment="1">
      <alignment horizontal="center" vertical="center"/>
    </xf>
    <xf numFmtId="0" fontId="74" fillId="0" borderId="55" xfId="67" applyFont="1" applyFill="1" applyBorder="1" applyAlignment="1">
      <alignment horizontal="center" vertical="center"/>
    </xf>
    <xf numFmtId="0" fontId="74" fillId="0" borderId="56" xfId="67" applyFont="1" applyFill="1" applyBorder="1" applyAlignment="1">
      <alignment horizontal="center" vertical="center"/>
    </xf>
    <xf numFmtId="0" fontId="7" fillId="0" borderId="64"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5" xfId="67" applyFont="1" applyFill="1" applyBorder="1" applyAlignment="1">
      <alignment horizontal="left" vertical="center" wrapText="1"/>
    </xf>
    <xf numFmtId="0" fontId="7" fillId="0" borderId="66" xfId="67" applyFont="1" applyFill="1" applyBorder="1" applyAlignment="1">
      <alignment horizontal="left" vertical="center" wrapText="1"/>
    </xf>
    <xf numFmtId="0" fontId="71" fillId="0" borderId="20" xfId="67" applyFont="1" applyFill="1" applyBorder="1" applyAlignment="1">
      <alignment horizontal="center" vertical="center"/>
    </xf>
    <xf numFmtId="0" fontId="74" fillId="0" borderId="54" xfId="71" applyFont="1" applyBorder="1" applyAlignment="1">
      <alignment horizontal="center" vertical="center"/>
    </xf>
    <xf numFmtId="0" fontId="75" fillId="0" borderId="55" xfId="71" applyFont="1" applyBorder="1" applyAlignment="1">
      <alignment horizontal="center" vertical="center"/>
    </xf>
    <xf numFmtId="0" fontId="75" fillId="0" borderId="56" xfId="71" applyFont="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2"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0" fillId="0" borderId="0" xfId="1" applyFont="1" applyAlignment="1">
      <alignment horizontal="center" vertical="center"/>
    </xf>
    <xf numFmtId="0" fontId="11" fillId="0" borderId="0" xfId="1" applyFont="1" applyAlignment="1">
      <alignment horizontal="center" vertical="center"/>
    </xf>
    <xf numFmtId="0" fontId="42" fillId="0" borderId="4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4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70"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2"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59" fillId="0" borderId="0" xfId="1" applyFont="1" applyAlignment="1">
      <alignment horizontal="center" vertical="center"/>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2" xr:uid="{00000000-0005-0000-0000-000028000000}"/>
    <cellStyle name="Обычный 2 3" xfId="70" xr:uid="{00000000-0005-0000-0000-000029000000}"/>
    <cellStyle name="Обычный 25" xfId="75"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7 2 2" xfId="71"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69"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12" xfId="74" xr:uid="{00000000-0005-0000-0000-000046000000}"/>
    <cellStyle name="Финансовый 2" xfId="58" xr:uid="{00000000-0005-0000-0000-000047000000}"/>
    <cellStyle name="Финансовый 2 2 2 2 2" xfId="59" xr:uid="{00000000-0005-0000-0000-000048000000}"/>
    <cellStyle name="Финансовый 3" xfId="60" xr:uid="{00000000-0005-0000-0000-000049000000}"/>
    <cellStyle name="Финансовый 4 2" xfId="73" xr:uid="{00000000-0005-0000-0000-00004A000000}"/>
    <cellStyle name="Хороший 2" xfId="61" xr:uid="{00000000-0005-0000-0000-00004B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Lit>
              <c:formatCode>General</c:formatCode>
              <c:ptCount val="15"/>
              <c:pt idx="0">
                <c:v>-28399968.832251631</c:v>
              </c:pt>
              <c:pt idx="1">
                <c:v>539138788.18327117</c:v>
              </c:pt>
              <c:pt idx="2">
                <c:v>979122294.83052182</c:v>
              </c:pt>
              <c:pt idx="3">
                <c:v>1146674404.5379343</c:v>
              </c:pt>
              <c:pt idx="4">
                <c:v>1051705406.3449824</c:v>
              </c:pt>
              <c:pt idx="5">
                <c:v>964601858.52057445</c:v>
              </c:pt>
              <c:pt idx="6">
                <c:v>884712334.69739926</c:v>
              </c:pt>
              <c:pt idx="7">
                <c:v>811439360.44886672</c:v>
              </c:pt>
              <c:pt idx="8">
                <c:v>744234944.92237604</c:v>
              </c:pt>
              <c:pt idx="9">
                <c:v>682596482.54826748</c:v>
              </c:pt>
              <c:pt idx="10">
                <c:v>626062994.1743257</c:v>
              </c:pt>
              <c:pt idx="11">
                <c:v>574211679.51419401</c:v>
              </c:pt>
              <c:pt idx="12">
                <c:v>526654755.12629002</c:v>
              </c:pt>
              <c:pt idx="13">
                <c:v>483036554.27523637</c:v>
              </c:pt>
              <c:pt idx="14">
                <c:v>443030866.98636723</c:v>
              </c:pt>
            </c:numLit>
          </c:val>
          <c:smooth val="0"/>
          <c:extLst>
            <c:ext xmlns:c16="http://schemas.microsoft.com/office/drawing/2014/chart" uri="{C3380CC4-5D6E-409C-BE32-E72D297353CC}">
              <c16:uniqueId val="{00000000-90D0-4B62-B6CF-AC8D90826BA0}"/>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Lit>
              <c:formatCode>General</c:formatCode>
              <c:ptCount val="15"/>
              <c:pt idx="0">
                <c:v>-28399968.832251631</c:v>
              </c:pt>
              <c:pt idx="1">
                <c:v>510738819.35101956</c:v>
              </c:pt>
              <c:pt idx="2">
                <c:v>1489861114.1815414</c:v>
              </c:pt>
              <c:pt idx="3">
                <c:v>2636535518.7194757</c:v>
              </c:pt>
              <c:pt idx="4">
                <c:v>3688240925.0644579</c:v>
              </c:pt>
              <c:pt idx="5">
                <c:v>4652842783.5850325</c:v>
              </c:pt>
              <c:pt idx="6">
                <c:v>5537555118.2824316</c:v>
              </c:pt>
              <c:pt idx="7">
                <c:v>6348994478.7312984</c:v>
              </c:pt>
              <c:pt idx="8">
                <c:v>7093229423.6536741</c:v>
              </c:pt>
              <c:pt idx="9">
                <c:v>7775825906.2019415</c:v>
              </c:pt>
              <c:pt idx="10">
                <c:v>8401888900.3762674</c:v>
              </c:pt>
              <c:pt idx="11">
                <c:v>8976100579.890461</c:v>
              </c:pt>
              <c:pt idx="12">
                <c:v>9502755335.0167503</c:v>
              </c:pt>
              <c:pt idx="13">
                <c:v>9985791889.2919865</c:v>
              </c:pt>
              <c:pt idx="14">
                <c:v>10428822756.278355</c:v>
              </c:pt>
            </c:numLit>
          </c:val>
          <c:smooth val="0"/>
          <c:extLst>
            <c:ext xmlns:c16="http://schemas.microsoft.com/office/drawing/2014/chart" uri="{C3380CC4-5D6E-409C-BE32-E72D297353CC}">
              <c16:uniqueId val="{00000001-90D0-4B62-B6CF-AC8D90826BA0}"/>
            </c:ext>
          </c:extLst>
        </c:ser>
        <c:dLbls>
          <c:showLegendKey val="0"/>
          <c:showVal val="0"/>
          <c:showCatName val="0"/>
          <c:showSerName val="0"/>
          <c:showPercent val="0"/>
          <c:showBubbleSize val="0"/>
        </c:dLbls>
        <c:smooth val="0"/>
        <c:axId val="246431976"/>
        <c:axId val="197855384"/>
      </c:lineChart>
      <c:catAx>
        <c:axId val="246431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97855384"/>
        <c:crosses val="autoZero"/>
        <c:auto val="1"/>
        <c:lblAlgn val="ctr"/>
        <c:lblOffset val="100"/>
        <c:noMultiLvlLbl val="0"/>
      </c:catAx>
      <c:valAx>
        <c:axId val="197855384"/>
        <c:scaling>
          <c:orientation val="minMax"/>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246431976"/>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600076</xdr:colOff>
      <xdr:row>31</xdr:row>
      <xdr:rowOff>38101</xdr:rowOff>
    </xdr:from>
    <xdr:to>
      <xdr:col>7</xdr:col>
      <xdr:colOff>819150</xdr:colOff>
      <xdr:row>45</xdr:row>
      <xdr:rowOff>47625</xdr:rowOff>
    </xdr:to>
    <xdr:graphicFrame macro="">
      <xdr:nvGraphicFramePr>
        <xdr:cNvPr id="2" name="Диаграмма 1">
          <a:extLst>
            <a:ext uri="{FF2B5EF4-FFF2-40B4-BE49-F238E27FC236}">
              <a16:creationId xmlns:a16="http://schemas.microsoft.com/office/drawing/2014/main" id="{C93A6CFC-F8DC-42D2-9AF5-B82B91E497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8"/>
      <c r="C1" s="179" t="s">
        <v>66</v>
      </c>
    </row>
    <row r="2" spans="1:22" s="15" customFormat="1" ht="18.75" customHeight="1" x14ac:dyDescent="0.3">
      <c r="A2" s="178"/>
      <c r="C2" s="180" t="s">
        <v>8</v>
      </c>
    </row>
    <row r="3" spans="1:22" s="15" customFormat="1" ht="18.75" x14ac:dyDescent="0.3">
      <c r="A3" s="181"/>
      <c r="C3" s="180" t="s">
        <v>65</v>
      </c>
    </row>
    <row r="4" spans="1:22" s="15" customFormat="1" ht="18.75" x14ac:dyDescent="0.3">
      <c r="A4" s="181"/>
      <c r="H4" s="180"/>
    </row>
    <row r="5" spans="1:22" s="15" customFormat="1" ht="15.75" x14ac:dyDescent="0.25">
      <c r="A5" s="425" t="s">
        <v>571</v>
      </c>
      <c r="B5" s="425"/>
      <c r="C5" s="425"/>
      <c r="D5" s="147"/>
      <c r="E5" s="147"/>
      <c r="F5" s="147"/>
      <c r="G5" s="147"/>
      <c r="H5" s="147"/>
      <c r="I5" s="147"/>
      <c r="J5" s="147"/>
    </row>
    <row r="6" spans="1:22" s="15" customFormat="1" ht="18.75" x14ac:dyDescent="0.3">
      <c r="A6" s="354"/>
      <c r="B6" s="17"/>
      <c r="C6" s="17"/>
      <c r="H6" s="180"/>
    </row>
    <row r="7" spans="1:22" s="15" customFormat="1" ht="18.75" x14ac:dyDescent="0.2">
      <c r="A7" s="429" t="s">
        <v>7</v>
      </c>
      <c r="B7" s="429"/>
      <c r="C7" s="429"/>
      <c r="D7" s="182"/>
      <c r="E7" s="182"/>
      <c r="F7" s="182"/>
      <c r="G7" s="182"/>
      <c r="H7" s="182"/>
      <c r="I7" s="182"/>
      <c r="J7" s="182"/>
      <c r="K7" s="182"/>
      <c r="L7" s="182"/>
      <c r="M7" s="182"/>
      <c r="N7" s="182"/>
      <c r="O7" s="182"/>
      <c r="P7" s="182"/>
      <c r="Q7" s="182"/>
      <c r="R7" s="182"/>
      <c r="S7" s="182"/>
      <c r="T7" s="182"/>
      <c r="U7" s="182"/>
      <c r="V7" s="182"/>
    </row>
    <row r="8" spans="1:22" s="15" customFormat="1" ht="18.75" x14ac:dyDescent="0.2">
      <c r="A8" s="353"/>
      <c r="B8" s="353"/>
      <c r="C8" s="353"/>
      <c r="D8" s="234"/>
      <c r="E8" s="234"/>
      <c r="F8" s="234"/>
      <c r="G8" s="234"/>
      <c r="H8" s="234"/>
      <c r="I8" s="182"/>
      <c r="J8" s="182"/>
      <c r="K8" s="182"/>
      <c r="L8" s="182"/>
      <c r="M8" s="182"/>
      <c r="N8" s="182"/>
      <c r="O8" s="182"/>
      <c r="P8" s="182"/>
      <c r="Q8" s="182"/>
      <c r="R8" s="182"/>
      <c r="S8" s="182"/>
      <c r="T8" s="182"/>
      <c r="U8" s="182"/>
      <c r="V8" s="182"/>
    </row>
    <row r="9" spans="1:22" s="15" customFormat="1" ht="18.75" x14ac:dyDescent="0.2">
      <c r="A9" s="430" t="s">
        <v>566</v>
      </c>
      <c r="B9" s="430"/>
      <c r="C9" s="430"/>
      <c r="D9" s="183"/>
      <c r="E9" s="183"/>
      <c r="F9" s="183"/>
      <c r="G9" s="183"/>
      <c r="H9" s="183"/>
      <c r="I9" s="182"/>
      <c r="J9" s="182"/>
      <c r="K9" s="182"/>
      <c r="L9" s="182"/>
      <c r="M9" s="182"/>
      <c r="N9" s="182"/>
      <c r="O9" s="182"/>
      <c r="P9" s="182"/>
      <c r="Q9" s="182"/>
      <c r="R9" s="182"/>
      <c r="S9" s="182"/>
      <c r="T9" s="182"/>
      <c r="U9" s="182"/>
      <c r="V9" s="182"/>
    </row>
    <row r="10" spans="1:22" s="15" customFormat="1" ht="18.75" x14ac:dyDescent="0.2">
      <c r="A10" s="426" t="s">
        <v>6</v>
      </c>
      <c r="B10" s="426"/>
      <c r="C10" s="426"/>
      <c r="D10" s="184"/>
      <c r="E10" s="184"/>
      <c r="F10" s="184"/>
      <c r="G10" s="184"/>
      <c r="H10" s="184"/>
      <c r="I10" s="182"/>
      <c r="J10" s="182"/>
      <c r="K10" s="182"/>
      <c r="L10" s="182"/>
      <c r="M10" s="182"/>
      <c r="N10" s="182"/>
      <c r="O10" s="182"/>
      <c r="P10" s="182"/>
      <c r="Q10" s="182"/>
      <c r="R10" s="182"/>
      <c r="S10" s="182"/>
      <c r="T10" s="182"/>
      <c r="U10" s="182"/>
      <c r="V10" s="182"/>
    </row>
    <row r="11" spans="1:22" s="15" customFormat="1" ht="18.75" x14ac:dyDescent="0.2">
      <c r="A11" s="234"/>
      <c r="B11" s="234"/>
      <c r="C11" s="234"/>
      <c r="D11" s="234"/>
      <c r="E11" s="234"/>
      <c r="F11" s="234"/>
      <c r="G11" s="234"/>
      <c r="H11" s="234"/>
      <c r="I11" s="182"/>
      <c r="J11" s="182"/>
      <c r="K11" s="182"/>
      <c r="L11" s="182"/>
      <c r="M11" s="182"/>
      <c r="N11" s="182"/>
      <c r="O11" s="182"/>
      <c r="P11" s="182"/>
      <c r="Q11" s="182"/>
      <c r="R11" s="182"/>
      <c r="S11" s="182"/>
      <c r="T11" s="182"/>
      <c r="U11" s="182"/>
      <c r="V11" s="182"/>
    </row>
    <row r="12" spans="1:22" s="15" customFormat="1" ht="18.75" x14ac:dyDescent="0.2">
      <c r="A12" s="428" t="s">
        <v>567</v>
      </c>
      <c r="B12" s="428"/>
      <c r="C12" s="428"/>
      <c r="D12" s="183"/>
      <c r="E12" s="183"/>
      <c r="F12" s="183"/>
      <c r="G12" s="183"/>
      <c r="H12" s="183"/>
      <c r="I12" s="182"/>
      <c r="J12" s="182"/>
      <c r="K12" s="182"/>
      <c r="L12" s="182"/>
      <c r="M12" s="182"/>
      <c r="N12" s="182"/>
      <c r="O12" s="182"/>
      <c r="P12" s="182"/>
      <c r="Q12" s="182"/>
      <c r="R12" s="182"/>
      <c r="S12" s="182"/>
      <c r="T12" s="182"/>
      <c r="U12" s="182"/>
      <c r="V12" s="182"/>
    </row>
    <row r="13" spans="1:22" s="15" customFormat="1" ht="18.75" x14ac:dyDescent="0.2">
      <c r="A13" s="426" t="s">
        <v>5</v>
      </c>
      <c r="B13" s="426"/>
      <c r="C13" s="426"/>
      <c r="D13" s="184"/>
      <c r="E13" s="184"/>
      <c r="F13" s="184"/>
      <c r="G13" s="184"/>
      <c r="H13" s="184"/>
      <c r="I13" s="182"/>
      <c r="J13" s="182"/>
      <c r="K13" s="182"/>
      <c r="L13" s="182"/>
      <c r="M13" s="182"/>
      <c r="N13" s="182"/>
      <c r="O13" s="182"/>
      <c r="P13" s="182"/>
      <c r="Q13" s="182"/>
      <c r="R13" s="182"/>
      <c r="S13" s="182"/>
      <c r="T13" s="182"/>
      <c r="U13" s="182"/>
      <c r="V13" s="182"/>
    </row>
    <row r="14" spans="1:22" s="185"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row>
    <row r="15" spans="1:22" s="186" customFormat="1" ht="41.25" customHeight="1" x14ac:dyDescent="0.2">
      <c r="A15" s="431" t="s">
        <v>557</v>
      </c>
      <c r="B15" s="431"/>
      <c r="C15" s="431"/>
      <c r="D15" s="183"/>
      <c r="E15" s="183"/>
      <c r="F15" s="183"/>
      <c r="G15" s="183"/>
      <c r="H15" s="183"/>
      <c r="I15" s="183"/>
      <c r="J15" s="183"/>
      <c r="K15" s="183"/>
      <c r="L15" s="183"/>
      <c r="M15" s="183"/>
      <c r="N15" s="183"/>
      <c r="O15" s="183"/>
      <c r="P15" s="183"/>
      <c r="Q15" s="183"/>
      <c r="R15" s="183"/>
      <c r="S15" s="183"/>
      <c r="T15" s="183"/>
      <c r="U15" s="183"/>
      <c r="V15" s="183"/>
    </row>
    <row r="16" spans="1:22" s="186" customFormat="1" ht="15" customHeight="1" x14ac:dyDescent="0.2">
      <c r="A16" s="426" t="s">
        <v>4</v>
      </c>
      <c r="B16" s="426"/>
      <c r="C16" s="426"/>
      <c r="D16" s="184"/>
      <c r="E16" s="184"/>
      <c r="F16" s="184"/>
      <c r="G16" s="184"/>
      <c r="H16" s="184"/>
      <c r="I16" s="184"/>
      <c r="J16" s="184"/>
      <c r="K16" s="184"/>
      <c r="L16" s="184"/>
      <c r="M16" s="184"/>
      <c r="N16" s="184"/>
      <c r="O16" s="184"/>
      <c r="P16" s="184"/>
      <c r="Q16" s="184"/>
      <c r="R16" s="184"/>
      <c r="S16" s="184"/>
      <c r="T16" s="184"/>
      <c r="U16" s="184"/>
      <c r="V16" s="184"/>
    </row>
    <row r="17" spans="1:22" s="186" customFormat="1" ht="15" customHeight="1" x14ac:dyDescent="0.2">
      <c r="A17" s="187"/>
      <c r="B17" s="187"/>
      <c r="C17" s="187"/>
      <c r="D17" s="187"/>
      <c r="E17" s="187"/>
      <c r="F17" s="187"/>
      <c r="G17" s="187"/>
      <c r="H17" s="187"/>
      <c r="I17" s="187"/>
      <c r="J17" s="187"/>
      <c r="K17" s="187"/>
      <c r="L17" s="187"/>
      <c r="M17" s="187"/>
      <c r="N17" s="187"/>
      <c r="O17" s="187"/>
      <c r="P17" s="187"/>
      <c r="Q17" s="187"/>
      <c r="R17" s="187"/>
      <c r="S17" s="187"/>
    </row>
    <row r="18" spans="1:22" s="186" customFormat="1" ht="15" customHeight="1" x14ac:dyDescent="0.2">
      <c r="A18" s="427" t="s">
        <v>500</v>
      </c>
      <c r="B18" s="428"/>
      <c r="C18" s="428"/>
      <c r="D18" s="188"/>
      <c r="E18" s="188"/>
      <c r="F18" s="188"/>
      <c r="G18" s="188"/>
      <c r="H18" s="188"/>
      <c r="I18" s="188"/>
      <c r="J18" s="188"/>
      <c r="K18" s="188"/>
      <c r="L18" s="188"/>
      <c r="M18" s="188"/>
      <c r="N18" s="188"/>
      <c r="O18" s="188"/>
      <c r="P18" s="188"/>
      <c r="Q18" s="188"/>
      <c r="R18" s="188"/>
      <c r="S18" s="188"/>
      <c r="T18" s="188"/>
      <c r="U18" s="188"/>
      <c r="V18" s="188"/>
    </row>
    <row r="19" spans="1:22" s="186" customFormat="1" ht="15" customHeight="1" x14ac:dyDescent="0.2">
      <c r="A19" s="184"/>
      <c r="B19" s="184"/>
      <c r="C19" s="184"/>
      <c r="D19" s="184"/>
      <c r="E19" s="184"/>
      <c r="F19" s="184"/>
      <c r="G19" s="184"/>
      <c r="H19" s="184"/>
      <c r="I19" s="187"/>
      <c r="J19" s="187"/>
      <c r="K19" s="187"/>
      <c r="L19" s="187"/>
      <c r="M19" s="187"/>
      <c r="N19" s="187"/>
      <c r="O19" s="187"/>
      <c r="P19" s="187"/>
      <c r="Q19" s="187"/>
      <c r="R19" s="187"/>
      <c r="S19" s="187"/>
    </row>
    <row r="20" spans="1:22" s="186" customFormat="1" ht="39.75" customHeight="1" x14ac:dyDescent="0.2">
      <c r="A20" s="238" t="s">
        <v>3</v>
      </c>
      <c r="B20" s="239" t="s">
        <v>64</v>
      </c>
      <c r="C20" s="240" t="s">
        <v>63</v>
      </c>
      <c r="D20" s="189"/>
      <c r="E20" s="189"/>
      <c r="F20" s="189"/>
      <c r="G20" s="189"/>
      <c r="H20" s="189"/>
      <c r="I20" s="236"/>
      <c r="J20" s="236"/>
      <c r="K20" s="236"/>
      <c r="L20" s="236"/>
      <c r="M20" s="236"/>
      <c r="N20" s="236"/>
      <c r="O20" s="236"/>
      <c r="P20" s="236"/>
      <c r="Q20" s="236"/>
      <c r="R20" s="236"/>
      <c r="S20" s="236"/>
      <c r="T20" s="190"/>
      <c r="U20" s="190"/>
      <c r="V20" s="190"/>
    </row>
    <row r="21" spans="1:22" s="186" customFormat="1" ht="16.5" customHeight="1" x14ac:dyDescent="0.2">
      <c r="A21" s="240">
        <v>1</v>
      </c>
      <c r="B21" s="239">
        <v>2</v>
      </c>
      <c r="C21" s="240">
        <v>3</v>
      </c>
      <c r="D21" s="189"/>
      <c r="E21" s="189"/>
      <c r="F21" s="189"/>
      <c r="G21" s="189"/>
      <c r="H21" s="189"/>
      <c r="I21" s="236"/>
      <c r="J21" s="236"/>
      <c r="K21" s="236"/>
      <c r="L21" s="236"/>
      <c r="M21" s="236"/>
      <c r="N21" s="236"/>
      <c r="O21" s="236"/>
      <c r="P21" s="236"/>
      <c r="Q21" s="236"/>
      <c r="R21" s="236"/>
      <c r="S21" s="236"/>
      <c r="T21" s="190"/>
      <c r="U21" s="190"/>
      <c r="V21" s="190"/>
    </row>
    <row r="22" spans="1:22" s="186" customFormat="1" ht="39" customHeight="1" x14ac:dyDescent="0.2">
      <c r="A22" s="241" t="s">
        <v>62</v>
      </c>
      <c r="B22" s="242" t="s">
        <v>337</v>
      </c>
      <c r="C22" s="243" t="s">
        <v>545</v>
      </c>
      <c r="D22" s="189"/>
      <c r="E22" s="189"/>
      <c r="F22" s="189"/>
      <c r="G22" s="189"/>
      <c r="H22" s="189"/>
      <c r="I22" s="236"/>
      <c r="J22" s="236"/>
      <c r="K22" s="236"/>
      <c r="L22" s="236"/>
      <c r="M22" s="236"/>
      <c r="N22" s="236"/>
      <c r="O22" s="236"/>
      <c r="P22" s="236"/>
      <c r="Q22" s="236"/>
      <c r="R22" s="236"/>
      <c r="S22" s="236"/>
      <c r="T22" s="190"/>
      <c r="U22" s="190"/>
      <c r="V22" s="190"/>
    </row>
    <row r="23" spans="1:22" s="186" customFormat="1" ht="63" x14ac:dyDescent="0.2">
      <c r="A23" s="241" t="s">
        <v>61</v>
      </c>
      <c r="B23" s="244" t="s">
        <v>525</v>
      </c>
      <c r="C23" s="243" t="s">
        <v>565</v>
      </c>
      <c r="D23" s="189"/>
      <c r="E23" s="189"/>
      <c r="F23" s="189"/>
      <c r="G23" s="189"/>
      <c r="H23" s="189"/>
      <c r="I23" s="236"/>
      <c r="J23" s="236"/>
      <c r="K23" s="236"/>
      <c r="L23" s="236"/>
      <c r="M23" s="236"/>
      <c r="N23" s="236"/>
      <c r="O23" s="236"/>
      <c r="P23" s="236"/>
      <c r="Q23" s="236"/>
      <c r="R23" s="236"/>
      <c r="S23" s="236"/>
      <c r="T23" s="190"/>
      <c r="U23" s="190"/>
      <c r="V23" s="190"/>
    </row>
    <row r="24" spans="1:22" s="186" customFormat="1" ht="22.5" customHeight="1" x14ac:dyDescent="0.2">
      <c r="A24" s="422"/>
      <c r="B24" s="423"/>
      <c r="C24" s="424"/>
      <c r="D24" s="189"/>
      <c r="E24" s="189"/>
      <c r="F24" s="189"/>
      <c r="G24" s="189"/>
      <c r="H24" s="189"/>
      <c r="I24" s="236"/>
      <c r="J24" s="236"/>
      <c r="K24" s="236"/>
      <c r="L24" s="236"/>
      <c r="M24" s="236"/>
      <c r="N24" s="236"/>
      <c r="O24" s="236"/>
      <c r="P24" s="236"/>
      <c r="Q24" s="236"/>
      <c r="R24" s="236"/>
      <c r="S24" s="236"/>
      <c r="T24" s="190"/>
      <c r="U24" s="190"/>
      <c r="V24" s="190"/>
    </row>
    <row r="25" spans="1:22" s="186" customFormat="1" ht="53.25" customHeight="1" x14ac:dyDescent="0.2">
      <c r="A25" s="241" t="s">
        <v>60</v>
      </c>
      <c r="B25" s="243" t="s">
        <v>449</v>
      </c>
      <c r="C25" s="238" t="s">
        <v>521</v>
      </c>
      <c r="D25" s="189"/>
      <c r="E25" s="189"/>
      <c r="F25" s="189"/>
      <c r="G25" s="189"/>
      <c r="H25" s="236"/>
      <c r="I25" s="236"/>
      <c r="J25" s="236"/>
      <c r="K25" s="236"/>
      <c r="L25" s="236"/>
      <c r="M25" s="236"/>
      <c r="N25" s="236"/>
      <c r="O25" s="236"/>
      <c r="P25" s="236"/>
      <c r="Q25" s="236"/>
      <c r="R25" s="236"/>
      <c r="S25" s="190"/>
      <c r="T25" s="190"/>
      <c r="U25" s="190"/>
      <c r="V25" s="190"/>
    </row>
    <row r="26" spans="1:22" s="186" customFormat="1" ht="42.75" customHeight="1" x14ac:dyDescent="0.2">
      <c r="A26" s="241" t="s">
        <v>59</v>
      </c>
      <c r="B26" s="243" t="s">
        <v>72</v>
      </c>
      <c r="C26" s="238" t="s">
        <v>546</v>
      </c>
      <c r="D26" s="189"/>
      <c r="E26" s="189"/>
      <c r="F26" s="189"/>
      <c r="G26" s="189"/>
      <c r="H26" s="236"/>
      <c r="I26" s="236"/>
      <c r="J26" s="236"/>
      <c r="K26" s="236"/>
      <c r="L26" s="236"/>
      <c r="M26" s="236"/>
      <c r="N26" s="236"/>
      <c r="O26" s="236"/>
      <c r="P26" s="236"/>
      <c r="Q26" s="236"/>
      <c r="R26" s="236"/>
      <c r="S26" s="190"/>
      <c r="T26" s="190"/>
      <c r="U26" s="190"/>
      <c r="V26" s="190"/>
    </row>
    <row r="27" spans="1:22" s="186" customFormat="1" ht="47.25" x14ac:dyDescent="0.2">
      <c r="A27" s="241" t="s">
        <v>57</v>
      </c>
      <c r="B27" s="243" t="s">
        <v>71</v>
      </c>
      <c r="C27" s="238" t="s">
        <v>547</v>
      </c>
      <c r="D27" s="189"/>
      <c r="E27" s="189"/>
      <c r="F27" s="189"/>
      <c r="G27" s="189"/>
      <c r="H27" s="236"/>
      <c r="I27" s="236"/>
      <c r="J27" s="236"/>
      <c r="K27" s="236"/>
      <c r="L27" s="236"/>
      <c r="M27" s="236"/>
      <c r="N27" s="236"/>
      <c r="O27" s="236"/>
      <c r="P27" s="236"/>
      <c r="Q27" s="236"/>
      <c r="R27" s="236"/>
      <c r="S27" s="190"/>
      <c r="T27" s="190"/>
      <c r="U27" s="190"/>
      <c r="V27" s="190"/>
    </row>
    <row r="28" spans="1:22" s="186" customFormat="1" ht="42.75" customHeight="1" x14ac:dyDescent="0.2">
      <c r="A28" s="241" t="s">
        <v>56</v>
      </c>
      <c r="B28" s="243" t="s">
        <v>450</v>
      </c>
      <c r="C28" s="238" t="s">
        <v>522</v>
      </c>
      <c r="D28" s="189"/>
      <c r="E28" s="189"/>
      <c r="F28" s="189"/>
      <c r="G28" s="189"/>
      <c r="H28" s="236"/>
      <c r="I28" s="236"/>
      <c r="J28" s="236"/>
      <c r="K28" s="236"/>
      <c r="L28" s="236"/>
      <c r="M28" s="236"/>
      <c r="N28" s="236"/>
      <c r="O28" s="236"/>
      <c r="P28" s="236"/>
      <c r="Q28" s="236"/>
      <c r="R28" s="236"/>
      <c r="S28" s="190"/>
      <c r="T28" s="190"/>
      <c r="U28" s="190"/>
      <c r="V28" s="190"/>
    </row>
    <row r="29" spans="1:22" s="186" customFormat="1" ht="51.75" customHeight="1" x14ac:dyDescent="0.2">
      <c r="A29" s="241" t="s">
        <v>54</v>
      </c>
      <c r="B29" s="243" t="s">
        <v>451</v>
      </c>
      <c r="C29" s="238" t="s">
        <v>522</v>
      </c>
      <c r="D29" s="189"/>
      <c r="E29" s="189"/>
      <c r="F29" s="189"/>
      <c r="G29" s="189"/>
      <c r="H29" s="236"/>
      <c r="I29" s="236"/>
      <c r="J29" s="236"/>
      <c r="K29" s="236"/>
      <c r="L29" s="236"/>
      <c r="M29" s="236"/>
      <c r="N29" s="236"/>
      <c r="O29" s="236"/>
      <c r="P29" s="236"/>
      <c r="Q29" s="236"/>
      <c r="R29" s="236"/>
      <c r="S29" s="190"/>
      <c r="T29" s="190"/>
      <c r="U29" s="190"/>
      <c r="V29" s="190"/>
    </row>
    <row r="30" spans="1:22" s="186" customFormat="1" ht="51.75" customHeight="1" x14ac:dyDescent="0.2">
      <c r="A30" s="241" t="s">
        <v>52</v>
      </c>
      <c r="B30" s="243" t="s">
        <v>452</v>
      </c>
      <c r="C30" s="238" t="s">
        <v>522</v>
      </c>
      <c r="D30" s="189"/>
      <c r="E30" s="189"/>
      <c r="F30" s="189"/>
      <c r="G30" s="189"/>
      <c r="H30" s="236"/>
      <c r="I30" s="236"/>
      <c r="J30" s="236"/>
      <c r="K30" s="236"/>
      <c r="L30" s="236"/>
      <c r="M30" s="236"/>
      <c r="N30" s="236"/>
      <c r="O30" s="236"/>
      <c r="P30" s="236"/>
      <c r="Q30" s="236"/>
      <c r="R30" s="236"/>
      <c r="S30" s="190"/>
      <c r="T30" s="190"/>
      <c r="U30" s="190"/>
      <c r="V30" s="190"/>
    </row>
    <row r="31" spans="1:22" s="186" customFormat="1" ht="51.75" customHeight="1" x14ac:dyDescent="0.2">
      <c r="A31" s="241" t="s">
        <v>70</v>
      </c>
      <c r="B31" s="243" t="s">
        <v>453</v>
      </c>
      <c r="C31" s="238" t="s">
        <v>522</v>
      </c>
      <c r="D31" s="189"/>
      <c r="E31" s="189"/>
      <c r="F31" s="189"/>
      <c r="G31" s="189"/>
      <c r="H31" s="236"/>
      <c r="I31" s="236"/>
      <c r="J31" s="236"/>
      <c r="K31" s="236"/>
      <c r="L31" s="236"/>
      <c r="M31" s="236"/>
      <c r="N31" s="236"/>
      <c r="O31" s="236"/>
      <c r="P31" s="236"/>
      <c r="Q31" s="236"/>
      <c r="R31" s="236"/>
      <c r="S31" s="190"/>
      <c r="T31" s="190"/>
      <c r="U31" s="190"/>
      <c r="V31" s="190"/>
    </row>
    <row r="32" spans="1:22" s="186" customFormat="1" ht="51.75" customHeight="1" x14ac:dyDescent="0.2">
      <c r="A32" s="241" t="s">
        <v>68</v>
      </c>
      <c r="B32" s="243" t="s">
        <v>454</v>
      </c>
      <c r="C32" s="238" t="s">
        <v>522</v>
      </c>
      <c r="D32" s="189"/>
      <c r="E32" s="189"/>
      <c r="F32" s="189"/>
      <c r="G32" s="189"/>
      <c r="H32" s="236"/>
      <c r="I32" s="236"/>
      <c r="J32" s="236"/>
      <c r="K32" s="236"/>
      <c r="L32" s="236"/>
      <c r="M32" s="236"/>
      <c r="N32" s="236"/>
      <c r="O32" s="236"/>
      <c r="P32" s="236"/>
      <c r="Q32" s="236"/>
      <c r="R32" s="236"/>
      <c r="S32" s="190"/>
      <c r="T32" s="190"/>
      <c r="U32" s="190"/>
      <c r="V32" s="190"/>
    </row>
    <row r="33" spans="1:22" s="186" customFormat="1" ht="101.25" customHeight="1" x14ac:dyDescent="0.2">
      <c r="A33" s="241" t="s">
        <v>67</v>
      </c>
      <c r="B33" s="243" t="s">
        <v>455</v>
      </c>
      <c r="C33" s="238" t="s">
        <v>526</v>
      </c>
      <c r="D33" s="189"/>
      <c r="E33" s="189"/>
      <c r="F33" s="189"/>
      <c r="G33" s="189"/>
      <c r="H33" s="236"/>
      <c r="I33" s="236"/>
      <c r="J33" s="236"/>
      <c r="K33" s="236"/>
      <c r="L33" s="236"/>
      <c r="M33" s="236"/>
      <c r="N33" s="236"/>
      <c r="O33" s="236"/>
      <c r="P33" s="236"/>
      <c r="Q33" s="236"/>
      <c r="R33" s="236"/>
      <c r="S33" s="190"/>
      <c r="T33" s="190"/>
      <c r="U33" s="190"/>
      <c r="V33" s="190"/>
    </row>
    <row r="34" spans="1:22" ht="111" customHeight="1" x14ac:dyDescent="0.25">
      <c r="A34" s="241" t="s">
        <v>469</v>
      </c>
      <c r="B34" s="243" t="s">
        <v>456</v>
      </c>
      <c r="C34" s="238" t="s">
        <v>522</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41" t="s">
        <v>459</v>
      </c>
      <c r="B35" s="243" t="s">
        <v>69</v>
      </c>
      <c r="C35" s="238" t="s">
        <v>522</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41" t="s">
        <v>470</v>
      </c>
      <c r="B36" s="243" t="s">
        <v>457</v>
      </c>
      <c r="C36" s="238" t="s">
        <v>522</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41" t="s">
        <v>460</v>
      </c>
      <c r="B37" s="243" t="s">
        <v>458</v>
      </c>
      <c r="C37" s="238" t="s">
        <v>522</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41" t="s">
        <v>471</v>
      </c>
      <c r="B38" s="243" t="s">
        <v>227</v>
      </c>
      <c r="C38" s="238" t="s">
        <v>522</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22"/>
      <c r="B39" s="423"/>
      <c r="C39" s="424"/>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41" t="s">
        <v>461</v>
      </c>
      <c r="B40" s="243" t="s">
        <v>511</v>
      </c>
      <c r="C40" s="243" t="str">
        <f>CONCATENATE("Фтз=",ROUND('6.2. Паспорт фин осв ввод'!C24,2)," млн рублей; Фит=",ROUND('6.2. Паспорт фин осв ввод'!C24,2)," млн рублей")</f>
        <v>Фтз=30,93 млн рублей; Фит=30,93 млн рублей</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41" t="s">
        <v>472</v>
      </c>
      <c r="B41" s="243" t="s">
        <v>495</v>
      </c>
      <c r="C41" s="243" t="s">
        <v>527</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41" t="s">
        <v>462</v>
      </c>
      <c r="B42" s="243" t="s">
        <v>508</v>
      </c>
      <c r="C42" s="243" t="s">
        <v>527</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41" t="s">
        <v>475</v>
      </c>
      <c r="B43" s="243" t="s">
        <v>476</v>
      </c>
      <c r="C43" s="243" t="s">
        <v>521</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41" t="s">
        <v>463</v>
      </c>
      <c r="B44" s="243" t="s">
        <v>501</v>
      </c>
      <c r="C44" s="243" t="s">
        <v>521</v>
      </c>
      <c r="D44" s="191"/>
      <c r="E44" s="191"/>
      <c r="F44" s="191"/>
      <c r="G44" s="191"/>
      <c r="H44" s="191"/>
      <c r="I44" s="191"/>
      <c r="J44" s="191"/>
      <c r="K44" s="191"/>
      <c r="L44" s="191"/>
      <c r="M44" s="191"/>
      <c r="N44" s="191"/>
      <c r="O44" s="191"/>
      <c r="P44" s="191"/>
      <c r="Q44" s="191"/>
      <c r="R44" s="191"/>
      <c r="S44" s="191"/>
      <c r="T44" s="191"/>
      <c r="U44" s="191"/>
      <c r="V44" s="191"/>
    </row>
    <row r="45" spans="1:22" ht="120" customHeight="1" x14ac:dyDescent="0.25">
      <c r="A45" s="241" t="s">
        <v>496</v>
      </c>
      <c r="B45" s="243" t="s">
        <v>502</v>
      </c>
      <c r="C45" s="243" t="s">
        <v>521</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41" t="s">
        <v>464</v>
      </c>
      <c r="B46" s="243" t="s">
        <v>503</v>
      </c>
      <c r="C46" s="243" t="s">
        <v>521</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22"/>
      <c r="B47" s="423"/>
      <c r="C47" s="424"/>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41" t="s">
        <v>497</v>
      </c>
      <c r="B48" s="243" t="s">
        <v>509</v>
      </c>
      <c r="C48" s="243" t="str">
        <f>CONCATENATE(ROUND('6.2. Паспорт фин осв ввод'!AC24,2)," млн рублей")</f>
        <v>0 млн рублей</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41" t="s">
        <v>465</v>
      </c>
      <c r="B49" s="243" t="s">
        <v>510</v>
      </c>
      <c r="C49" s="243" t="str">
        <f>CONCATENATE(ROUND('6.2. Паспорт фин осв ввод'!AC30,2)," млн рублей")</f>
        <v>0 млн рублей</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8.7109375" style="51" customWidth="1"/>
    <col min="8" max="27" width="9" style="51" customWidth="1"/>
    <col min="28" max="28" width="13.140625" style="50" customWidth="1"/>
    <col min="29" max="29" width="24.85546875" style="50" customWidth="1"/>
    <col min="30" max="30" width="10.7109375" style="50" customWidth="1"/>
    <col min="31" max="31" width="11" style="50" bestFit="1" customWidth="1"/>
    <col min="32" max="16384" width="9.140625" style="50"/>
  </cols>
  <sheetData>
    <row r="1" spans="1:29" ht="18.75" x14ac:dyDescent="0.25">
      <c r="A1" s="51"/>
      <c r="B1" s="51"/>
      <c r="C1" s="51"/>
      <c r="D1" s="51"/>
      <c r="E1" s="51"/>
      <c r="F1" s="51"/>
      <c r="AC1" s="30" t="s">
        <v>66</v>
      </c>
    </row>
    <row r="2" spans="1:29" ht="18.75" x14ac:dyDescent="0.3">
      <c r="A2" s="51"/>
      <c r="B2" s="51"/>
      <c r="C2" s="51"/>
      <c r="D2" s="51"/>
      <c r="E2" s="51"/>
      <c r="F2" s="51"/>
      <c r="AC2" s="14" t="s">
        <v>8</v>
      </c>
    </row>
    <row r="3" spans="1:29" ht="18.75" x14ac:dyDescent="0.3">
      <c r="A3" s="51"/>
      <c r="B3" s="51"/>
      <c r="C3" s="51"/>
      <c r="D3" s="51"/>
      <c r="E3" s="51"/>
      <c r="F3" s="51"/>
      <c r="AC3" s="14" t="s">
        <v>65</v>
      </c>
    </row>
    <row r="4" spans="1:29" ht="18.75" customHeight="1" x14ac:dyDescent="0.25">
      <c r="A4" s="425" t="str">
        <f>'6.1. Паспорт сетевой график'!A5:K5</f>
        <v>Год раскрытия информации: 2024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51"/>
      <c r="B5" s="51"/>
      <c r="C5" s="51"/>
      <c r="D5" s="51"/>
      <c r="E5" s="51"/>
      <c r="F5" s="51"/>
      <c r="AC5" s="14"/>
    </row>
    <row r="6" spans="1:29"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429"/>
      <c r="AB6" s="429"/>
      <c r="AC6" s="429"/>
    </row>
    <row r="7" spans="1:29" ht="18.75" x14ac:dyDescent="0.2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6"/>
      <c r="AC7" s="376"/>
    </row>
    <row r="8" spans="1:29" x14ac:dyDescent="0.25">
      <c r="A8" s="509" t="str">
        <f>'6.1. Паспорт сетевой график'!A9</f>
        <v>Акционерное общество "Россети Янтарь" ДЗО  ПАО "Россети"</v>
      </c>
      <c r="B8" s="509"/>
      <c r="C8" s="509"/>
      <c r="D8" s="509"/>
      <c r="E8" s="509"/>
      <c r="F8" s="509"/>
      <c r="G8" s="509"/>
      <c r="H8" s="509"/>
      <c r="I8" s="509"/>
      <c r="J8" s="509"/>
      <c r="K8" s="509"/>
      <c r="L8" s="509"/>
      <c r="M8" s="509"/>
      <c r="N8" s="509"/>
      <c r="O8" s="509"/>
      <c r="P8" s="509"/>
      <c r="Q8" s="509"/>
      <c r="R8" s="509"/>
      <c r="S8" s="509"/>
      <c r="T8" s="509"/>
      <c r="U8" s="509"/>
      <c r="V8" s="509"/>
      <c r="W8" s="509"/>
      <c r="X8" s="509"/>
      <c r="Y8" s="509"/>
      <c r="Z8" s="509"/>
      <c r="AA8" s="509"/>
      <c r="AB8" s="509"/>
      <c r="AC8" s="509"/>
    </row>
    <row r="9" spans="1:29" ht="18.75" customHeight="1" x14ac:dyDescent="0.25">
      <c r="A9" s="510" t="s">
        <v>6</v>
      </c>
      <c r="B9" s="510"/>
      <c r="C9" s="510"/>
      <c r="D9" s="510"/>
      <c r="E9" s="510"/>
      <c r="F9" s="510"/>
      <c r="G9" s="510"/>
      <c r="H9" s="510"/>
      <c r="I9" s="510"/>
      <c r="J9" s="510"/>
      <c r="K9" s="510"/>
      <c r="L9" s="510"/>
      <c r="M9" s="510"/>
      <c r="N9" s="510"/>
      <c r="O9" s="510"/>
      <c r="P9" s="510"/>
      <c r="Q9" s="510"/>
      <c r="R9" s="510"/>
      <c r="S9" s="510"/>
      <c r="T9" s="510"/>
      <c r="U9" s="510"/>
      <c r="V9" s="510"/>
      <c r="W9" s="510"/>
      <c r="X9" s="510"/>
      <c r="Y9" s="510"/>
      <c r="Z9" s="510"/>
      <c r="AA9" s="510"/>
      <c r="AB9" s="510"/>
      <c r="AC9" s="510"/>
    </row>
    <row r="10" spans="1:29" ht="18.75" x14ac:dyDescent="0.2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6"/>
      <c r="AC10" s="376"/>
    </row>
    <row r="11" spans="1:29" x14ac:dyDescent="0.25">
      <c r="A11" s="509" t="str">
        <f>'6.1. Паспорт сетевой график'!A12</f>
        <v>N_НМА15-2</v>
      </c>
      <c r="B11" s="509"/>
      <c r="C11" s="509"/>
      <c r="D11" s="509"/>
      <c r="E11" s="509"/>
      <c r="F11" s="509"/>
      <c r="G11" s="509"/>
      <c r="H11" s="509"/>
      <c r="I11" s="509"/>
      <c r="J11" s="509"/>
      <c r="K11" s="509"/>
      <c r="L11" s="509"/>
      <c r="M11" s="509"/>
      <c r="N11" s="509"/>
      <c r="O11" s="509"/>
      <c r="P11" s="509"/>
      <c r="Q11" s="509"/>
      <c r="R11" s="509"/>
      <c r="S11" s="509"/>
      <c r="T11" s="509"/>
      <c r="U11" s="509"/>
      <c r="V11" s="509"/>
      <c r="W11" s="509"/>
      <c r="X11" s="509"/>
      <c r="Y11" s="509"/>
      <c r="Z11" s="509"/>
      <c r="AA11" s="509"/>
      <c r="AB11" s="509"/>
      <c r="AC11" s="509"/>
    </row>
    <row r="12" spans="1:29" x14ac:dyDescent="0.25">
      <c r="A12" s="510" t="s">
        <v>5</v>
      </c>
      <c r="B12" s="510"/>
      <c r="C12" s="510"/>
      <c r="D12" s="510"/>
      <c r="E12" s="510"/>
      <c r="F12" s="510"/>
      <c r="G12" s="510"/>
      <c r="H12" s="510"/>
      <c r="I12" s="510"/>
      <c r="J12" s="510"/>
      <c r="K12" s="510"/>
      <c r="L12" s="510"/>
      <c r="M12" s="510"/>
      <c r="N12" s="510"/>
      <c r="O12" s="510"/>
      <c r="P12" s="510"/>
      <c r="Q12" s="510"/>
      <c r="R12" s="510"/>
      <c r="S12" s="510"/>
      <c r="T12" s="510"/>
      <c r="U12" s="510"/>
      <c r="V12" s="510"/>
      <c r="W12" s="510"/>
      <c r="X12" s="510"/>
      <c r="Y12" s="510"/>
      <c r="Z12" s="510"/>
      <c r="AA12" s="510"/>
      <c r="AB12" s="510"/>
      <c r="AC12" s="510"/>
    </row>
    <row r="13" spans="1:29" ht="16.5" customHeight="1" x14ac:dyDescent="0.3">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62"/>
      <c r="AC13" s="62"/>
    </row>
    <row r="14" spans="1:29" ht="36" customHeight="1" x14ac:dyDescent="0.25">
      <c r="A14" s="518" t="str">
        <f>'6.1. Паспорт сетевой график'!A15</f>
        <v>Развитие функционала технологической интеграционной платформы АО "Россети Янтарь" с внедрением дополнительных потоков (2 этап)</v>
      </c>
      <c r="B14" s="518"/>
      <c r="C14" s="518"/>
      <c r="D14" s="518"/>
      <c r="E14" s="518"/>
      <c r="F14" s="518"/>
      <c r="G14" s="518"/>
      <c r="H14" s="518"/>
      <c r="I14" s="518"/>
      <c r="J14" s="518"/>
      <c r="K14" s="518"/>
      <c r="L14" s="518"/>
      <c r="M14" s="518"/>
      <c r="N14" s="518"/>
      <c r="O14" s="518"/>
      <c r="P14" s="518"/>
      <c r="Q14" s="518"/>
      <c r="R14" s="518"/>
      <c r="S14" s="518"/>
      <c r="T14" s="518"/>
      <c r="U14" s="518"/>
      <c r="V14" s="518"/>
      <c r="W14" s="518"/>
      <c r="X14" s="518"/>
      <c r="Y14" s="518"/>
      <c r="Z14" s="518"/>
      <c r="AA14" s="518"/>
      <c r="AB14" s="518"/>
      <c r="AC14" s="518"/>
    </row>
    <row r="15" spans="1:29" ht="15.75" customHeight="1" x14ac:dyDescent="0.25">
      <c r="A15" s="510" t="s">
        <v>4</v>
      </c>
      <c r="B15" s="510"/>
      <c r="C15" s="510"/>
      <c r="D15" s="510"/>
      <c r="E15" s="510"/>
      <c r="F15" s="510"/>
      <c r="G15" s="510"/>
      <c r="H15" s="510"/>
      <c r="I15" s="510"/>
      <c r="J15" s="510"/>
      <c r="K15" s="510"/>
      <c r="L15" s="510"/>
      <c r="M15" s="510"/>
      <c r="N15" s="510"/>
      <c r="O15" s="510"/>
      <c r="P15" s="510"/>
      <c r="Q15" s="510"/>
      <c r="R15" s="510"/>
      <c r="S15" s="510"/>
      <c r="T15" s="510"/>
      <c r="U15" s="510"/>
      <c r="V15" s="510"/>
      <c r="W15" s="510"/>
      <c r="X15" s="510"/>
      <c r="Y15" s="510"/>
      <c r="Z15" s="510"/>
      <c r="AA15" s="510"/>
      <c r="AB15" s="510"/>
      <c r="AC15" s="510"/>
    </row>
    <row r="16" spans="1:29" x14ac:dyDescent="0.25">
      <c r="A16" s="519"/>
      <c r="B16" s="519"/>
      <c r="C16" s="519"/>
      <c r="D16" s="519"/>
      <c r="E16" s="519"/>
      <c r="F16" s="519"/>
      <c r="G16" s="519"/>
      <c r="H16" s="519"/>
      <c r="I16" s="519"/>
      <c r="J16" s="519"/>
      <c r="K16" s="519"/>
      <c r="L16" s="519"/>
      <c r="M16" s="519"/>
      <c r="N16" s="519"/>
      <c r="O16" s="519"/>
      <c r="P16" s="519"/>
      <c r="Q16" s="519"/>
      <c r="R16" s="519"/>
      <c r="S16" s="519"/>
      <c r="T16" s="519"/>
      <c r="U16" s="519"/>
      <c r="V16" s="519"/>
      <c r="W16" s="519"/>
      <c r="X16" s="519"/>
      <c r="Y16" s="519"/>
      <c r="Z16" s="519"/>
      <c r="AA16" s="519"/>
      <c r="AB16" s="519"/>
      <c r="AC16" s="519"/>
    </row>
    <row r="17" spans="1:32" x14ac:dyDescent="0.25">
      <c r="A17" s="51"/>
      <c r="AB17" s="51"/>
    </row>
    <row r="18" spans="1:32" x14ac:dyDescent="0.25">
      <c r="A18" s="520" t="s">
        <v>485</v>
      </c>
      <c r="B18" s="520"/>
      <c r="C18" s="520"/>
      <c r="D18" s="520"/>
      <c r="E18" s="520"/>
      <c r="F18" s="520"/>
      <c r="G18" s="520"/>
      <c r="H18" s="520"/>
      <c r="I18" s="520"/>
      <c r="J18" s="520"/>
      <c r="K18" s="520"/>
      <c r="L18" s="520"/>
      <c r="M18" s="520"/>
      <c r="N18" s="520"/>
      <c r="O18" s="520"/>
      <c r="P18" s="520"/>
      <c r="Q18" s="520"/>
      <c r="R18" s="520"/>
      <c r="S18" s="520"/>
      <c r="T18" s="520"/>
      <c r="U18" s="520"/>
      <c r="V18" s="520"/>
      <c r="W18" s="520"/>
      <c r="X18" s="520"/>
      <c r="Y18" s="520"/>
      <c r="Z18" s="520"/>
      <c r="AA18" s="520"/>
      <c r="AB18" s="520"/>
      <c r="AC18" s="520"/>
    </row>
    <row r="19" spans="1:32" x14ac:dyDescent="0.25">
      <c r="A19" s="51"/>
      <c r="B19" s="51"/>
      <c r="C19" s="51"/>
      <c r="D19" s="51"/>
      <c r="E19" s="51"/>
      <c r="F19" s="51"/>
      <c r="AB19" s="51"/>
    </row>
    <row r="20" spans="1:32" ht="33" customHeight="1" x14ac:dyDescent="0.25">
      <c r="A20" s="511" t="s">
        <v>183</v>
      </c>
      <c r="B20" s="511" t="s">
        <v>182</v>
      </c>
      <c r="C20" s="501" t="s">
        <v>181</v>
      </c>
      <c r="D20" s="501"/>
      <c r="E20" s="514" t="s">
        <v>180</v>
      </c>
      <c r="F20" s="514"/>
      <c r="G20" s="515" t="s">
        <v>573</v>
      </c>
      <c r="H20" s="505" t="s">
        <v>549</v>
      </c>
      <c r="I20" s="506"/>
      <c r="J20" s="506"/>
      <c r="K20" s="506"/>
      <c r="L20" s="505" t="s">
        <v>550</v>
      </c>
      <c r="M20" s="506"/>
      <c r="N20" s="506"/>
      <c r="O20" s="506"/>
      <c r="P20" s="505" t="s">
        <v>552</v>
      </c>
      <c r="Q20" s="506"/>
      <c r="R20" s="506"/>
      <c r="S20" s="506"/>
      <c r="T20" s="505" t="s">
        <v>553</v>
      </c>
      <c r="U20" s="506"/>
      <c r="V20" s="506"/>
      <c r="W20" s="506"/>
      <c r="X20" s="505" t="s">
        <v>554</v>
      </c>
      <c r="Y20" s="506"/>
      <c r="Z20" s="506"/>
      <c r="AA20" s="506"/>
      <c r="AB20" s="521" t="s">
        <v>179</v>
      </c>
      <c r="AC20" s="521"/>
      <c r="AD20" s="61"/>
      <c r="AE20" s="61"/>
      <c r="AF20" s="61"/>
    </row>
    <row r="21" spans="1:32" ht="99.75" customHeight="1" x14ac:dyDescent="0.25">
      <c r="A21" s="512"/>
      <c r="B21" s="512"/>
      <c r="C21" s="501"/>
      <c r="D21" s="501"/>
      <c r="E21" s="514"/>
      <c r="F21" s="514"/>
      <c r="G21" s="516"/>
      <c r="H21" s="501" t="s">
        <v>2</v>
      </c>
      <c r="I21" s="501"/>
      <c r="J21" s="501" t="s">
        <v>9</v>
      </c>
      <c r="K21" s="501"/>
      <c r="L21" s="501" t="s">
        <v>2</v>
      </c>
      <c r="M21" s="501"/>
      <c r="N21" s="501" t="s">
        <v>9</v>
      </c>
      <c r="O21" s="501"/>
      <c r="P21" s="501" t="s">
        <v>2</v>
      </c>
      <c r="Q21" s="501"/>
      <c r="R21" s="501" t="s">
        <v>9</v>
      </c>
      <c r="S21" s="501"/>
      <c r="T21" s="501" t="s">
        <v>2</v>
      </c>
      <c r="U21" s="501"/>
      <c r="V21" s="501" t="s">
        <v>9</v>
      </c>
      <c r="W21" s="501"/>
      <c r="X21" s="501" t="s">
        <v>2</v>
      </c>
      <c r="Y21" s="501"/>
      <c r="Z21" s="501" t="s">
        <v>9</v>
      </c>
      <c r="AA21" s="501"/>
      <c r="AB21" s="521"/>
      <c r="AC21" s="521"/>
    </row>
    <row r="22" spans="1:32" ht="89.25" customHeight="1" x14ac:dyDescent="0.25">
      <c r="A22" s="513"/>
      <c r="B22" s="513"/>
      <c r="C22" s="420" t="s">
        <v>2</v>
      </c>
      <c r="D22" s="420" t="s">
        <v>178</v>
      </c>
      <c r="E22" s="221" t="s">
        <v>551</v>
      </c>
      <c r="F22" s="221" t="s">
        <v>574</v>
      </c>
      <c r="G22" s="517"/>
      <c r="H22" s="356" t="s">
        <v>466</v>
      </c>
      <c r="I22" s="356" t="s">
        <v>467</v>
      </c>
      <c r="J22" s="356" t="s">
        <v>466</v>
      </c>
      <c r="K22" s="356" t="s">
        <v>467</v>
      </c>
      <c r="L22" s="356" t="s">
        <v>466</v>
      </c>
      <c r="M22" s="356" t="s">
        <v>467</v>
      </c>
      <c r="N22" s="356" t="s">
        <v>466</v>
      </c>
      <c r="O22" s="356" t="s">
        <v>467</v>
      </c>
      <c r="P22" s="356" t="s">
        <v>466</v>
      </c>
      <c r="Q22" s="356" t="s">
        <v>467</v>
      </c>
      <c r="R22" s="356" t="s">
        <v>466</v>
      </c>
      <c r="S22" s="356" t="s">
        <v>467</v>
      </c>
      <c r="T22" s="356" t="s">
        <v>466</v>
      </c>
      <c r="U22" s="356" t="s">
        <v>467</v>
      </c>
      <c r="V22" s="356" t="s">
        <v>466</v>
      </c>
      <c r="W22" s="356" t="s">
        <v>467</v>
      </c>
      <c r="X22" s="356" t="s">
        <v>466</v>
      </c>
      <c r="Y22" s="356" t="s">
        <v>467</v>
      </c>
      <c r="Z22" s="356" t="s">
        <v>466</v>
      </c>
      <c r="AA22" s="356" t="s">
        <v>467</v>
      </c>
      <c r="AB22" s="421" t="s">
        <v>2</v>
      </c>
      <c r="AC22" s="421" t="s">
        <v>9</v>
      </c>
    </row>
    <row r="23" spans="1:32" ht="19.5" customHeight="1" x14ac:dyDescent="0.25">
      <c r="A23" s="370">
        <v>1</v>
      </c>
      <c r="B23" s="370">
        <v>2</v>
      </c>
      <c r="C23" s="419">
        <v>3</v>
      </c>
      <c r="D23" s="419">
        <v>4</v>
      </c>
      <c r="E23" s="419">
        <v>5</v>
      </c>
      <c r="F23" s="419">
        <v>6</v>
      </c>
      <c r="G23" s="419">
        <v>7</v>
      </c>
      <c r="H23" s="419">
        <v>8</v>
      </c>
      <c r="I23" s="419">
        <v>9</v>
      </c>
      <c r="J23" s="419">
        <v>10</v>
      </c>
      <c r="K23" s="419">
        <v>11</v>
      </c>
      <c r="L23" s="419">
        <v>12</v>
      </c>
      <c r="M23" s="419">
        <v>13</v>
      </c>
      <c r="N23" s="419">
        <v>14</v>
      </c>
      <c r="O23" s="419">
        <v>15</v>
      </c>
      <c r="P23" s="419">
        <v>16</v>
      </c>
      <c r="Q23" s="419">
        <v>17</v>
      </c>
      <c r="R23" s="419">
        <v>18</v>
      </c>
      <c r="S23" s="419">
        <v>19</v>
      </c>
      <c r="T23" s="419">
        <v>20</v>
      </c>
      <c r="U23" s="419">
        <v>21</v>
      </c>
      <c r="V23" s="419">
        <v>22</v>
      </c>
      <c r="W23" s="419">
        <v>23</v>
      </c>
      <c r="X23" s="419">
        <v>24</v>
      </c>
      <c r="Y23" s="419">
        <v>25</v>
      </c>
      <c r="Z23" s="419">
        <v>26</v>
      </c>
      <c r="AA23" s="419">
        <v>27</v>
      </c>
      <c r="AB23" s="419">
        <v>28</v>
      </c>
      <c r="AC23" s="419">
        <v>29</v>
      </c>
    </row>
    <row r="24" spans="1:32" ht="47.25" customHeight="1" x14ac:dyDescent="0.25">
      <c r="A24" s="357">
        <v>1</v>
      </c>
      <c r="B24" s="358" t="s">
        <v>177</v>
      </c>
      <c r="C24" s="352">
        <f>SUM(C25:C29)</f>
        <v>30.930840719999999</v>
      </c>
      <c r="D24" s="352">
        <f t="shared" ref="D24" si="0">SUM(D25:D29)</f>
        <v>0</v>
      </c>
      <c r="E24" s="352">
        <f t="shared" ref="E24:F24" si="1">SUM(E25:E29)</f>
        <v>30.930840719999999</v>
      </c>
      <c r="F24" s="352">
        <f t="shared" si="1"/>
        <v>30.930840719999999</v>
      </c>
      <c r="G24" s="352">
        <f t="shared" ref="G24:AA24" si="2">SUM(G25:G29)</f>
        <v>0</v>
      </c>
      <c r="H24" s="352">
        <f t="shared" si="2"/>
        <v>15.46542036</v>
      </c>
      <c r="I24" s="352">
        <f t="shared" si="2"/>
        <v>0</v>
      </c>
      <c r="J24" s="352">
        <f t="shared" ref="J24" si="3">SUM(J25:J29)</f>
        <v>0</v>
      </c>
      <c r="K24" s="352">
        <f t="shared" si="2"/>
        <v>0</v>
      </c>
      <c r="L24" s="352">
        <f t="shared" ref="L24" si="4">SUM(L25:L29)</f>
        <v>15.46542036</v>
      </c>
      <c r="M24" s="352">
        <f t="shared" si="2"/>
        <v>0</v>
      </c>
      <c r="N24" s="352">
        <f t="shared" si="2"/>
        <v>0</v>
      </c>
      <c r="O24" s="352">
        <f t="shared" si="2"/>
        <v>0</v>
      </c>
      <c r="P24" s="352">
        <f>SUM(P25:P29)</f>
        <v>0</v>
      </c>
      <c r="Q24" s="352">
        <f t="shared" ref="Q24:S24" si="5">SUM(Q25:Q29)</f>
        <v>0</v>
      </c>
      <c r="R24" s="352">
        <f t="shared" si="5"/>
        <v>0</v>
      </c>
      <c r="S24" s="352">
        <f t="shared" si="5"/>
        <v>0</v>
      </c>
      <c r="T24" s="352">
        <f t="shared" si="2"/>
        <v>0</v>
      </c>
      <c r="U24" s="352">
        <f t="shared" si="2"/>
        <v>0</v>
      </c>
      <c r="V24" s="352">
        <f t="shared" si="2"/>
        <v>0</v>
      </c>
      <c r="W24" s="352">
        <f t="shared" si="2"/>
        <v>0</v>
      </c>
      <c r="X24" s="352">
        <f>SUM(X25:X29)</f>
        <v>0</v>
      </c>
      <c r="Y24" s="352">
        <f t="shared" si="2"/>
        <v>0</v>
      </c>
      <c r="Z24" s="352">
        <f t="shared" si="2"/>
        <v>0</v>
      </c>
      <c r="AA24" s="352">
        <f t="shared" si="2"/>
        <v>0</v>
      </c>
      <c r="AB24" s="352">
        <f>H24+L24+P24+T24+X24</f>
        <v>30.930840719999999</v>
      </c>
      <c r="AC24" s="359">
        <f>J24+N24+R24+V24+Z24</f>
        <v>0</v>
      </c>
    </row>
    <row r="25" spans="1:32" ht="24" customHeight="1" x14ac:dyDescent="0.25">
      <c r="A25" s="360" t="s">
        <v>176</v>
      </c>
      <c r="B25" s="361" t="s">
        <v>175</v>
      </c>
      <c r="C25" s="352">
        <v>0</v>
      </c>
      <c r="D25" s="352">
        <v>0</v>
      </c>
      <c r="E25" s="362">
        <f>C25</f>
        <v>0</v>
      </c>
      <c r="F25" s="362">
        <f>E25-G25</f>
        <v>0</v>
      </c>
      <c r="G25" s="363">
        <v>0</v>
      </c>
      <c r="H25" s="363">
        <f>C25</f>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52">
        <f t="shared" ref="AB25:AB64" si="6">H25+L25+P25+T25+X25</f>
        <v>0</v>
      </c>
      <c r="AC25" s="359">
        <f t="shared" ref="AC25:AC64" si="7">J25+N25+R25+V25+Z25</f>
        <v>0</v>
      </c>
    </row>
    <row r="26" spans="1:32" x14ac:dyDescent="0.25">
      <c r="A26" s="360" t="s">
        <v>174</v>
      </c>
      <c r="B26" s="361" t="s">
        <v>173</v>
      </c>
      <c r="C26" s="352">
        <v>0</v>
      </c>
      <c r="D26" s="352">
        <v>0</v>
      </c>
      <c r="E26" s="362">
        <f>C26</f>
        <v>0</v>
      </c>
      <c r="F26" s="362">
        <f t="shared" ref="F26:F64" si="8">E26-G26</f>
        <v>0</v>
      </c>
      <c r="G26" s="363">
        <v>0</v>
      </c>
      <c r="H26" s="363">
        <f t="shared" ref="H26:H29" si="9">C26</f>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52">
        <f t="shared" si="6"/>
        <v>0</v>
      </c>
      <c r="AC26" s="359">
        <f t="shared" si="7"/>
        <v>0</v>
      </c>
    </row>
    <row r="27" spans="1:32" ht="31.5" x14ac:dyDescent="0.25">
      <c r="A27" s="360" t="s">
        <v>172</v>
      </c>
      <c r="B27" s="361" t="s">
        <v>422</v>
      </c>
      <c r="C27" s="352">
        <v>30.930840719999999</v>
      </c>
      <c r="D27" s="352">
        <v>0</v>
      </c>
      <c r="E27" s="362">
        <f>C27</f>
        <v>30.930840719999999</v>
      </c>
      <c r="F27" s="362">
        <f t="shared" si="8"/>
        <v>30.930840719999999</v>
      </c>
      <c r="G27" s="363">
        <v>0</v>
      </c>
      <c r="H27" s="363">
        <v>15.46542036</v>
      </c>
      <c r="I27" s="363">
        <v>0</v>
      </c>
      <c r="J27" s="363">
        <v>0</v>
      </c>
      <c r="K27" s="363">
        <v>0</v>
      </c>
      <c r="L27" s="363">
        <v>15.46542036</v>
      </c>
      <c r="M27" s="363">
        <v>0</v>
      </c>
      <c r="N27" s="364">
        <v>0</v>
      </c>
      <c r="O27" s="363">
        <v>0</v>
      </c>
      <c r="P27" s="363">
        <v>0</v>
      </c>
      <c r="Q27" s="363">
        <v>0</v>
      </c>
      <c r="R27" s="363">
        <v>0</v>
      </c>
      <c r="S27" s="363">
        <v>0</v>
      </c>
      <c r="T27" s="363">
        <v>0</v>
      </c>
      <c r="U27" s="363">
        <v>0</v>
      </c>
      <c r="V27" s="364">
        <v>0</v>
      </c>
      <c r="W27" s="363">
        <v>0</v>
      </c>
      <c r="X27" s="363">
        <v>0</v>
      </c>
      <c r="Y27" s="363">
        <v>0</v>
      </c>
      <c r="Z27" s="363">
        <v>0</v>
      </c>
      <c r="AA27" s="363">
        <v>0</v>
      </c>
      <c r="AB27" s="352">
        <f t="shared" si="6"/>
        <v>30.930840719999999</v>
      </c>
      <c r="AC27" s="359">
        <f t="shared" si="7"/>
        <v>0</v>
      </c>
    </row>
    <row r="28" spans="1:32" x14ac:dyDescent="0.25">
      <c r="A28" s="360" t="s">
        <v>171</v>
      </c>
      <c r="B28" s="361" t="s">
        <v>170</v>
      </c>
      <c r="C28" s="352">
        <v>0</v>
      </c>
      <c r="D28" s="352">
        <v>0</v>
      </c>
      <c r="E28" s="362">
        <f>C28</f>
        <v>0</v>
      </c>
      <c r="F28" s="362">
        <f t="shared" si="8"/>
        <v>0</v>
      </c>
      <c r="G28" s="363">
        <v>0</v>
      </c>
      <c r="H28" s="363">
        <f t="shared" si="9"/>
        <v>0</v>
      </c>
      <c r="I28" s="363">
        <v>0</v>
      </c>
      <c r="J28" s="363">
        <v>0</v>
      </c>
      <c r="K28" s="363">
        <v>0</v>
      </c>
      <c r="L28" s="363">
        <v>0</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52">
        <f t="shared" si="6"/>
        <v>0</v>
      </c>
      <c r="AC28" s="359">
        <f t="shared" si="7"/>
        <v>0</v>
      </c>
    </row>
    <row r="29" spans="1:32" x14ac:dyDescent="0.25">
      <c r="A29" s="360" t="s">
        <v>169</v>
      </c>
      <c r="B29" s="60" t="s">
        <v>168</v>
      </c>
      <c r="C29" s="352">
        <v>0</v>
      </c>
      <c r="D29" s="352">
        <v>0</v>
      </c>
      <c r="E29" s="362">
        <f>C29</f>
        <v>0</v>
      </c>
      <c r="F29" s="362">
        <f t="shared" si="8"/>
        <v>0</v>
      </c>
      <c r="G29" s="363">
        <v>0</v>
      </c>
      <c r="H29" s="363">
        <f t="shared" si="9"/>
        <v>0</v>
      </c>
      <c r="I29" s="363">
        <v>0</v>
      </c>
      <c r="J29" s="363">
        <v>0</v>
      </c>
      <c r="K29" s="363">
        <v>0</v>
      </c>
      <c r="L29" s="363">
        <v>0</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52">
        <f t="shared" si="6"/>
        <v>0</v>
      </c>
      <c r="AC29" s="359">
        <f t="shared" si="7"/>
        <v>0</v>
      </c>
    </row>
    <row r="30" spans="1:32" s="378" customFormat="1" ht="47.25" x14ac:dyDescent="0.25">
      <c r="A30" s="357" t="s">
        <v>61</v>
      </c>
      <c r="B30" s="358" t="s">
        <v>167</v>
      </c>
      <c r="C30" s="352">
        <f>SUM(C31:C34)</f>
        <v>25.7757006</v>
      </c>
      <c r="D30" s="352">
        <f t="shared" ref="D30" si="10">SUM(D31:D34)</f>
        <v>0</v>
      </c>
      <c r="E30" s="352">
        <f t="shared" ref="E30:F30" si="11">SUM(E31:E34)</f>
        <v>25.7757006</v>
      </c>
      <c r="F30" s="352">
        <f t="shared" si="11"/>
        <v>25.7757006</v>
      </c>
      <c r="G30" s="352">
        <f t="shared" ref="G30:AA30" si="12">SUM(G31:G34)</f>
        <v>0</v>
      </c>
      <c r="H30" s="352">
        <f t="shared" si="12"/>
        <v>25.7757006</v>
      </c>
      <c r="I30" s="352">
        <f t="shared" si="12"/>
        <v>0</v>
      </c>
      <c r="J30" s="352">
        <f t="shared" ref="J30" si="13">SUM(J31:J34)</f>
        <v>0</v>
      </c>
      <c r="K30" s="352">
        <f t="shared" si="12"/>
        <v>0</v>
      </c>
      <c r="L30" s="352">
        <f t="shared" ref="L30" si="14">SUM(L31:L34)</f>
        <v>0</v>
      </c>
      <c r="M30" s="352">
        <f t="shared" si="12"/>
        <v>0</v>
      </c>
      <c r="N30" s="352">
        <f t="shared" si="12"/>
        <v>0</v>
      </c>
      <c r="O30" s="352">
        <f t="shared" si="12"/>
        <v>0</v>
      </c>
      <c r="P30" s="352">
        <f t="shared" si="12"/>
        <v>0</v>
      </c>
      <c r="Q30" s="352">
        <f t="shared" si="12"/>
        <v>0</v>
      </c>
      <c r="R30" s="352">
        <f t="shared" si="12"/>
        <v>0</v>
      </c>
      <c r="S30" s="352">
        <f t="shared" si="12"/>
        <v>0</v>
      </c>
      <c r="T30" s="352">
        <f t="shared" si="12"/>
        <v>0</v>
      </c>
      <c r="U30" s="352">
        <f t="shared" si="12"/>
        <v>0</v>
      </c>
      <c r="V30" s="352">
        <f t="shared" si="12"/>
        <v>0</v>
      </c>
      <c r="W30" s="352">
        <f t="shared" si="12"/>
        <v>0</v>
      </c>
      <c r="X30" s="352">
        <f t="shared" si="12"/>
        <v>0</v>
      </c>
      <c r="Y30" s="352">
        <f t="shared" si="12"/>
        <v>0</v>
      </c>
      <c r="Z30" s="352">
        <f t="shared" si="12"/>
        <v>0</v>
      </c>
      <c r="AA30" s="352">
        <f t="shared" si="12"/>
        <v>0</v>
      </c>
      <c r="AB30" s="352">
        <f t="shared" si="6"/>
        <v>25.7757006</v>
      </c>
      <c r="AC30" s="359">
        <f t="shared" si="7"/>
        <v>0</v>
      </c>
      <c r="AD30" s="50"/>
      <c r="AE30" s="50"/>
    </row>
    <row r="31" spans="1:32" x14ac:dyDescent="0.25">
      <c r="A31" s="357" t="s">
        <v>166</v>
      </c>
      <c r="B31" s="361" t="s">
        <v>165</v>
      </c>
      <c r="C31" s="352">
        <v>0</v>
      </c>
      <c r="D31" s="352">
        <v>0</v>
      </c>
      <c r="E31" s="362">
        <f t="shared" ref="E31:E64" si="15">C31</f>
        <v>0</v>
      </c>
      <c r="F31" s="362">
        <f t="shared" si="8"/>
        <v>0</v>
      </c>
      <c r="G31" s="363">
        <v>0</v>
      </c>
      <c r="H31" s="363">
        <v>0</v>
      </c>
      <c r="I31" s="363">
        <v>0</v>
      </c>
      <c r="J31" s="363">
        <v>0</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52">
        <f t="shared" si="6"/>
        <v>0</v>
      </c>
      <c r="AC31" s="359">
        <f t="shared" si="7"/>
        <v>0</v>
      </c>
    </row>
    <row r="32" spans="1:32" ht="31.5" x14ac:dyDescent="0.25">
      <c r="A32" s="357" t="s">
        <v>164</v>
      </c>
      <c r="B32" s="361" t="s">
        <v>163</v>
      </c>
      <c r="C32" s="352">
        <v>0</v>
      </c>
      <c r="D32" s="352">
        <v>0</v>
      </c>
      <c r="E32" s="362">
        <f t="shared" si="15"/>
        <v>0</v>
      </c>
      <c r="F32" s="362">
        <f t="shared" si="8"/>
        <v>0</v>
      </c>
      <c r="G32" s="363">
        <v>0</v>
      </c>
      <c r="H32" s="363">
        <v>0</v>
      </c>
      <c r="I32" s="363">
        <v>0</v>
      </c>
      <c r="J32" s="363">
        <v>0</v>
      </c>
      <c r="K32" s="363">
        <v>0</v>
      </c>
      <c r="L32" s="363">
        <v>0</v>
      </c>
      <c r="M32" s="363">
        <v>0</v>
      </c>
      <c r="N32" s="363">
        <v>0</v>
      </c>
      <c r="O32" s="363">
        <v>0</v>
      </c>
      <c r="P32" s="363">
        <v>0</v>
      </c>
      <c r="Q32" s="363">
        <v>0</v>
      </c>
      <c r="R32" s="363">
        <v>0</v>
      </c>
      <c r="S32" s="363">
        <v>0</v>
      </c>
      <c r="T32" s="363">
        <v>0</v>
      </c>
      <c r="U32" s="363">
        <v>0</v>
      </c>
      <c r="V32" s="363">
        <v>0</v>
      </c>
      <c r="W32" s="363">
        <v>0</v>
      </c>
      <c r="X32" s="363">
        <v>0</v>
      </c>
      <c r="Y32" s="363">
        <v>0</v>
      </c>
      <c r="Z32" s="363">
        <v>0</v>
      </c>
      <c r="AA32" s="363">
        <v>0</v>
      </c>
      <c r="AB32" s="352">
        <f t="shared" si="6"/>
        <v>0</v>
      </c>
      <c r="AC32" s="359">
        <f t="shared" si="7"/>
        <v>0</v>
      </c>
    </row>
    <row r="33" spans="1:31" x14ac:dyDescent="0.25">
      <c r="A33" s="357" t="s">
        <v>162</v>
      </c>
      <c r="B33" s="361" t="s">
        <v>161</v>
      </c>
      <c r="C33" s="352">
        <v>25.7757006</v>
      </c>
      <c r="D33" s="352">
        <v>0</v>
      </c>
      <c r="E33" s="362">
        <f t="shared" si="15"/>
        <v>25.7757006</v>
      </c>
      <c r="F33" s="362">
        <f t="shared" si="8"/>
        <v>25.7757006</v>
      </c>
      <c r="G33" s="363">
        <v>0</v>
      </c>
      <c r="H33" s="363">
        <v>25.7757006</v>
      </c>
      <c r="I33" s="363">
        <v>0</v>
      </c>
      <c r="J33" s="363">
        <v>0</v>
      </c>
      <c r="K33" s="363">
        <v>0</v>
      </c>
      <c r="L33" s="363">
        <v>0</v>
      </c>
      <c r="M33" s="363">
        <v>0</v>
      </c>
      <c r="N33" s="363">
        <v>0</v>
      </c>
      <c r="O33" s="363">
        <v>0</v>
      </c>
      <c r="P33" s="363">
        <v>0</v>
      </c>
      <c r="Q33" s="363">
        <v>0</v>
      </c>
      <c r="R33" s="363">
        <v>0</v>
      </c>
      <c r="S33" s="363">
        <v>0</v>
      </c>
      <c r="T33" s="363">
        <v>0</v>
      </c>
      <c r="U33" s="363">
        <v>0</v>
      </c>
      <c r="V33" s="363">
        <v>0</v>
      </c>
      <c r="W33" s="363">
        <v>0</v>
      </c>
      <c r="X33" s="363">
        <v>0</v>
      </c>
      <c r="Y33" s="363">
        <v>0</v>
      </c>
      <c r="Z33" s="363">
        <v>0</v>
      </c>
      <c r="AA33" s="363">
        <v>0</v>
      </c>
      <c r="AB33" s="352">
        <f t="shared" si="6"/>
        <v>25.7757006</v>
      </c>
      <c r="AC33" s="359">
        <f t="shared" si="7"/>
        <v>0</v>
      </c>
    </row>
    <row r="34" spans="1:31" x14ac:dyDescent="0.25">
      <c r="A34" s="357" t="s">
        <v>160</v>
      </c>
      <c r="B34" s="361" t="s">
        <v>159</v>
      </c>
      <c r="C34" s="352">
        <v>0</v>
      </c>
      <c r="D34" s="352">
        <v>0</v>
      </c>
      <c r="E34" s="362">
        <f t="shared" si="15"/>
        <v>0</v>
      </c>
      <c r="F34" s="362">
        <f t="shared" si="8"/>
        <v>0</v>
      </c>
      <c r="G34" s="363">
        <v>0</v>
      </c>
      <c r="H34" s="363">
        <v>0</v>
      </c>
      <c r="I34" s="363">
        <v>0</v>
      </c>
      <c r="J34" s="363">
        <v>0</v>
      </c>
      <c r="K34" s="363">
        <v>0</v>
      </c>
      <c r="L34" s="363">
        <v>0</v>
      </c>
      <c r="M34" s="363">
        <v>0</v>
      </c>
      <c r="N34" s="363">
        <v>0</v>
      </c>
      <c r="O34" s="363">
        <v>0</v>
      </c>
      <c r="P34" s="363">
        <v>0</v>
      </c>
      <c r="Q34" s="363">
        <v>0</v>
      </c>
      <c r="R34" s="363">
        <v>0</v>
      </c>
      <c r="S34" s="363">
        <v>0</v>
      </c>
      <c r="T34" s="363">
        <v>0</v>
      </c>
      <c r="U34" s="363">
        <v>0</v>
      </c>
      <c r="V34" s="363">
        <v>0</v>
      </c>
      <c r="W34" s="363">
        <v>0</v>
      </c>
      <c r="X34" s="363">
        <v>0</v>
      </c>
      <c r="Y34" s="363">
        <v>0</v>
      </c>
      <c r="Z34" s="363">
        <v>0</v>
      </c>
      <c r="AA34" s="363">
        <v>0</v>
      </c>
      <c r="AB34" s="352">
        <f t="shared" si="6"/>
        <v>0</v>
      </c>
      <c r="AC34" s="359">
        <f t="shared" si="7"/>
        <v>0</v>
      </c>
    </row>
    <row r="35" spans="1:31" s="378" customFormat="1" ht="31.5" x14ac:dyDescent="0.25">
      <c r="A35" s="357" t="s">
        <v>60</v>
      </c>
      <c r="B35" s="358" t="s">
        <v>158</v>
      </c>
      <c r="C35" s="352">
        <v>0</v>
      </c>
      <c r="D35" s="352">
        <v>0</v>
      </c>
      <c r="E35" s="362">
        <f t="shared" si="15"/>
        <v>0</v>
      </c>
      <c r="F35" s="362">
        <f t="shared" si="8"/>
        <v>0</v>
      </c>
      <c r="G35" s="352">
        <v>0</v>
      </c>
      <c r="H35" s="352">
        <v>0</v>
      </c>
      <c r="I35" s="352">
        <v>0</v>
      </c>
      <c r="J35" s="352">
        <v>0</v>
      </c>
      <c r="K35" s="352">
        <v>0</v>
      </c>
      <c r="L35" s="352">
        <v>0</v>
      </c>
      <c r="M35" s="352">
        <v>0</v>
      </c>
      <c r="N35" s="365">
        <v>0</v>
      </c>
      <c r="O35" s="352">
        <v>0</v>
      </c>
      <c r="P35" s="352">
        <v>0</v>
      </c>
      <c r="Q35" s="352">
        <v>0</v>
      </c>
      <c r="R35" s="352">
        <v>0</v>
      </c>
      <c r="S35" s="352">
        <v>0</v>
      </c>
      <c r="T35" s="352">
        <v>0</v>
      </c>
      <c r="U35" s="352">
        <v>0</v>
      </c>
      <c r="V35" s="365">
        <v>0</v>
      </c>
      <c r="W35" s="352">
        <v>0</v>
      </c>
      <c r="X35" s="352">
        <v>0</v>
      </c>
      <c r="Y35" s="352">
        <v>0</v>
      </c>
      <c r="Z35" s="352">
        <v>0</v>
      </c>
      <c r="AA35" s="352">
        <v>0</v>
      </c>
      <c r="AB35" s="352">
        <f t="shared" si="6"/>
        <v>0</v>
      </c>
      <c r="AC35" s="359">
        <f t="shared" si="7"/>
        <v>0</v>
      </c>
      <c r="AD35" s="50"/>
      <c r="AE35" s="50"/>
    </row>
    <row r="36" spans="1:31" ht="31.5" x14ac:dyDescent="0.25">
      <c r="A36" s="360" t="s">
        <v>157</v>
      </c>
      <c r="B36" s="366" t="s">
        <v>156</v>
      </c>
      <c r="C36" s="379">
        <v>0</v>
      </c>
      <c r="D36" s="379">
        <v>0</v>
      </c>
      <c r="E36" s="362">
        <f t="shared" si="15"/>
        <v>0</v>
      </c>
      <c r="F36" s="362">
        <f t="shared" si="8"/>
        <v>0</v>
      </c>
      <c r="G36" s="363">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v>0</v>
      </c>
      <c r="Y36" s="363">
        <v>0</v>
      </c>
      <c r="Z36" s="363">
        <v>0</v>
      </c>
      <c r="AA36" s="363">
        <v>0</v>
      </c>
      <c r="AB36" s="352">
        <f t="shared" si="6"/>
        <v>0</v>
      </c>
      <c r="AC36" s="359">
        <f t="shared" si="7"/>
        <v>0</v>
      </c>
    </row>
    <row r="37" spans="1:31" x14ac:dyDescent="0.25">
      <c r="A37" s="360" t="s">
        <v>155</v>
      </c>
      <c r="B37" s="366" t="s">
        <v>145</v>
      </c>
      <c r="C37" s="379">
        <v>0</v>
      </c>
      <c r="D37" s="379">
        <v>0</v>
      </c>
      <c r="E37" s="362">
        <f t="shared" si="15"/>
        <v>0</v>
      </c>
      <c r="F37" s="362">
        <f t="shared" si="8"/>
        <v>0</v>
      </c>
      <c r="G37" s="363">
        <v>0</v>
      </c>
      <c r="H37" s="363">
        <v>0</v>
      </c>
      <c r="I37" s="363">
        <v>0</v>
      </c>
      <c r="J37" s="363">
        <v>0</v>
      </c>
      <c r="K37" s="363">
        <v>0</v>
      </c>
      <c r="L37" s="363">
        <v>0</v>
      </c>
      <c r="M37" s="363">
        <v>0</v>
      </c>
      <c r="N37" s="364">
        <v>0</v>
      </c>
      <c r="O37" s="363">
        <v>0</v>
      </c>
      <c r="P37" s="363">
        <v>0</v>
      </c>
      <c r="Q37" s="363">
        <v>0</v>
      </c>
      <c r="R37" s="363">
        <v>0</v>
      </c>
      <c r="S37" s="363">
        <v>0</v>
      </c>
      <c r="T37" s="363">
        <v>0</v>
      </c>
      <c r="U37" s="363">
        <v>0</v>
      </c>
      <c r="V37" s="364">
        <v>0</v>
      </c>
      <c r="W37" s="363">
        <v>0</v>
      </c>
      <c r="X37" s="363">
        <v>0</v>
      </c>
      <c r="Y37" s="363">
        <v>0</v>
      </c>
      <c r="Z37" s="363">
        <v>0</v>
      </c>
      <c r="AA37" s="363">
        <v>0</v>
      </c>
      <c r="AB37" s="352">
        <f t="shared" si="6"/>
        <v>0</v>
      </c>
      <c r="AC37" s="359">
        <f t="shared" si="7"/>
        <v>0</v>
      </c>
    </row>
    <row r="38" spans="1:31" x14ac:dyDescent="0.25">
      <c r="A38" s="360" t="s">
        <v>154</v>
      </c>
      <c r="B38" s="366" t="s">
        <v>143</v>
      </c>
      <c r="C38" s="379">
        <v>0</v>
      </c>
      <c r="D38" s="379">
        <v>0</v>
      </c>
      <c r="E38" s="362">
        <f t="shared" si="15"/>
        <v>0</v>
      </c>
      <c r="F38" s="362">
        <f t="shared" si="8"/>
        <v>0</v>
      </c>
      <c r="G38" s="363">
        <v>0</v>
      </c>
      <c r="H38" s="363">
        <v>0</v>
      </c>
      <c r="I38" s="363">
        <v>0</v>
      </c>
      <c r="J38" s="363">
        <v>0</v>
      </c>
      <c r="K38" s="363">
        <v>0</v>
      </c>
      <c r="L38" s="363">
        <v>0</v>
      </c>
      <c r="M38" s="363">
        <v>0</v>
      </c>
      <c r="N38" s="363">
        <v>0</v>
      </c>
      <c r="O38" s="363">
        <v>0</v>
      </c>
      <c r="P38" s="363">
        <v>0</v>
      </c>
      <c r="Q38" s="363">
        <v>0</v>
      </c>
      <c r="R38" s="363">
        <v>0</v>
      </c>
      <c r="S38" s="363">
        <v>0</v>
      </c>
      <c r="T38" s="363">
        <v>0</v>
      </c>
      <c r="U38" s="363">
        <v>0</v>
      </c>
      <c r="V38" s="363">
        <v>0</v>
      </c>
      <c r="W38" s="363">
        <v>0</v>
      </c>
      <c r="X38" s="363">
        <v>0</v>
      </c>
      <c r="Y38" s="363">
        <v>0</v>
      </c>
      <c r="Z38" s="363">
        <v>0</v>
      </c>
      <c r="AA38" s="363">
        <v>0</v>
      </c>
      <c r="AB38" s="352">
        <f t="shared" si="6"/>
        <v>0</v>
      </c>
      <c r="AC38" s="359">
        <f t="shared" si="7"/>
        <v>0</v>
      </c>
    </row>
    <row r="39" spans="1:31" ht="31.5" x14ac:dyDescent="0.25">
      <c r="A39" s="360" t="s">
        <v>153</v>
      </c>
      <c r="B39" s="361" t="s">
        <v>141</v>
      </c>
      <c r="C39" s="352">
        <v>0</v>
      </c>
      <c r="D39" s="352">
        <v>0</v>
      </c>
      <c r="E39" s="362">
        <f t="shared" si="15"/>
        <v>0</v>
      </c>
      <c r="F39" s="362">
        <f t="shared" si="8"/>
        <v>0</v>
      </c>
      <c r="G39" s="363">
        <v>0</v>
      </c>
      <c r="H39" s="363">
        <v>0</v>
      </c>
      <c r="I39" s="363">
        <v>0</v>
      </c>
      <c r="J39" s="363">
        <v>0</v>
      </c>
      <c r="K39" s="363">
        <v>0</v>
      </c>
      <c r="L39" s="363">
        <v>0</v>
      </c>
      <c r="M39" s="363">
        <v>0</v>
      </c>
      <c r="N39" s="363">
        <v>0</v>
      </c>
      <c r="O39" s="363">
        <v>0</v>
      </c>
      <c r="P39" s="363">
        <v>0</v>
      </c>
      <c r="Q39" s="363">
        <v>0</v>
      </c>
      <c r="R39" s="363">
        <v>0</v>
      </c>
      <c r="S39" s="363">
        <v>0</v>
      </c>
      <c r="T39" s="363">
        <v>0</v>
      </c>
      <c r="U39" s="363">
        <v>0</v>
      </c>
      <c r="V39" s="363">
        <v>0</v>
      </c>
      <c r="W39" s="363">
        <v>0</v>
      </c>
      <c r="X39" s="363">
        <v>0</v>
      </c>
      <c r="Y39" s="363">
        <v>0</v>
      </c>
      <c r="Z39" s="363">
        <v>0</v>
      </c>
      <c r="AA39" s="363">
        <v>0</v>
      </c>
      <c r="AB39" s="352">
        <f t="shared" si="6"/>
        <v>0</v>
      </c>
      <c r="AC39" s="359">
        <f t="shared" si="7"/>
        <v>0</v>
      </c>
    </row>
    <row r="40" spans="1:31" ht="31.5" x14ac:dyDescent="0.25">
      <c r="A40" s="360" t="s">
        <v>152</v>
      </c>
      <c r="B40" s="361" t="s">
        <v>139</v>
      </c>
      <c r="C40" s="352">
        <v>0</v>
      </c>
      <c r="D40" s="352">
        <v>0</v>
      </c>
      <c r="E40" s="362">
        <f t="shared" si="15"/>
        <v>0</v>
      </c>
      <c r="F40" s="362">
        <f t="shared" si="8"/>
        <v>0</v>
      </c>
      <c r="G40" s="363">
        <v>0</v>
      </c>
      <c r="H40" s="363">
        <v>0</v>
      </c>
      <c r="I40" s="363">
        <v>0</v>
      </c>
      <c r="J40" s="363">
        <v>0</v>
      </c>
      <c r="K40" s="363">
        <v>0</v>
      </c>
      <c r="L40" s="363">
        <v>0</v>
      </c>
      <c r="M40" s="363">
        <v>0</v>
      </c>
      <c r="N40" s="363">
        <v>0</v>
      </c>
      <c r="O40" s="363">
        <v>0</v>
      </c>
      <c r="P40" s="363">
        <v>0</v>
      </c>
      <c r="Q40" s="363">
        <v>0</v>
      </c>
      <c r="R40" s="363">
        <v>0</v>
      </c>
      <c r="S40" s="363">
        <v>0</v>
      </c>
      <c r="T40" s="363">
        <v>0</v>
      </c>
      <c r="U40" s="363">
        <v>0</v>
      </c>
      <c r="V40" s="363">
        <v>0</v>
      </c>
      <c r="W40" s="363">
        <v>0</v>
      </c>
      <c r="X40" s="363">
        <v>0</v>
      </c>
      <c r="Y40" s="363">
        <v>0</v>
      </c>
      <c r="Z40" s="363">
        <v>0</v>
      </c>
      <c r="AA40" s="363">
        <v>0</v>
      </c>
      <c r="AB40" s="352">
        <f t="shared" si="6"/>
        <v>0</v>
      </c>
      <c r="AC40" s="359">
        <f t="shared" si="7"/>
        <v>0</v>
      </c>
    </row>
    <row r="41" spans="1:31" x14ac:dyDescent="0.25">
      <c r="A41" s="360" t="s">
        <v>151</v>
      </c>
      <c r="B41" s="361" t="s">
        <v>137</v>
      </c>
      <c r="C41" s="352">
        <v>0</v>
      </c>
      <c r="D41" s="352">
        <v>0</v>
      </c>
      <c r="E41" s="362">
        <f t="shared" si="15"/>
        <v>0</v>
      </c>
      <c r="F41" s="362">
        <f t="shared" si="8"/>
        <v>0</v>
      </c>
      <c r="G41" s="363">
        <v>0</v>
      </c>
      <c r="H41" s="363">
        <v>0</v>
      </c>
      <c r="I41" s="363">
        <v>0</v>
      </c>
      <c r="J41" s="363">
        <v>0</v>
      </c>
      <c r="K41" s="363">
        <v>0</v>
      </c>
      <c r="L41" s="363">
        <v>0</v>
      </c>
      <c r="M41" s="363">
        <v>0</v>
      </c>
      <c r="N41" s="363">
        <v>0</v>
      </c>
      <c r="O41" s="363">
        <v>0</v>
      </c>
      <c r="P41" s="363">
        <v>0</v>
      </c>
      <c r="Q41" s="363">
        <v>0</v>
      </c>
      <c r="R41" s="363">
        <v>0</v>
      </c>
      <c r="S41" s="363">
        <v>0</v>
      </c>
      <c r="T41" s="363">
        <v>0</v>
      </c>
      <c r="U41" s="363">
        <v>0</v>
      </c>
      <c r="V41" s="363">
        <v>0</v>
      </c>
      <c r="W41" s="363">
        <v>0</v>
      </c>
      <c r="X41" s="363">
        <v>0</v>
      </c>
      <c r="Y41" s="363">
        <v>0</v>
      </c>
      <c r="Z41" s="363">
        <v>0</v>
      </c>
      <c r="AA41" s="363">
        <v>0</v>
      </c>
      <c r="AB41" s="352">
        <f t="shared" si="6"/>
        <v>0</v>
      </c>
      <c r="AC41" s="359">
        <f t="shared" si="7"/>
        <v>0</v>
      </c>
    </row>
    <row r="42" spans="1:31" ht="18.75" x14ac:dyDescent="0.25">
      <c r="A42" s="360" t="s">
        <v>150</v>
      </c>
      <c r="B42" s="366" t="s">
        <v>524</v>
      </c>
      <c r="C42" s="379">
        <v>0</v>
      </c>
      <c r="D42" s="379">
        <v>0</v>
      </c>
      <c r="E42" s="362">
        <f t="shared" si="15"/>
        <v>0</v>
      </c>
      <c r="F42" s="362">
        <f t="shared" si="8"/>
        <v>0</v>
      </c>
      <c r="G42" s="363">
        <v>0</v>
      </c>
      <c r="H42" s="363">
        <v>0</v>
      </c>
      <c r="I42" s="363">
        <v>0</v>
      </c>
      <c r="J42" s="363">
        <v>0</v>
      </c>
      <c r="K42" s="363">
        <v>0</v>
      </c>
      <c r="L42" s="363">
        <v>0</v>
      </c>
      <c r="M42" s="363">
        <v>0</v>
      </c>
      <c r="N42" s="363">
        <v>0</v>
      </c>
      <c r="O42" s="363">
        <v>0</v>
      </c>
      <c r="P42" s="363">
        <v>0</v>
      </c>
      <c r="Q42" s="363">
        <v>0</v>
      </c>
      <c r="R42" s="363">
        <v>0</v>
      </c>
      <c r="S42" s="363">
        <v>0</v>
      </c>
      <c r="T42" s="363">
        <v>0</v>
      </c>
      <c r="U42" s="363">
        <v>0</v>
      </c>
      <c r="V42" s="363">
        <v>0</v>
      </c>
      <c r="W42" s="363">
        <v>0</v>
      </c>
      <c r="X42" s="363">
        <v>0</v>
      </c>
      <c r="Y42" s="363">
        <v>0</v>
      </c>
      <c r="Z42" s="363">
        <v>0</v>
      </c>
      <c r="AA42" s="363">
        <v>0</v>
      </c>
      <c r="AB42" s="352">
        <f t="shared" si="6"/>
        <v>0</v>
      </c>
      <c r="AC42" s="359">
        <f t="shared" si="7"/>
        <v>0</v>
      </c>
    </row>
    <row r="43" spans="1:31" s="378" customFormat="1" x14ac:dyDescent="0.25">
      <c r="A43" s="357" t="s">
        <v>59</v>
      </c>
      <c r="B43" s="358" t="s">
        <v>149</v>
      </c>
      <c r="C43" s="352">
        <v>0</v>
      </c>
      <c r="D43" s="352">
        <v>0</v>
      </c>
      <c r="E43" s="362">
        <f t="shared" si="15"/>
        <v>0</v>
      </c>
      <c r="F43" s="362">
        <f t="shared" si="8"/>
        <v>0</v>
      </c>
      <c r="G43" s="352">
        <v>0</v>
      </c>
      <c r="H43" s="352">
        <v>0</v>
      </c>
      <c r="I43" s="352">
        <v>0</v>
      </c>
      <c r="J43" s="352">
        <v>0</v>
      </c>
      <c r="K43" s="352">
        <v>0</v>
      </c>
      <c r="L43" s="352">
        <v>0</v>
      </c>
      <c r="M43" s="352">
        <v>0</v>
      </c>
      <c r="N43" s="365">
        <v>0</v>
      </c>
      <c r="O43" s="352">
        <v>0</v>
      </c>
      <c r="P43" s="352">
        <v>0</v>
      </c>
      <c r="Q43" s="352">
        <v>0</v>
      </c>
      <c r="R43" s="352">
        <v>0</v>
      </c>
      <c r="S43" s="352">
        <v>0</v>
      </c>
      <c r="T43" s="352">
        <v>0</v>
      </c>
      <c r="U43" s="352">
        <v>0</v>
      </c>
      <c r="V43" s="365">
        <v>0</v>
      </c>
      <c r="W43" s="352">
        <v>0</v>
      </c>
      <c r="X43" s="352">
        <v>0</v>
      </c>
      <c r="Y43" s="352">
        <v>0</v>
      </c>
      <c r="Z43" s="352">
        <v>0</v>
      </c>
      <c r="AA43" s="352">
        <v>0</v>
      </c>
      <c r="AB43" s="352">
        <f t="shared" si="6"/>
        <v>0</v>
      </c>
      <c r="AC43" s="359">
        <f t="shared" si="7"/>
        <v>0</v>
      </c>
      <c r="AD43" s="50"/>
    </row>
    <row r="44" spans="1:31" x14ac:dyDescent="0.25">
      <c r="A44" s="360" t="s">
        <v>148</v>
      </c>
      <c r="B44" s="361" t="s">
        <v>147</v>
      </c>
      <c r="C44" s="352">
        <v>0</v>
      </c>
      <c r="D44" s="352">
        <v>0</v>
      </c>
      <c r="E44" s="362">
        <f t="shared" si="15"/>
        <v>0</v>
      </c>
      <c r="F44" s="362">
        <f t="shared" si="8"/>
        <v>0</v>
      </c>
      <c r="G44" s="363">
        <v>0</v>
      </c>
      <c r="H44" s="363">
        <v>0</v>
      </c>
      <c r="I44" s="363">
        <v>0</v>
      </c>
      <c r="J44" s="363">
        <v>0</v>
      </c>
      <c r="K44" s="363">
        <v>0</v>
      </c>
      <c r="L44" s="363">
        <v>0</v>
      </c>
      <c r="M44" s="363">
        <v>0</v>
      </c>
      <c r="N44" s="363">
        <v>0</v>
      </c>
      <c r="O44" s="363">
        <v>0</v>
      </c>
      <c r="P44" s="363">
        <v>0</v>
      </c>
      <c r="Q44" s="363">
        <v>0</v>
      </c>
      <c r="R44" s="363">
        <v>0</v>
      </c>
      <c r="S44" s="363">
        <v>0</v>
      </c>
      <c r="T44" s="363">
        <v>0</v>
      </c>
      <c r="U44" s="363">
        <v>0</v>
      </c>
      <c r="V44" s="363">
        <v>0</v>
      </c>
      <c r="W44" s="363">
        <v>0</v>
      </c>
      <c r="X44" s="363">
        <v>0</v>
      </c>
      <c r="Y44" s="363">
        <v>0</v>
      </c>
      <c r="Z44" s="363">
        <v>0</v>
      </c>
      <c r="AA44" s="363">
        <v>0</v>
      </c>
      <c r="AB44" s="352">
        <f t="shared" si="6"/>
        <v>0</v>
      </c>
      <c r="AC44" s="359">
        <f t="shared" si="7"/>
        <v>0</v>
      </c>
    </row>
    <row r="45" spans="1:31" x14ac:dyDescent="0.25">
      <c r="A45" s="360" t="s">
        <v>146</v>
      </c>
      <c r="B45" s="361" t="s">
        <v>145</v>
      </c>
      <c r="C45" s="352">
        <v>0</v>
      </c>
      <c r="D45" s="352">
        <v>0</v>
      </c>
      <c r="E45" s="362">
        <f t="shared" si="15"/>
        <v>0</v>
      </c>
      <c r="F45" s="362">
        <f t="shared" si="8"/>
        <v>0</v>
      </c>
      <c r="G45" s="363">
        <v>0</v>
      </c>
      <c r="H45" s="363">
        <v>0</v>
      </c>
      <c r="I45" s="363">
        <v>0</v>
      </c>
      <c r="J45" s="363">
        <v>0</v>
      </c>
      <c r="K45" s="363">
        <v>0</v>
      </c>
      <c r="L45" s="363">
        <v>0</v>
      </c>
      <c r="M45" s="363">
        <v>0</v>
      </c>
      <c r="N45" s="364">
        <v>0</v>
      </c>
      <c r="O45" s="363">
        <v>0</v>
      </c>
      <c r="P45" s="363">
        <v>0</v>
      </c>
      <c r="Q45" s="363">
        <v>0</v>
      </c>
      <c r="R45" s="363">
        <v>0</v>
      </c>
      <c r="S45" s="363">
        <v>0</v>
      </c>
      <c r="T45" s="363">
        <v>0</v>
      </c>
      <c r="U45" s="363">
        <v>0</v>
      </c>
      <c r="V45" s="364">
        <v>0</v>
      </c>
      <c r="W45" s="363">
        <v>0</v>
      </c>
      <c r="X45" s="363">
        <v>0</v>
      </c>
      <c r="Y45" s="363">
        <v>0</v>
      </c>
      <c r="Z45" s="363">
        <v>0</v>
      </c>
      <c r="AA45" s="363">
        <v>0</v>
      </c>
      <c r="AB45" s="352">
        <f t="shared" si="6"/>
        <v>0</v>
      </c>
      <c r="AC45" s="359">
        <f t="shared" si="7"/>
        <v>0</v>
      </c>
    </row>
    <row r="46" spans="1:31" x14ac:dyDescent="0.25">
      <c r="A46" s="360" t="s">
        <v>144</v>
      </c>
      <c r="B46" s="361" t="s">
        <v>143</v>
      </c>
      <c r="C46" s="352">
        <v>0</v>
      </c>
      <c r="D46" s="352">
        <v>0</v>
      </c>
      <c r="E46" s="362">
        <f t="shared" si="15"/>
        <v>0</v>
      </c>
      <c r="F46" s="362">
        <f t="shared" si="8"/>
        <v>0</v>
      </c>
      <c r="G46" s="363">
        <v>0</v>
      </c>
      <c r="H46" s="363">
        <v>0</v>
      </c>
      <c r="I46" s="363">
        <v>0</v>
      </c>
      <c r="J46" s="363">
        <v>0</v>
      </c>
      <c r="K46" s="363">
        <v>0</v>
      </c>
      <c r="L46" s="363">
        <v>0</v>
      </c>
      <c r="M46" s="363">
        <v>0</v>
      </c>
      <c r="N46" s="363">
        <v>0</v>
      </c>
      <c r="O46" s="363">
        <v>0</v>
      </c>
      <c r="P46" s="363">
        <v>0</v>
      </c>
      <c r="Q46" s="363">
        <v>0</v>
      </c>
      <c r="R46" s="363">
        <v>0</v>
      </c>
      <c r="S46" s="363">
        <v>0</v>
      </c>
      <c r="T46" s="363">
        <v>0</v>
      </c>
      <c r="U46" s="363">
        <v>0</v>
      </c>
      <c r="V46" s="363">
        <v>0</v>
      </c>
      <c r="W46" s="363">
        <v>0</v>
      </c>
      <c r="X46" s="363">
        <v>0</v>
      </c>
      <c r="Y46" s="363">
        <v>0</v>
      </c>
      <c r="Z46" s="363">
        <v>0</v>
      </c>
      <c r="AA46" s="363">
        <v>0</v>
      </c>
      <c r="AB46" s="352">
        <f t="shared" si="6"/>
        <v>0</v>
      </c>
      <c r="AC46" s="359">
        <f t="shared" si="7"/>
        <v>0</v>
      </c>
    </row>
    <row r="47" spans="1:31" ht="31.5" x14ac:dyDescent="0.25">
      <c r="A47" s="360" t="s">
        <v>142</v>
      </c>
      <c r="B47" s="361" t="s">
        <v>141</v>
      </c>
      <c r="C47" s="352">
        <v>0</v>
      </c>
      <c r="D47" s="352">
        <v>0</v>
      </c>
      <c r="E47" s="362">
        <f t="shared" si="15"/>
        <v>0</v>
      </c>
      <c r="F47" s="362">
        <f t="shared" si="8"/>
        <v>0</v>
      </c>
      <c r="G47" s="363">
        <v>0</v>
      </c>
      <c r="H47" s="363">
        <v>0</v>
      </c>
      <c r="I47" s="363">
        <v>0</v>
      </c>
      <c r="J47" s="363">
        <v>0</v>
      </c>
      <c r="K47" s="363">
        <v>0</v>
      </c>
      <c r="L47" s="363">
        <v>0</v>
      </c>
      <c r="M47" s="363">
        <v>0</v>
      </c>
      <c r="N47" s="363">
        <v>0</v>
      </c>
      <c r="O47" s="363">
        <v>0</v>
      </c>
      <c r="P47" s="363">
        <v>0</v>
      </c>
      <c r="Q47" s="363">
        <v>0</v>
      </c>
      <c r="R47" s="363">
        <v>0</v>
      </c>
      <c r="S47" s="363">
        <v>0</v>
      </c>
      <c r="T47" s="363">
        <v>0</v>
      </c>
      <c r="U47" s="363">
        <v>0</v>
      </c>
      <c r="V47" s="363">
        <v>0</v>
      </c>
      <c r="W47" s="363">
        <v>0</v>
      </c>
      <c r="X47" s="363">
        <v>0</v>
      </c>
      <c r="Y47" s="363">
        <v>0</v>
      </c>
      <c r="Z47" s="363">
        <v>0</v>
      </c>
      <c r="AA47" s="363">
        <v>0</v>
      </c>
      <c r="AB47" s="352">
        <f t="shared" si="6"/>
        <v>0</v>
      </c>
      <c r="AC47" s="359">
        <f t="shared" si="7"/>
        <v>0</v>
      </c>
    </row>
    <row r="48" spans="1:31" ht="31.5" x14ac:dyDescent="0.25">
      <c r="A48" s="360" t="s">
        <v>140</v>
      </c>
      <c r="B48" s="361" t="s">
        <v>139</v>
      </c>
      <c r="C48" s="352">
        <v>0</v>
      </c>
      <c r="D48" s="352">
        <v>0</v>
      </c>
      <c r="E48" s="362">
        <f t="shared" si="15"/>
        <v>0</v>
      </c>
      <c r="F48" s="362">
        <f t="shared" si="8"/>
        <v>0</v>
      </c>
      <c r="G48" s="363">
        <v>0</v>
      </c>
      <c r="H48" s="363">
        <v>0</v>
      </c>
      <c r="I48" s="363">
        <v>0</v>
      </c>
      <c r="J48" s="363">
        <v>0</v>
      </c>
      <c r="K48" s="363">
        <v>0</v>
      </c>
      <c r="L48" s="363">
        <v>0</v>
      </c>
      <c r="M48" s="363">
        <v>0</v>
      </c>
      <c r="N48" s="363">
        <v>0</v>
      </c>
      <c r="O48" s="363">
        <v>0</v>
      </c>
      <c r="P48" s="363">
        <v>0</v>
      </c>
      <c r="Q48" s="363">
        <v>0</v>
      </c>
      <c r="R48" s="363">
        <v>0</v>
      </c>
      <c r="S48" s="363">
        <v>0</v>
      </c>
      <c r="T48" s="363">
        <v>0</v>
      </c>
      <c r="U48" s="363">
        <v>0</v>
      </c>
      <c r="V48" s="363">
        <v>0</v>
      </c>
      <c r="W48" s="363">
        <v>0</v>
      </c>
      <c r="X48" s="363">
        <v>0</v>
      </c>
      <c r="Y48" s="363">
        <v>0</v>
      </c>
      <c r="Z48" s="363">
        <v>0</v>
      </c>
      <c r="AA48" s="363">
        <v>0</v>
      </c>
      <c r="AB48" s="352">
        <f t="shared" si="6"/>
        <v>0</v>
      </c>
      <c r="AC48" s="359">
        <f t="shared" si="7"/>
        <v>0</v>
      </c>
    </row>
    <row r="49" spans="1:30" x14ac:dyDescent="0.25">
      <c r="A49" s="360" t="s">
        <v>138</v>
      </c>
      <c r="B49" s="361" t="s">
        <v>137</v>
      </c>
      <c r="C49" s="352">
        <v>0</v>
      </c>
      <c r="D49" s="352">
        <v>0</v>
      </c>
      <c r="E49" s="362">
        <f t="shared" si="15"/>
        <v>0</v>
      </c>
      <c r="F49" s="362">
        <f t="shared" si="8"/>
        <v>0</v>
      </c>
      <c r="G49" s="363">
        <v>0</v>
      </c>
      <c r="H49" s="363">
        <v>0</v>
      </c>
      <c r="I49" s="363">
        <v>0</v>
      </c>
      <c r="J49" s="363">
        <v>0</v>
      </c>
      <c r="K49" s="363">
        <v>0</v>
      </c>
      <c r="L49" s="363">
        <v>0</v>
      </c>
      <c r="M49" s="363">
        <v>0</v>
      </c>
      <c r="N49" s="363">
        <v>0</v>
      </c>
      <c r="O49" s="363">
        <v>0</v>
      </c>
      <c r="P49" s="363">
        <v>0</v>
      </c>
      <c r="Q49" s="363">
        <v>0</v>
      </c>
      <c r="R49" s="363">
        <v>0</v>
      </c>
      <c r="S49" s="363">
        <v>0</v>
      </c>
      <c r="T49" s="363">
        <v>0</v>
      </c>
      <c r="U49" s="363">
        <v>0</v>
      </c>
      <c r="V49" s="363">
        <v>0</v>
      </c>
      <c r="W49" s="363">
        <v>0</v>
      </c>
      <c r="X49" s="363">
        <v>0</v>
      </c>
      <c r="Y49" s="363">
        <v>0</v>
      </c>
      <c r="Z49" s="363">
        <v>0</v>
      </c>
      <c r="AA49" s="363">
        <v>0</v>
      </c>
      <c r="AB49" s="352">
        <f t="shared" si="6"/>
        <v>0</v>
      </c>
      <c r="AC49" s="359">
        <f t="shared" si="7"/>
        <v>0</v>
      </c>
    </row>
    <row r="50" spans="1:30" ht="18.75" x14ac:dyDescent="0.25">
      <c r="A50" s="360" t="s">
        <v>136</v>
      </c>
      <c r="B50" s="366" t="s">
        <v>524</v>
      </c>
      <c r="C50" s="352">
        <v>1</v>
      </c>
      <c r="D50" s="352">
        <v>0</v>
      </c>
      <c r="E50" s="362">
        <f t="shared" si="15"/>
        <v>1</v>
      </c>
      <c r="F50" s="362">
        <f t="shared" si="8"/>
        <v>1</v>
      </c>
      <c r="G50" s="363">
        <v>0</v>
      </c>
      <c r="H50" s="363">
        <v>1</v>
      </c>
      <c r="I50" s="363">
        <v>0</v>
      </c>
      <c r="J50" s="363">
        <v>0</v>
      </c>
      <c r="K50" s="363">
        <v>0</v>
      </c>
      <c r="L50" s="363">
        <v>0</v>
      </c>
      <c r="M50" s="363">
        <v>0</v>
      </c>
      <c r="N50" s="363">
        <v>0</v>
      </c>
      <c r="O50" s="363">
        <v>0</v>
      </c>
      <c r="P50" s="363">
        <v>0</v>
      </c>
      <c r="Q50" s="363">
        <v>0</v>
      </c>
      <c r="R50" s="363">
        <v>0</v>
      </c>
      <c r="S50" s="363">
        <v>0</v>
      </c>
      <c r="T50" s="363">
        <v>0</v>
      </c>
      <c r="U50" s="363">
        <v>0</v>
      </c>
      <c r="V50" s="363">
        <v>0</v>
      </c>
      <c r="W50" s="363">
        <v>0</v>
      </c>
      <c r="X50" s="363">
        <v>0</v>
      </c>
      <c r="Y50" s="363">
        <v>0</v>
      </c>
      <c r="Z50" s="363">
        <v>0</v>
      </c>
      <c r="AA50" s="363">
        <v>0</v>
      </c>
      <c r="AB50" s="352">
        <f t="shared" si="6"/>
        <v>1</v>
      </c>
      <c r="AC50" s="359">
        <f t="shared" si="7"/>
        <v>0</v>
      </c>
    </row>
    <row r="51" spans="1:30" s="378" customFormat="1" ht="35.25" customHeight="1" x14ac:dyDescent="0.25">
      <c r="A51" s="357" t="s">
        <v>57</v>
      </c>
      <c r="B51" s="358" t="s">
        <v>135</v>
      </c>
      <c r="C51" s="352">
        <v>0</v>
      </c>
      <c r="D51" s="352">
        <v>0</v>
      </c>
      <c r="E51" s="362">
        <f t="shared" si="15"/>
        <v>0</v>
      </c>
      <c r="F51" s="362">
        <f t="shared" si="8"/>
        <v>0</v>
      </c>
      <c r="G51" s="352">
        <v>0</v>
      </c>
      <c r="H51" s="352">
        <v>0</v>
      </c>
      <c r="I51" s="352">
        <v>0</v>
      </c>
      <c r="J51" s="352">
        <v>0</v>
      </c>
      <c r="K51" s="352">
        <v>0</v>
      </c>
      <c r="L51" s="352">
        <v>0</v>
      </c>
      <c r="M51" s="352">
        <v>0</v>
      </c>
      <c r="N51" s="365">
        <v>0</v>
      </c>
      <c r="O51" s="352">
        <v>0</v>
      </c>
      <c r="P51" s="352">
        <v>0</v>
      </c>
      <c r="Q51" s="352">
        <v>0</v>
      </c>
      <c r="R51" s="352">
        <v>0</v>
      </c>
      <c r="S51" s="352">
        <v>0</v>
      </c>
      <c r="T51" s="352">
        <v>0</v>
      </c>
      <c r="U51" s="352">
        <v>0</v>
      </c>
      <c r="V51" s="365">
        <v>0</v>
      </c>
      <c r="W51" s="352">
        <v>0</v>
      </c>
      <c r="X51" s="352">
        <v>0</v>
      </c>
      <c r="Y51" s="352">
        <v>0</v>
      </c>
      <c r="Z51" s="352">
        <v>0</v>
      </c>
      <c r="AA51" s="352">
        <v>0</v>
      </c>
      <c r="AB51" s="352">
        <f t="shared" si="6"/>
        <v>0</v>
      </c>
      <c r="AC51" s="359">
        <f t="shared" si="7"/>
        <v>0</v>
      </c>
      <c r="AD51" s="50"/>
    </row>
    <row r="52" spans="1:30" x14ac:dyDescent="0.25">
      <c r="A52" s="360" t="s">
        <v>134</v>
      </c>
      <c r="B52" s="361" t="s">
        <v>133</v>
      </c>
      <c r="C52" s="352">
        <v>0</v>
      </c>
      <c r="D52" s="352">
        <v>0</v>
      </c>
      <c r="E52" s="362">
        <f t="shared" si="15"/>
        <v>0</v>
      </c>
      <c r="F52" s="362">
        <f t="shared" si="8"/>
        <v>0</v>
      </c>
      <c r="G52" s="363">
        <v>0</v>
      </c>
      <c r="H52" s="363">
        <v>0</v>
      </c>
      <c r="I52" s="363">
        <v>0</v>
      </c>
      <c r="J52" s="363">
        <v>0</v>
      </c>
      <c r="K52" s="363">
        <v>0</v>
      </c>
      <c r="L52" s="363">
        <v>0</v>
      </c>
      <c r="M52" s="363">
        <v>0</v>
      </c>
      <c r="N52" s="363">
        <v>0</v>
      </c>
      <c r="O52" s="363">
        <v>0</v>
      </c>
      <c r="P52" s="363">
        <v>0</v>
      </c>
      <c r="Q52" s="363">
        <v>0</v>
      </c>
      <c r="R52" s="363">
        <v>0</v>
      </c>
      <c r="S52" s="363">
        <v>0</v>
      </c>
      <c r="T52" s="363">
        <v>0</v>
      </c>
      <c r="U52" s="363">
        <v>0</v>
      </c>
      <c r="V52" s="363">
        <v>0</v>
      </c>
      <c r="W52" s="363">
        <v>0</v>
      </c>
      <c r="X52" s="363">
        <v>0</v>
      </c>
      <c r="Y52" s="363">
        <v>0</v>
      </c>
      <c r="Z52" s="363">
        <v>0</v>
      </c>
      <c r="AA52" s="363">
        <v>0</v>
      </c>
      <c r="AB52" s="352">
        <f t="shared" si="6"/>
        <v>0</v>
      </c>
      <c r="AC52" s="359">
        <f t="shared" si="7"/>
        <v>0</v>
      </c>
    </row>
    <row r="53" spans="1:30" x14ac:dyDescent="0.25">
      <c r="A53" s="360" t="s">
        <v>132</v>
      </c>
      <c r="B53" s="361" t="s">
        <v>126</v>
      </c>
      <c r="C53" s="352">
        <v>0</v>
      </c>
      <c r="D53" s="352">
        <v>0</v>
      </c>
      <c r="E53" s="362">
        <f t="shared" si="15"/>
        <v>0</v>
      </c>
      <c r="F53" s="362">
        <f t="shared" si="8"/>
        <v>0</v>
      </c>
      <c r="G53" s="363">
        <v>0</v>
      </c>
      <c r="H53" s="363">
        <v>0</v>
      </c>
      <c r="I53" s="363">
        <v>0</v>
      </c>
      <c r="J53" s="363">
        <v>0</v>
      </c>
      <c r="K53" s="363">
        <v>0</v>
      </c>
      <c r="L53" s="363">
        <v>0</v>
      </c>
      <c r="M53" s="363">
        <v>0</v>
      </c>
      <c r="N53" s="364">
        <v>0</v>
      </c>
      <c r="O53" s="363">
        <v>0</v>
      </c>
      <c r="P53" s="363">
        <v>0</v>
      </c>
      <c r="Q53" s="363">
        <v>0</v>
      </c>
      <c r="R53" s="363">
        <v>0</v>
      </c>
      <c r="S53" s="363">
        <v>0</v>
      </c>
      <c r="T53" s="363">
        <v>0</v>
      </c>
      <c r="U53" s="363">
        <v>0</v>
      </c>
      <c r="V53" s="364">
        <v>0</v>
      </c>
      <c r="W53" s="363">
        <v>0</v>
      </c>
      <c r="X53" s="363">
        <v>0</v>
      </c>
      <c r="Y53" s="363">
        <v>0</v>
      </c>
      <c r="Z53" s="363">
        <v>0</v>
      </c>
      <c r="AA53" s="363">
        <v>0</v>
      </c>
      <c r="AB53" s="352">
        <f t="shared" si="6"/>
        <v>0</v>
      </c>
      <c r="AC53" s="359">
        <f t="shared" si="7"/>
        <v>0</v>
      </c>
    </row>
    <row r="54" spans="1:30" x14ac:dyDescent="0.25">
      <c r="A54" s="360" t="s">
        <v>131</v>
      </c>
      <c r="B54" s="366" t="s">
        <v>125</v>
      </c>
      <c r="C54" s="379">
        <v>0</v>
      </c>
      <c r="D54" s="379">
        <v>0</v>
      </c>
      <c r="E54" s="362">
        <f t="shared" si="15"/>
        <v>0</v>
      </c>
      <c r="F54" s="362">
        <f t="shared" si="8"/>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52">
        <f t="shared" si="6"/>
        <v>0</v>
      </c>
      <c r="AC54" s="359">
        <f t="shared" si="7"/>
        <v>0</v>
      </c>
    </row>
    <row r="55" spans="1:30" x14ac:dyDescent="0.25">
      <c r="A55" s="360" t="s">
        <v>130</v>
      </c>
      <c r="B55" s="366" t="s">
        <v>124</v>
      </c>
      <c r="C55" s="379">
        <v>0</v>
      </c>
      <c r="D55" s="379">
        <v>0</v>
      </c>
      <c r="E55" s="362">
        <f t="shared" si="15"/>
        <v>0</v>
      </c>
      <c r="F55" s="362">
        <f t="shared" si="8"/>
        <v>0</v>
      </c>
      <c r="G55" s="363">
        <v>0</v>
      </c>
      <c r="H55" s="363">
        <v>0</v>
      </c>
      <c r="I55" s="363">
        <v>0</v>
      </c>
      <c r="J55" s="363">
        <v>0</v>
      </c>
      <c r="K55" s="363">
        <v>0</v>
      </c>
      <c r="L55" s="363">
        <v>0</v>
      </c>
      <c r="M55" s="363">
        <v>0</v>
      </c>
      <c r="N55" s="363">
        <v>0</v>
      </c>
      <c r="O55" s="363">
        <v>0</v>
      </c>
      <c r="P55" s="363">
        <v>0</v>
      </c>
      <c r="Q55" s="363">
        <v>0</v>
      </c>
      <c r="R55" s="363">
        <v>0</v>
      </c>
      <c r="S55" s="363">
        <v>0</v>
      </c>
      <c r="T55" s="363">
        <v>0</v>
      </c>
      <c r="U55" s="363">
        <v>0</v>
      </c>
      <c r="V55" s="363">
        <v>0</v>
      </c>
      <c r="W55" s="363">
        <v>0</v>
      </c>
      <c r="X55" s="363">
        <v>0</v>
      </c>
      <c r="Y55" s="363">
        <v>0</v>
      </c>
      <c r="Z55" s="363">
        <v>0</v>
      </c>
      <c r="AA55" s="363">
        <v>0</v>
      </c>
      <c r="AB55" s="352">
        <f t="shared" si="6"/>
        <v>0</v>
      </c>
      <c r="AC55" s="359">
        <f t="shared" si="7"/>
        <v>0</v>
      </c>
    </row>
    <row r="56" spans="1:30" x14ac:dyDescent="0.25">
      <c r="A56" s="360" t="s">
        <v>129</v>
      </c>
      <c r="B56" s="366" t="s">
        <v>123</v>
      </c>
      <c r="C56" s="379">
        <v>0</v>
      </c>
      <c r="D56" s="379">
        <v>0</v>
      </c>
      <c r="E56" s="362">
        <f t="shared" si="15"/>
        <v>0</v>
      </c>
      <c r="F56" s="362">
        <f t="shared" si="8"/>
        <v>0</v>
      </c>
      <c r="G56" s="363">
        <v>0</v>
      </c>
      <c r="H56" s="363">
        <v>0</v>
      </c>
      <c r="I56" s="363">
        <v>0</v>
      </c>
      <c r="J56" s="363">
        <v>0</v>
      </c>
      <c r="K56" s="363">
        <v>0</v>
      </c>
      <c r="L56" s="363">
        <v>0</v>
      </c>
      <c r="M56" s="363">
        <v>0</v>
      </c>
      <c r="N56" s="363">
        <v>0</v>
      </c>
      <c r="O56" s="363">
        <v>0</v>
      </c>
      <c r="P56" s="363">
        <v>0</v>
      </c>
      <c r="Q56" s="363">
        <v>0</v>
      </c>
      <c r="R56" s="363">
        <v>0</v>
      </c>
      <c r="S56" s="363">
        <v>0</v>
      </c>
      <c r="T56" s="363">
        <v>0</v>
      </c>
      <c r="U56" s="363">
        <v>0</v>
      </c>
      <c r="V56" s="363">
        <v>0</v>
      </c>
      <c r="W56" s="363">
        <v>0</v>
      </c>
      <c r="X56" s="363">
        <v>0</v>
      </c>
      <c r="Y56" s="363">
        <v>0</v>
      </c>
      <c r="Z56" s="363">
        <v>0</v>
      </c>
      <c r="AA56" s="363">
        <v>0</v>
      </c>
      <c r="AB56" s="352">
        <f t="shared" si="6"/>
        <v>0</v>
      </c>
      <c r="AC56" s="359">
        <f t="shared" si="7"/>
        <v>0</v>
      </c>
    </row>
    <row r="57" spans="1:30" ht="18.75" x14ac:dyDescent="0.25">
      <c r="A57" s="360" t="s">
        <v>128</v>
      </c>
      <c r="B57" s="366" t="s">
        <v>524</v>
      </c>
      <c r="C57" s="379">
        <f>C50</f>
        <v>1</v>
      </c>
      <c r="D57" s="379">
        <v>0</v>
      </c>
      <c r="E57" s="362">
        <f t="shared" si="15"/>
        <v>1</v>
      </c>
      <c r="F57" s="362">
        <f t="shared" si="8"/>
        <v>1</v>
      </c>
      <c r="G57" s="363">
        <v>0</v>
      </c>
      <c r="H57" s="363">
        <v>1</v>
      </c>
      <c r="I57" s="363">
        <v>0</v>
      </c>
      <c r="J57" s="363">
        <v>0</v>
      </c>
      <c r="K57" s="363">
        <v>0</v>
      </c>
      <c r="L57" s="363">
        <v>0</v>
      </c>
      <c r="M57" s="363">
        <v>0</v>
      </c>
      <c r="N57" s="363">
        <v>0</v>
      </c>
      <c r="O57" s="363">
        <v>0</v>
      </c>
      <c r="P57" s="363">
        <v>0</v>
      </c>
      <c r="Q57" s="363">
        <v>0</v>
      </c>
      <c r="R57" s="363">
        <v>0</v>
      </c>
      <c r="S57" s="363">
        <v>0</v>
      </c>
      <c r="T57" s="363">
        <v>0</v>
      </c>
      <c r="U57" s="363">
        <v>0</v>
      </c>
      <c r="V57" s="363">
        <v>0</v>
      </c>
      <c r="W57" s="363">
        <v>0</v>
      </c>
      <c r="X57" s="363">
        <v>0</v>
      </c>
      <c r="Y57" s="363">
        <v>0</v>
      </c>
      <c r="Z57" s="363">
        <v>0</v>
      </c>
      <c r="AA57" s="363">
        <v>0</v>
      </c>
      <c r="AB57" s="352">
        <f t="shared" si="6"/>
        <v>1</v>
      </c>
      <c r="AC57" s="359">
        <f t="shared" si="7"/>
        <v>0</v>
      </c>
    </row>
    <row r="58" spans="1:30" s="378" customFormat="1" ht="36.75" customHeight="1" x14ac:dyDescent="0.25">
      <c r="A58" s="357" t="s">
        <v>56</v>
      </c>
      <c r="B58" s="367" t="s">
        <v>225</v>
      </c>
      <c r="C58" s="379">
        <f>C30</f>
        <v>25.7757006</v>
      </c>
      <c r="D58" s="379">
        <v>0</v>
      </c>
      <c r="E58" s="362">
        <f t="shared" si="15"/>
        <v>25.7757006</v>
      </c>
      <c r="F58" s="362">
        <f t="shared" si="8"/>
        <v>25.7757006</v>
      </c>
      <c r="G58" s="352">
        <v>0</v>
      </c>
      <c r="H58" s="352">
        <v>25.7757006</v>
      </c>
      <c r="I58" s="352">
        <v>0</v>
      </c>
      <c r="J58" s="352">
        <v>0</v>
      </c>
      <c r="K58" s="352">
        <v>0</v>
      </c>
      <c r="L58" s="352">
        <v>0</v>
      </c>
      <c r="M58" s="352">
        <v>0</v>
      </c>
      <c r="N58" s="365">
        <v>0</v>
      </c>
      <c r="O58" s="352">
        <v>0</v>
      </c>
      <c r="P58" s="352">
        <v>0</v>
      </c>
      <c r="Q58" s="352">
        <v>0</v>
      </c>
      <c r="R58" s="352">
        <v>0</v>
      </c>
      <c r="S58" s="352">
        <v>0</v>
      </c>
      <c r="T58" s="352">
        <v>0</v>
      </c>
      <c r="U58" s="352">
        <v>0</v>
      </c>
      <c r="V58" s="365">
        <v>0</v>
      </c>
      <c r="W58" s="352">
        <v>0</v>
      </c>
      <c r="X58" s="352">
        <v>0</v>
      </c>
      <c r="Y58" s="352">
        <v>0</v>
      </c>
      <c r="Z58" s="352">
        <v>0</v>
      </c>
      <c r="AA58" s="352">
        <v>0</v>
      </c>
      <c r="AB58" s="352">
        <f t="shared" si="6"/>
        <v>25.7757006</v>
      </c>
      <c r="AC58" s="359">
        <f t="shared" si="7"/>
        <v>0</v>
      </c>
      <c r="AD58" s="50"/>
    </row>
    <row r="59" spans="1:30" s="378" customFormat="1" x14ac:dyDescent="0.25">
      <c r="A59" s="357" t="s">
        <v>54</v>
      </c>
      <c r="B59" s="358" t="s">
        <v>127</v>
      </c>
      <c r="C59" s="352">
        <v>0</v>
      </c>
      <c r="D59" s="352">
        <v>0</v>
      </c>
      <c r="E59" s="362">
        <f t="shared" si="15"/>
        <v>0</v>
      </c>
      <c r="F59" s="362">
        <f t="shared" si="8"/>
        <v>0</v>
      </c>
      <c r="G59" s="352">
        <v>0</v>
      </c>
      <c r="H59" s="352">
        <v>0</v>
      </c>
      <c r="I59" s="352">
        <v>0</v>
      </c>
      <c r="J59" s="352">
        <v>0</v>
      </c>
      <c r="K59" s="352">
        <v>0</v>
      </c>
      <c r="L59" s="352">
        <v>0</v>
      </c>
      <c r="M59" s="352">
        <v>0</v>
      </c>
      <c r="N59" s="365">
        <v>0</v>
      </c>
      <c r="O59" s="352">
        <v>0</v>
      </c>
      <c r="P59" s="352">
        <v>0</v>
      </c>
      <c r="Q59" s="352">
        <v>0</v>
      </c>
      <c r="R59" s="352">
        <v>0</v>
      </c>
      <c r="S59" s="352">
        <v>0</v>
      </c>
      <c r="T59" s="352">
        <v>0</v>
      </c>
      <c r="U59" s="352">
        <v>0</v>
      </c>
      <c r="V59" s="365">
        <v>0</v>
      </c>
      <c r="W59" s="352">
        <v>0</v>
      </c>
      <c r="X59" s="352">
        <v>0</v>
      </c>
      <c r="Y59" s="352">
        <v>0</v>
      </c>
      <c r="Z59" s="352">
        <v>0</v>
      </c>
      <c r="AA59" s="352">
        <v>0</v>
      </c>
      <c r="AB59" s="352">
        <f t="shared" si="6"/>
        <v>0</v>
      </c>
      <c r="AC59" s="359">
        <f t="shared" si="7"/>
        <v>0</v>
      </c>
      <c r="AD59" s="50"/>
    </row>
    <row r="60" spans="1:30" x14ac:dyDescent="0.25">
      <c r="A60" s="360" t="s">
        <v>219</v>
      </c>
      <c r="B60" s="59" t="s">
        <v>147</v>
      </c>
      <c r="C60" s="380">
        <v>0</v>
      </c>
      <c r="D60" s="380">
        <v>0</v>
      </c>
      <c r="E60" s="362">
        <f t="shared" si="15"/>
        <v>0</v>
      </c>
      <c r="F60" s="362">
        <f t="shared" si="8"/>
        <v>0</v>
      </c>
      <c r="G60" s="363">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52">
        <f t="shared" si="6"/>
        <v>0</v>
      </c>
      <c r="AC60" s="359">
        <f t="shared" si="7"/>
        <v>0</v>
      </c>
    </row>
    <row r="61" spans="1:30" x14ac:dyDescent="0.25">
      <c r="A61" s="360" t="s">
        <v>220</v>
      </c>
      <c r="B61" s="59" t="s">
        <v>145</v>
      </c>
      <c r="C61" s="380">
        <v>0</v>
      </c>
      <c r="D61" s="380">
        <v>0</v>
      </c>
      <c r="E61" s="362">
        <f t="shared" si="15"/>
        <v>0</v>
      </c>
      <c r="F61" s="362">
        <f t="shared" si="8"/>
        <v>0</v>
      </c>
      <c r="G61" s="363">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52">
        <f t="shared" si="6"/>
        <v>0</v>
      </c>
      <c r="AC61" s="359">
        <f t="shared" si="7"/>
        <v>0</v>
      </c>
    </row>
    <row r="62" spans="1:30" x14ac:dyDescent="0.25">
      <c r="A62" s="360" t="s">
        <v>221</v>
      </c>
      <c r="B62" s="59" t="s">
        <v>143</v>
      </c>
      <c r="C62" s="380">
        <v>0</v>
      </c>
      <c r="D62" s="380">
        <v>0</v>
      </c>
      <c r="E62" s="362">
        <f t="shared" si="15"/>
        <v>0</v>
      </c>
      <c r="F62" s="362">
        <f t="shared" si="8"/>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52">
        <f t="shared" si="6"/>
        <v>0</v>
      </c>
      <c r="AC62" s="359">
        <f t="shared" si="7"/>
        <v>0</v>
      </c>
    </row>
    <row r="63" spans="1:30" x14ac:dyDescent="0.25">
      <c r="A63" s="360" t="s">
        <v>222</v>
      </c>
      <c r="B63" s="59" t="s">
        <v>224</v>
      </c>
      <c r="C63" s="380">
        <v>0</v>
      </c>
      <c r="D63" s="380">
        <v>0</v>
      </c>
      <c r="E63" s="362">
        <f t="shared" si="15"/>
        <v>0</v>
      </c>
      <c r="F63" s="362">
        <f t="shared" si="8"/>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52">
        <f t="shared" si="6"/>
        <v>0</v>
      </c>
      <c r="AC63" s="359">
        <f t="shared" si="7"/>
        <v>0</v>
      </c>
    </row>
    <row r="64" spans="1:30" ht="18.75" x14ac:dyDescent="0.25">
      <c r="A64" s="360" t="s">
        <v>223</v>
      </c>
      <c r="B64" s="366" t="s">
        <v>122</v>
      </c>
      <c r="C64" s="379">
        <v>0</v>
      </c>
      <c r="D64" s="379">
        <v>0</v>
      </c>
      <c r="E64" s="362">
        <f t="shared" si="15"/>
        <v>0</v>
      </c>
      <c r="F64" s="362">
        <f t="shared" si="8"/>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52">
        <f t="shared" si="6"/>
        <v>0</v>
      </c>
      <c r="AC64" s="359">
        <f t="shared" si="7"/>
        <v>0</v>
      </c>
    </row>
    <row r="65" spans="1:28" x14ac:dyDescent="0.25">
      <c r="A65" s="56"/>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1"/>
    </row>
    <row r="66" spans="1:28" ht="54" customHeight="1" x14ac:dyDescent="0.25">
      <c r="A66" s="51"/>
      <c r="B66" s="507"/>
      <c r="C66" s="507"/>
      <c r="D66" s="507"/>
      <c r="E66" s="507"/>
      <c r="F66" s="507"/>
      <c r="G66" s="507"/>
      <c r="H66" s="507"/>
      <c r="I66" s="507"/>
      <c r="J66" s="507"/>
      <c r="K66" s="507"/>
      <c r="L66" s="507"/>
      <c r="M66" s="507"/>
      <c r="N66" s="507"/>
      <c r="O66" s="507"/>
      <c r="P66" s="507"/>
      <c r="Q66" s="507"/>
      <c r="R66" s="507"/>
      <c r="S66" s="507"/>
      <c r="T66" s="507"/>
      <c r="U66" s="507"/>
      <c r="V66" s="507"/>
      <c r="W66" s="507"/>
      <c r="X66" s="507"/>
      <c r="Y66" s="507"/>
      <c r="Z66" s="371"/>
      <c r="AA66" s="371"/>
      <c r="AB66" s="55"/>
    </row>
    <row r="67" spans="1:28" x14ac:dyDescent="0.25">
      <c r="A67" s="51"/>
      <c r="B67" s="51"/>
      <c r="C67" s="51"/>
      <c r="D67" s="51"/>
      <c r="E67" s="51"/>
      <c r="F67" s="51"/>
      <c r="AB67" s="51"/>
    </row>
    <row r="68" spans="1:28" ht="50.25" customHeight="1" x14ac:dyDescent="0.25">
      <c r="A68" s="51"/>
      <c r="B68" s="508"/>
      <c r="C68" s="508"/>
      <c r="D68" s="508"/>
      <c r="E68" s="508"/>
      <c r="F68" s="508"/>
      <c r="G68" s="508"/>
      <c r="H68" s="508"/>
      <c r="I68" s="508"/>
      <c r="J68" s="508"/>
      <c r="K68" s="508"/>
      <c r="L68" s="508"/>
      <c r="M68" s="508"/>
      <c r="N68" s="508"/>
      <c r="O68" s="508"/>
      <c r="P68" s="508"/>
      <c r="Q68" s="508"/>
      <c r="R68" s="508"/>
      <c r="S68" s="508"/>
      <c r="T68" s="508"/>
      <c r="U68" s="508"/>
      <c r="V68" s="508"/>
      <c r="W68" s="508"/>
      <c r="X68" s="508"/>
      <c r="Y68" s="508"/>
      <c r="Z68" s="374"/>
      <c r="AA68" s="374"/>
      <c r="AB68" s="51"/>
    </row>
    <row r="69" spans="1:28" x14ac:dyDescent="0.25">
      <c r="A69" s="51"/>
      <c r="B69" s="51"/>
      <c r="C69" s="51"/>
      <c r="D69" s="51"/>
      <c r="E69" s="51"/>
      <c r="F69" s="51"/>
      <c r="AB69" s="51"/>
    </row>
    <row r="70" spans="1:28" ht="36.75" customHeight="1" x14ac:dyDescent="0.25">
      <c r="A70" s="51"/>
      <c r="B70" s="507"/>
      <c r="C70" s="507"/>
      <c r="D70" s="507"/>
      <c r="E70" s="507"/>
      <c r="F70" s="507"/>
      <c r="G70" s="507"/>
      <c r="H70" s="507"/>
      <c r="I70" s="507"/>
      <c r="J70" s="507"/>
      <c r="K70" s="507"/>
      <c r="L70" s="507"/>
      <c r="M70" s="507"/>
      <c r="N70" s="507"/>
      <c r="O70" s="507"/>
      <c r="P70" s="507"/>
      <c r="Q70" s="507"/>
      <c r="R70" s="507"/>
      <c r="S70" s="507"/>
      <c r="T70" s="507"/>
      <c r="U70" s="507"/>
      <c r="V70" s="507"/>
      <c r="W70" s="507"/>
      <c r="X70" s="507"/>
      <c r="Y70" s="507"/>
      <c r="Z70" s="371"/>
      <c r="AA70" s="371"/>
      <c r="AB70" s="51"/>
    </row>
    <row r="71" spans="1:28" x14ac:dyDescent="0.25">
      <c r="A71" s="51"/>
      <c r="B71" s="54"/>
      <c r="C71" s="54"/>
      <c r="D71" s="54"/>
      <c r="E71" s="54"/>
      <c r="F71" s="54"/>
      <c r="AB71" s="51"/>
    </row>
    <row r="72" spans="1:28" ht="51" customHeight="1" x14ac:dyDescent="0.25">
      <c r="A72" s="51"/>
      <c r="B72" s="507"/>
      <c r="C72" s="507"/>
      <c r="D72" s="507"/>
      <c r="E72" s="507"/>
      <c r="F72" s="507"/>
      <c r="G72" s="507"/>
      <c r="H72" s="507"/>
      <c r="I72" s="507"/>
      <c r="J72" s="507"/>
      <c r="K72" s="507"/>
      <c r="L72" s="507"/>
      <c r="M72" s="507"/>
      <c r="N72" s="507"/>
      <c r="O72" s="507"/>
      <c r="P72" s="507"/>
      <c r="Q72" s="507"/>
      <c r="R72" s="507"/>
      <c r="S72" s="507"/>
      <c r="T72" s="507"/>
      <c r="U72" s="507"/>
      <c r="V72" s="507"/>
      <c r="W72" s="507"/>
      <c r="X72" s="507"/>
      <c r="Y72" s="507"/>
      <c r="Z72" s="371"/>
      <c r="AA72" s="371"/>
      <c r="AB72" s="51"/>
    </row>
    <row r="73" spans="1:28" ht="32.25" customHeight="1" x14ac:dyDescent="0.25">
      <c r="A73" s="51"/>
      <c r="B73" s="508"/>
      <c r="C73" s="508"/>
      <c r="D73" s="508"/>
      <c r="E73" s="508"/>
      <c r="F73" s="508"/>
      <c r="G73" s="508"/>
      <c r="H73" s="508"/>
      <c r="I73" s="508"/>
      <c r="J73" s="508"/>
      <c r="K73" s="508"/>
      <c r="L73" s="508"/>
      <c r="M73" s="508"/>
      <c r="N73" s="508"/>
      <c r="O73" s="508"/>
      <c r="P73" s="508"/>
      <c r="Q73" s="508"/>
      <c r="R73" s="508"/>
      <c r="S73" s="508"/>
      <c r="T73" s="508"/>
      <c r="U73" s="508"/>
      <c r="V73" s="508"/>
      <c r="W73" s="508"/>
      <c r="X73" s="508"/>
      <c r="Y73" s="508"/>
      <c r="Z73" s="374"/>
      <c r="AA73" s="374"/>
      <c r="AB73" s="51"/>
    </row>
    <row r="74" spans="1:28" ht="51.75" customHeight="1" x14ac:dyDescent="0.25">
      <c r="A74" s="51"/>
      <c r="B74" s="507"/>
      <c r="C74" s="507"/>
      <c r="D74" s="507"/>
      <c r="E74" s="507"/>
      <c r="F74" s="507"/>
      <c r="G74" s="507"/>
      <c r="H74" s="507"/>
      <c r="I74" s="507"/>
      <c r="J74" s="507"/>
      <c r="K74" s="507"/>
      <c r="L74" s="507"/>
      <c r="M74" s="507"/>
      <c r="N74" s="507"/>
      <c r="O74" s="507"/>
      <c r="P74" s="507"/>
      <c r="Q74" s="507"/>
      <c r="R74" s="507"/>
      <c r="S74" s="507"/>
      <c r="T74" s="507"/>
      <c r="U74" s="507"/>
      <c r="V74" s="507"/>
      <c r="W74" s="507"/>
      <c r="X74" s="507"/>
      <c r="Y74" s="507"/>
      <c r="Z74" s="371"/>
      <c r="AA74" s="371"/>
      <c r="AB74" s="51"/>
    </row>
    <row r="75" spans="1:28" ht="21.75" customHeight="1" x14ac:dyDescent="0.25">
      <c r="A75" s="51"/>
      <c r="B75" s="503"/>
      <c r="C75" s="503"/>
      <c r="D75" s="503"/>
      <c r="E75" s="503"/>
      <c r="F75" s="503"/>
      <c r="G75" s="503"/>
      <c r="H75" s="503"/>
      <c r="I75" s="503"/>
      <c r="J75" s="503"/>
      <c r="K75" s="503"/>
      <c r="L75" s="503"/>
      <c r="M75" s="503"/>
      <c r="N75" s="503"/>
      <c r="O75" s="503"/>
      <c r="P75" s="503"/>
      <c r="Q75" s="503"/>
      <c r="R75" s="503"/>
      <c r="S75" s="503"/>
      <c r="T75" s="503"/>
      <c r="U75" s="503"/>
      <c r="V75" s="503"/>
      <c r="W75" s="503"/>
      <c r="X75" s="503"/>
      <c r="Y75" s="503"/>
      <c r="Z75" s="372"/>
      <c r="AA75" s="372"/>
      <c r="AB75" s="51"/>
    </row>
    <row r="76" spans="1:28" ht="23.25" customHeight="1" x14ac:dyDescent="0.25">
      <c r="A76" s="51"/>
      <c r="B76" s="52"/>
      <c r="C76" s="52"/>
      <c r="D76" s="52"/>
      <c r="E76" s="52"/>
      <c r="F76" s="52"/>
      <c r="AB76" s="51"/>
    </row>
    <row r="77" spans="1:28" ht="18.75" customHeight="1" x14ac:dyDescent="0.25">
      <c r="A77" s="51"/>
      <c r="B77" s="504"/>
      <c r="C77" s="504"/>
      <c r="D77" s="504"/>
      <c r="E77" s="504"/>
      <c r="F77" s="504"/>
      <c r="G77" s="504"/>
      <c r="H77" s="504"/>
      <c r="I77" s="504"/>
      <c r="J77" s="504"/>
      <c r="K77" s="504"/>
      <c r="L77" s="504"/>
      <c r="M77" s="504"/>
      <c r="N77" s="504"/>
      <c r="O77" s="504"/>
      <c r="P77" s="504"/>
      <c r="Q77" s="504"/>
      <c r="R77" s="504"/>
      <c r="S77" s="504"/>
      <c r="T77" s="504"/>
      <c r="U77" s="504"/>
      <c r="V77" s="504"/>
      <c r="W77" s="504"/>
      <c r="X77" s="504"/>
      <c r="Y77" s="504"/>
      <c r="Z77" s="373"/>
      <c r="AA77" s="373"/>
      <c r="AB77" s="51"/>
    </row>
    <row r="78" spans="1:28" x14ac:dyDescent="0.25">
      <c r="A78" s="51"/>
      <c r="B78" s="51"/>
      <c r="C78" s="51"/>
      <c r="D78" s="51"/>
      <c r="E78" s="51"/>
      <c r="F78" s="51"/>
      <c r="AB78" s="51"/>
    </row>
    <row r="79" spans="1:28" x14ac:dyDescent="0.25">
      <c r="A79" s="51"/>
      <c r="B79" s="51"/>
      <c r="C79" s="51"/>
      <c r="D79" s="51"/>
      <c r="E79" s="51"/>
      <c r="F79" s="51"/>
      <c r="AB79" s="51"/>
    </row>
    <row r="80" spans="1:28" x14ac:dyDescent="0.25">
      <c r="G80" s="50"/>
      <c r="H80" s="50"/>
      <c r="I80" s="50"/>
      <c r="J80" s="50"/>
      <c r="K80" s="50"/>
      <c r="L80" s="50"/>
      <c r="M80" s="50"/>
      <c r="N80" s="50"/>
      <c r="O80" s="50"/>
      <c r="P80" s="50"/>
      <c r="Q80" s="50"/>
      <c r="R80" s="50"/>
      <c r="S80" s="50"/>
      <c r="T80" s="50"/>
      <c r="U80" s="50"/>
      <c r="V80" s="50"/>
      <c r="W80" s="50"/>
      <c r="X80" s="50"/>
      <c r="Y80" s="50"/>
      <c r="Z80" s="50"/>
      <c r="AA80" s="50"/>
    </row>
    <row r="81" spans="7:27" x14ac:dyDescent="0.25">
      <c r="G81" s="50"/>
      <c r="H81" s="50"/>
      <c r="I81" s="50"/>
      <c r="J81" s="50"/>
      <c r="K81" s="50"/>
      <c r="L81" s="50"/>
      <c r="M81" s="50"/>
      <c r="N81" s="50"/>
      <c r="O81" s="50"/>
      <c r="P81" s="50"/>
      <c r="Q81" s="50"/>
      <c r="R81" s="50"/>
      <c r="S81" s="50"/>
      <c r="T81" s="50"/>
      <c r="U81" s="50"/>
      <c r="V81" s="50"/>
      <c r="W81" s="50"/>
      <c r="X81" s="50"/>
      <c r="Y81" s="50"/>
      <c r="Z81" s="50"/>
      <c r="AA81" s="50"/>
    </row>
    <row r="82" spans="7:27" x14ac:dyDescent="0.25">
      <c r="G82" s="50"/>
      <c r="H82" s="50"/>
      <c r="I82" s="50"/>
      <c r="J82" s="50"/>
      <c r="K82" s="50"/>
      <c r="L82" s="50"/>
      <c r="M82" s="50"/>
      <c r="N82" s="50"/>
      <c r="O82" s="50"/>
      <c r="P82" s="50"/>
      <c r="Q82" s="50"/>
      <c r="R82" s="50"/>
      <c r="S82" s="50"/>
      <c r="T82" s="50"/>
      <c r="U82" s="50"/>
      <c r="V82" s="50"/>
      <c r="W82" s="50"/>
      <c r="X82" s="50"/>
      <c r="Y82" s="50"/>
      <c r="Z82" s="50"/>
      <c r="AA82" s="50"/>
    </row>
    <row r="83" spans="7:27" x14ac:dyDescent="0.25">
      <c r="G83" s="50"/>
      <c r="H83" s="50"/>
      <c r="I83" s="50"/>
      <c r="J83" s="50"/>
      <c r="K83" s="50"/>
      <c r="L83" s="50"/>
      <c r="M83" s="50"/>
      <c r="N83" s="50"/>
      <c r="O83" s="50"/>
      <c r="P83" s="50"/>
      <c r="Q83" s="50"/>
      <c r="R83" s="50"/>
      <c r="S83" s="50"/>
      <c r="T83" s="50"/>
      <c r="U83" s="50"/>
      <c r="V83" s="50"/>
      <c r="W83" s="50"/>
      <c r="X83" s="50"/>
      <c r="Y83" s="50"/>
      <c r="Z83" s="50"/>
      <c r="AA83" s="50"/>
    </row>
    <row r="84" spans="7:27" x14ac:dyDescent="0.25">
      <c r="G84" s="50"/>
      <c r="H84" s="50"/>
      <c r="I84" s="50"/>
      <c r="J84" s="50"/>
      <c r="K84" s="50"/>
      <c r="L84" s="50"/>
      <c r="M84" s="50"/>
      <c r="N84" s="50"/>
      <c r="O84" s="50"/>
      <c r="P84" s="50"/>
      <c r="Q84" s="50"/>
      <c r="R84" s="50"/>
      <c r="S84" s="50"/>
      <c r="T84" s="50"/>
      <c r="U84" s="50"/>
      <c r="V84" s="50"/>
      <c r="W84" s="50"/>
      <c r="X84" s="50"/>
      <c r="Y84" s="50"/>
      <c r="Z84" s="50"/>
      <c r="AA84" s="50"/>
    </row>
    <row r="85" spans="7:27" x14ac:dyDescent="0.25">
      <c r="G85" s="50"/>
      <c r="H85" s="50"/>
      <c r="I85" s="50"/>
      <c r="J85" s="50"/>
      <c r="K85" s="50"/>
      <c r="L85" s="50"/>
      <c r="M85" s="50"/>
      <c r="N85" s="50"/>
      <c r="O85" s="50"/>
      <c r="P85" s="50"/>
      <c r="Q85" s="50"/>
      <c r="R85" s="50"/>
      <c r="S85" s="50"/>
      <c r="T85" s="50"/>
      <c r="U85" s="50"/>
      <c r="V85" s="50"/>
      <c r="W85" s="50"/>
      <c r="X85" s="50"/>
      <c r="Y85" s="50"/>
      <c r="Z85" s="50"/>
      <c r="AA85" s="50"/>
    </row>
    <row r="86" spans="7:27" x14ac:dyDescent="0.25">
      <c r="G86" s="50"/>
      <c r="H86" s="50"/>
      <c r="I86" s="50"/>
      <c r="J86" s="50"/>
      <c r="K86" s="50"/>
      <c r="L86" s="50"/>
      <c r="M86" s="50"/>
      <c r="N86" s="50"/>
      <c r="O86" s="50"/>
      <c r="P86" s="50"/>
      <c r="Q86" s="50"/>
      <c r="R86" s="50"/>
      <c r="S86" s="50"/>
      <c r="T86" s="50"/>
      <c r="U86" s="50"/>
      <c r="V86" s="50"/>
      <c r="W86" s="50"/>
      <c r="X86" s="50"/>
      <c r="Y86" s="50"/>
      <c r="Z86" s="50"/>
      <c r="AA86" s="50"/>
    </row>
    <row r="87" spans="7:27" x14ac:dyDescent="0.25">
      <c r="G87" s="50"/>
      <c r="H87" s="50"/>
      <c r="I87" s="50"/>
      <c r="J87" s="50"/>
      <c r="K87" s="50"/>
      <c r="L87" s="50"/>
      <c r="M87" s="50"/>
      <c r="N87" s="50"/>
      <c r="O87" s="50"/>
      <c r="P87" s="50"/>
      <c r="Q87" s="50"/>
      <c r="R87" s="50"/>
      <c r="S87" s="50"/>
      <c r="T87" s="50"/>
      <c r="U87" s="50"/>
      <c r="V87" s="50"/>
      <c r="W87" s="50"/>
      <c r="X87" s="50"/>
      <c r="Y87" s="50"/>
      <c r="Z87" s="50"/>
      <c r="AA87" s="50"/>
    </row>
    <row r="88" spans="7:27" x14ac:dyDescent="0.25">
      <c r="G88" s="50"/>
      <c r="H88" s="50"/>
      <c r="I88" s="50"/>
      <c r="J88" s="50"/>
      <c r="K88" s="50"/>
      <c r="L88" s="50"/>
      <c r="M88" s="50"/>
      <c r="N88" s="50"/>
      <c r="O88" s="50"/>
      <c r="P88" s="50"/>
      <c r="Q88" s="50"/>
      <c r="R88" s="50"/>
      <c r="S88" s="50"/>
      <c r="T88" s="50"/>
      <c r="U88" s="50"/>
      <c r="V88" s="50"/>
      <c r="W88" s="50"/>
      <c r="X88" s="50"/>
      <c r="Y88" s="50"/>
      <c r="Z88" s="50"/>
      <c r="AA88" s="50"/>
    </row>
    <row r="89" spans="7:27" x14ac:dyDescent="0.25">
      <c r="G89" s="50"/>
      <c r="H89" s="50"/>
      <c r="I89" s="50"/>
      <c r="J89" s="50"/>
      <c r="K89" s="50"/>
      <c r="L89" s="50"/>
      <c r="M89" s="50"/>
      <c r="N89" s="50"/>
      <c r="O89" s="50"/>
      <c r="P89" s="50"/>
      <c r="Q89" s="50"/>
      <c r="R89" s="50"/>
      <c r="S89" s="50"/>
      <c r="T89" s="50"/>
      <c r="U89" s="50"/>
      <c r="V89" s="50"/>
      <c r="W89" s="50"/>
      <c r="X89" s="50"/>
      <c r="Y89" s="50"/>
      <c r="Z89" s="50"/>
      <c r="AA89" s="50"/>
    </row>
    <row r="90" spans="7:27" x14ac:dyDescent="0.25">
      <c r="G90" s="50"/>
      <c r="H90" s="50"/>
      <c r="I90" s="50"/>
      <c r="J90" s="50"/>
      <c r="K90" s="50"/>
      <c r="L90" s="50"/>
      <c r="M90" s="50"/>
      <c r="N90" s="50"/>
      <c r="O90" s="50"/>
      <c r="P90" s="50"/>
      <c r="Q90" s="50"/>
      <c r="R90" s="50"/>
      <c r="S90" s="50"/>
      <c r="T90" s="50"/>
      <c r="U90" s="50"/>
      <c r="V90" s="50"/>
      <c r="W90" s="50"/>
      <c r="X90" s="50"/>
      <c r="Y90" s="50"/>
      <c r="Z90" s="50"/>
      <c r="AA90" s="50"/>
    </row>
    <row r="91" spans="7:27" x14ac:dyDescent="0.25">
      <c r="G91" s="50"/>
      <c r="H91" s="50"/>
      <c r="I91" s="50"/>
      <c r="J91" s="50"/>
      <c r="K91" s="50"/>
      <c r="L91" s="50"/>
      <c r="M91" s="50"/>
      <c r="N91" s="50"/>
      <c r="O91" s="50"/>
      <c r="P91" s="50"/>
      <c r="Q91" s="50"/>
      <c r="R91" s="50"/>
      <c r="S91" s="50"/>
      <c r="T91" s="50"/>
      <c r="U91" s="50"/>
      <c r="V91" s="50"/>
      <c r="W91" s="50"/>
      <c r="X91" s="50"/>
      <c r="Y91" s="50"/>
      <c r="Z91" s="50"/>
      <c r="AA91" s="50"/>
    </row>
    <row r="92" spans="7:27" x14ac:dyDescent="0.25">
      <c r="G92" s="50"/>
      <c r="H92" s="50"/>
      <c r="I92" s="50"/>
      <c r="J92" s="50"/>
      <c r="K92" s="50"/>
      <c r="L92" s="50"/>
      <c r="M92" s="50"/>
      <c r="N92" s="50"/>
      <c r="O92" s="50"/>
      <c r="P92" s="50"/>
      <c r="Q92" s="50"/>
      <c r="R92" s="50"/>
      <c r="S92" s="50"/>
      <c r="T92" s="50"/>
      <c r="U92" s="50"/>
      <c r="V92" s="50"/>
      <c r="W92" s="50"/>
      <c r="X92" s="50"/>
      <c r="Y92" s="50"/>
      <c r="Z92" s="50"/>
      <c r="AA92" s="50"/>
    </row>
  </sheetData>
  <mergeCells count="39">
    <mergeCell ref="A12:AC12"/>
    <mergeCell ref="A20:A22"/>
    <mergeCell ref="B20:B22"/>
    <mergeCell ref="C20:D21"/>
    <mergeCell ref="E20:F21"/>
    <mergeCell ref="G20:G22"/>
    <mergeCell ref="T20:W20"/>
    <mergeCell ref="A14:AC14"/>
    <mergeCell ref="A15:AC15"/>
    <mergeCell ref="A16:AC16"/>
    <mergeCell ref="A18:AC18"/>
    <mergeCell ref="AB20:AC21"/>
    <mergeCell ref="A4:AC4"/>
    <mergeCell ref="A6:AC6"/>
    <mergeCell ref="A8:AC8"/>
    <mergeCell ref="A9:AC9"/>
    <mergeCell ref="A11:AC11"/>
    <mergeCell ref="B74:Y74"/>
    <mergeCell ref="X20:AA20"/>
    <mergeCell ref="T21:U21"/>
    <mergeCell ref="V21:W21"/>
    <mergeCell ref="X21:Y21"/>
    <mergeCell ref="Z21:AA21"/>
    <mergeCell ref="B75:Y75"/>
    <mergeCell ref="B77:Y77"/>
    <mergeCell ref="H20:K20"/>
    <mergeCell ref="L20:O20"/>
    <mergeCell ref="H21:I21"/>
    <mergeCell ref="J21:K21"/>
    <mergeCell ref="L21:M21"/>
    <mergeCell ref="N21:O21"/>
    <mergeCell ref="B66:Y66"/>
    <mergeCell ref="B68:Y68"/>
    <mergeCell ref="B70:Y70"/>
    <mergeCell ref="P20:S20"/>
    <mergeCell ref="P21:Q21"/>
    <mergeCell ref="R21:S21"/>
    <mergeCell ref="B72:Y72"/>
    <mergeCell ref="B73:Y73"/>
  </mergeCells>
  <conditionalFormatting sqref="T24:AB29 I24:I29 T31:AB64 I31:I64 M30:AB30 H30:I30 K24:K64">
    <cfRule type="cellIs" dxfId="11" priority="12" operator="notEqual">
      <formula>0</formula>
    </cfRule>
  </conditionalFormatting>
  <conditionalFormatting sqref="AC24:AC64">
    <cfRule type="cellIs" dxfId="10" priority="11" operator="notEqual">
      <formula>0</formula>
    </cfRule>
  </conditionalFormatting>
  <conditionalFormatting sqref="M24:S29 M31:S64">
    <cfRule type="cellIs" dxfId="9" priority="10" operator="notEqual">
      <formula>0</formula>
    </cfRule>
  </conditionalFormatting>
  <conditionalFormatting sqref="H24:H29 H31:H64">
    <cfRule type="cellIs" dxfId="8" priority="9" operator="notEqual">
      <formula>0</formula>
    </cfRule>
  </conditionalFormatting>
  <conditionalFormatting sqref="C24:C64">
    <cfRule type="cellIs" dxfId="7" priority="8" operator="notEqual">
      <formula>0</formula>
    </cfRule>
  </conditionalFormatting>
  <conditionalFormatting sqref="G24:G64">
    <cfRule type="cellIs" dxfId="6" priority="7" operator="notEqual">
      <formula>0</formula>
    </cfRule>
  </conditionalFormatting>
  <conditionalFormatting sqref="L30">
    <cfRule type="cellIs" dxfId="5" priority="6" operator="notEqual">
      <formula>0</formula>
    </cfRule>
  </conditionalFormatting>
  <conditionalFormatting sqref="L24:L29 L31:L64">
    <cfRule type="cellIs" dxfId="4" priority="5" operator="notEqual">
      <formula>0</formula>
    </cfRule>
  </conditionalFormatting>
  <conditionalFormatting sqref="D24:D64">
    <cfRule type="cellIs" dxfId="3" priority="4" operator="notEqual">
      <formula>0</formula>
    </cfRule>
  </conditionalFormatting>
  <conditionalFormatting sqref="E24:F64">
    <cfRule type="cellIs" dxfId="2" priority="3" operator="notEqual">
      <formula>0</formula>
    </cfRule>
  </conditionalFormatting>
  <conditionalFormatting sqref="J30">
    <cfRule type="cellIs" dxfId="1" priority="2" operator="notEqual">
      <formula>0</formula>
    </cfRule>
  </conditionalFormatting>
  <conditionalFormatting sqref="J24:J29 J31: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A10" zoomScale="85" zoomScaleSheetLayoutView="85" workbookViewId="0">
      <selection activeCell="L26" sqref="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7" width="10.7109375" style="18" customWidth="1"/>
    <col min="28" max="28" width="12.5703125" style="18" customWidth="1"/>
    <col min="29"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4.42578125" style="18" customWidth="1"/>
    <col min="47" max="47" width="10.7109375" style="18" customWidth="1"/>
    <col min="48" max="48" width="15.7109375" style="18" customWidth="1"/>
    <col min="49" max="16384" width="9.140625" style="18"/>
  </cols>
  <sheetData>
    <row r="1" spans="1:48" ht="18.75" x14ac:dyDescent="0.25">
      <c r="AV1" s="30" t="s">
        <v>66</v>
      </c>
    </row>
    <row r="2" spans="1:48" ht="18.75" x14ac:dyDescent="0.3">
      <c r="AV2" s="14" t="s">
        <v>8</v>
      </c>
    </row>
    <row r="3" spans="1:48" ht="18.75" x14ac:dyDescent="0.3">
      <c r="AV3" s="14" t="s">
        <v>65</v>
      </c>
    </row>
    <row r="4" spans="1:48" ht="18.75" x14ac:dyDescent="0.3">
      <c r="AV4" s="14"/>
    </row>
    <row r="5" spans="1:48" ht="18.75" customHeight="1" x14ac:dyDescent="0.25">
      <c r="A5" s="425" t="str">
        <f>'1. паспорт местоположение'!A5:C5</f>
        <v>Год раскрытия информации: 2024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75" x14ac:dyDescent="0.3">
      <c r="AV6" s="14"/>
    </row>
    <row r="7" spans="1:48" ht="18.75" x14ac:dyDescent="0.25">
      <c r="A7" s="433" t="s">
        <v>7</v>
      </c>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3"/>
      <c r="AO7" s="433"/>
      <c r="AP7" s="433"/>
      <c r="AQ7" s="433"/>
      <c r="AR7" s="433"/>
      <c r="AS7" s="433"/>
      <c r="AT7" s="433"/>
      <c r="AU7" s="433"/>
      <c r="AV7" s="433"/>
    </row>
    <row r="8" spans="1:48" ht="18.75" x14ac:dyDescent="0.25">
      <c r="A8" s="433"/>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c r="AD8" s="433"/>
      <c r="AE8" s="433"/>
      <c r="AF8" s="433"/>
      <c r="AG8" s="433"/>
      <c r="AH8" s="433"/>
      <c r="AI8" s="433"/>
      <c r="AJ8" s="433"/>
      <c r="AK8" s="433"/>
      <c r="AL8" s="433"/>
      <c r="AM8" s="433"/>
      <c r="AN8" s="433"/>
      <c r="AO8" s="433"/>
      <c r="AP8" s="433"/>
      <c r="AQ8" s="433"/>
      <c r="AR8" s="433"/>
      <c r="AS8" s="433"/>
      <c r="AT8" s="433"/>
      <c r="AU8" s="433"/>
      <c r="AV8" s="433"/>
    </row>
    <row r="9" spans="1:48" x14ac:dyDescent="0.25">
      <c r="A9" s="434" t="str">
        <f>'1. паспорт местоположение'!A9:C9</f>
        <v>Акционерное общество "Россети Янтарь" ДЗО  ПАО "Россети"</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434"/>
      <c r="AQ9" s="434"/>
      <c r="AR9" s="434"/>
      <c r="AS9" s="434"/>
      <c r="AT9" s="434"/>
      <c r="AU9" s="434"/>
      <c r="AV9" s="434"/>
    </row>
    <row r="10" spans="1:48" ht="15.75" x14ac:dyDescent="0.25">
      <c r="A10" s="438" t="s">
        <v>6</v>
      </c>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438"/>
      <c r="AB10" s="438"/>
      <c r="AC10" s="438"/>
      <c r="AD10" s="438"/>
      <c r="AE10" s="438"/>
      <c r="AF10" s="438"/>
      <c r="AG10" s="438"/>
      <c r="AH10" s="438"/>
      <c r="AI10" s="438"/>
      <c r="AJ10" s="438"/>
      <c r="AK10" s="438"/>
      <c r="AL10" s="438"/>
      <c r="AM10" s="438"/>
      <c r="AN10" s="438"/>
      <c r="AO10" s="438"/>
      <c r="AP10" s="438"/>
      <c r="AQ10" s="438"/>
      <c r="AR10" s="438"/>
      <c r="AS10" s="438"/>
      <c r="AT10" s="438"/>
      <c r="AU10" s="438"/>
      <c r="AV10" s="438"/>
    </row>
    <row r="11" spans="1:48" ht="18.75" x14ac:dyDescent="0.25">
      <c r="A11" s="433"/>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3"/>
      <c r="AM11" s="433"/>
      <c r="AN11" s="433"/>
      <c r="AO11" s="433"/>
      <c r="AP11" s="433"/>
      <c r="AQ11" s="433"/>
      <c r="AR11" s="433"/>
      <c r="AS11" s="433"/>
      <c r="AT11" s="433"/>
      <c r="AU11" s="433"/>
      <c r="AV11" s="433"/>
    </row>
    <row r="12" spans="1:48" x14ac:dyDescent="0.25">
      <c r="A12" s="434" t="str">
        <f>'1. паспорт местоположение'!A12:C12</f>
        <v>N_НМА15-2</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434"/>
      <c r="AD12" s="434"/>
      <c r="AE12" s="434"/>
      <c r="AF12" s="434"/>
      <c r="AG12" s="434"/>
      <c r="AH12" s="434"/>
      <c r="AI12" s="434"/>
      <c r="AJ12" s="434"/>
      <c r="AK12" s="434"/>
      <c r="AL12" s="434"/>
      <c r="AM12" s="434"/>
      <c r="AN12" s="434"/>
      <c r="AO12" s="434"/>
      <c r="AP12" s="434"/>
      <c r="AQ12" s="434"/>
      <c r="AR12" s="434"/>
      <c r="AS12" s="434"/>
      <c r="AT12" s="434"/>
      <c r="AU12" s="434"/>
      <c r="AV12" s="434"/>
    </row>
    <row r="13" spans="1:48" ht="15.75" x14ac:dyDescent="0.25">
      <c r="A13" s="438" t="s">
        <v>5</v>
      </c>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438"/>
      <c r="AN13" s="438"/>
      <c r="AO13" s="438"/>
      <c r="AP13" s="438"/>
      <c r="AQ13" s="438"/>
      <c r="AR13" s="438"/>
      <c r="AS13" s="438"/>
      <c r="AT13" s="438"/>
      <c r="AU13" s="438"/>
      <c r="AV13" s="438"/>
    </row>
    <row r="14" spans="1:48" ht="18.75" x14ac:dyDescent="0.25">
      <c r="A14" s="439"/>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c r="AE14" s="439"/>
      <c r="AF14" s="439"/>
      <c r="AG14" s="439"/>
      <c r="AH14" s="439"/>
      <c r="AI14" s="439"/>
      <c r="AJ14" s="439"/>
      <c r="AK14" s="439"/>
      <c r="AL14" s="439"/>
      <c r="AM14" s="439"/>
      <c r="AN14" s="439"/>
      <c r="AO14" s="439"/>
      <c r="AP14" s="439"/>
      <c r="AQ14" s="439"/>
      <c r="AR14" s="439"/>
      <c r="AS14" s="439"/>
      <c r="AT14" s="439"/>
      <c r="AU14" s="439"/>
      <c r="AV14" s="439"/>
    </row>
    <row r="15" spans="1:48" ht="43.5" customHeight="1" x14ac:dyDescent="0.25">
      <c r="A15" s="440"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c r="AD15" s="440"/>
      <c r="AE15" s="440"/>
      <c r="AF15" s="440"/>
      <c r="AG15" s="440"/>
      <c r="AH15" s="440"/>
      <c r="AI15" s="440"/>
      <c r="AJ15" s="440"/>
      <c r="AK15" s="440"/>
      <c r="AL15" s="440"/>
      <c r="AM15" s="440"/>
      <c r="AN15" s="440"/>
      <c r="AO15" s="440"/>
      <c r="AP15" s="440"/>
      <c r="AQ15" s="440"/>
      <c r="AR15" s="440"/>
      <c r="AS15" s="440"/>
      <c r="AT15" s="440"/>
      <c r="AU15" s="440"/>
      <c r="AV15" s="440"/>
    </row>
    <row r="16" spans="1:48" ht="15.75" x14ac:dyDescent="0.25">
      <c r="A16" s="438" t="s">
        <v>4</v>
      </c>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c r="AD16" s="438"/>
      <c r="AE16" s="438"/>
      <c r="AF16" s="438"/>
      <c r="AG16" s="438"/>
      <c r="AH16" s="438"/>
      <c r="AI16" s="438"/>
      <c r="AJ16" s="438"/>
      <c r="AK16" s="438"/>
      <c r="AL16" s="438"/>
      <c r="AM16" s="438"/>
      <c r="AN16" s="438"/>
      <c r="AO16" s="438"/>
      <c r="AP16" s="438"/>
      <c r="AQ16" s="438"/>
      <c r="AR16" s="438"/>
      <c r="AS16" s="438"/>
      <c r="AT16" s="438"/>
      <c r="AU16" s="438"/>
      <c r="AV16" s="438"/>
    </row>
    <row r="17" spans="1:4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473"/>
      <c r="AB17" s="473"/>
      <c r="AC17" s="473"/>
      <c r="AD17" s="473"/>
      <c r="AE17" s="473"/>
      <c r="AF17" s="473"/>
      <c r="AG17" s="473"/>
      <c r="AH17" s="473"/>
      <c r="AI17" s="473"/>
      <c r="AJ17" s="473"/>
      <c r="AK17" s="473"/>
      <c r="AL17" s="473"/>
      <c r="AM17" s="473"/>
      <c r="AN17" s="473"/>
      <c r="AO17" s="473"/>
      <c r="AP17" s="473"/>
      <c r="AQ17" s="473"/>
      <c r="AR17" s="473"/>
      <c r="AS17" s="473"/>
      <c r="AT17" s="473"/>
      <c r="AU17" s="473"/>
      <c r="AV17" s="473"/>
    </row>
    <row r="18" spans="1:48" ht="14.25" customHeight="1"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c r="AH18" s="473"/>
      <c r="AI18" s="473"/>
      <c r="AJ18" s="473"/>
      <c r="AK18" s="473"/>
      <c r="AL18" s="473"/>
      <c r="AM18" s="473"/>
      <c r="AN18" s="473"/>
      <c r="AO18" s="473"/>
      <c r="AP18" s="473"/>
      <c r="AQ18" s="473"/>
      <c r="AR18" s="473"/>
      <c r="AS18" s="473"/>
      <c r="AT18" s="473"/>
      <c r="AU18" s="473"/>
      <c r="AV18" s="473"/>
    </row>
    <row r="19" spans="1:4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3"/>
      <c r="AM19" s="473"/>
      <c r="AN19" s="473"/>
      <c r="AO19" s="473"/>
      <c r="AP19" s="473"/>
      <c r="AQ19" s="473"/>
      <c r="AR19" s="473"/>
      <c r="AS19" s="473"/>
      <c r="AT19" s="473"/>
      <c r="AU19" s="473"/>
      <c r="AV19" s="473"/>
    </row>
    <row r="20" spans="1:48" s="25"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5" customFormat="1" x14ac:dyDescent="0.25">
      <c r="A21" s="536" t="s">
        <v>498</v>
      </c>
      <c r="B21" s="536"/>
      <c r="C21" s="536"/>
      <c r="D21" s="536"/>
      <c r="E21" s="536"/>
      <c r="F21" s="536"/>
      <c r="G21" s="536"/>
      <c r="H21" s="536"/>
      <c r="I21" s="536"/>
      <c r="J21" s="536"/>
      <c r="K21" s="536"/>
      <c r="L21" s="536"/>
      <c r="M21" s="536"/>
      <c r="N21" s="536"/>
      <c r="O21" s="536"/>
      <c r="P21" s="536"/>
      <c r="Q21" s="536"/>
      <c r="R21" s="536"/>
      <c r="S21" s="536"/>
      <c r="T21" s="536"/>
      <c r="U21" s="536"/>
      <c r="V21" s="536"/>
      <c r="W21" s="536"/>
      <c r="X21" s="536"/>
      <c r="Y21" s="536"/>
      <c r="Z21" s="536"/>
      <c r="AA21" s="536"/>
      <c r="AB21" s="536"/>
      <c r="AC21" s="536"/>
      <c r="AD21" s="536"/>
      <c r="AE21" s="536"/>
      <c r="AF21" s="536"/>
      <c r="AG21" s="536"/>
      <c r="AH21" s="536"/>
      <c r="AI21" s="536"/>
      <c r="AJ21" s="536"/>
      <c r="AK21" s="536"/>
      <c r="AL21" s="536"/>
      <c r="AM21" s="536"/>
      <c r="AN21" s="536"/>
      <c r="AO21" s="536"/>
      <c r="AP21" s="536"/>
      <c r="AQ21" s="536"/>
      <c r="AR21" s="536"/>
      <c r="AS21" s="536"/>
      <c r="AT21" s="536"/>
      <c r="AU21" s="536"/>
      <c r="AV21" s="536"/>
    </row>
    <row r="22" spans="1:48" s="25" customFormat="1" ht="58.5" customHeight="1" x14ac:dyDescent="0.25">
      <c r="A22" s="527" t="s">
        <v>50</v>
      </c>
      <c r="B22" s="538" t="s">
        <v>22</v>
      </c>
      <c r="C22" s="527" t="s">
        <v>49</v>
      </c>
      <c r="D22" s="527" t="s">
        <v>48</v>
      </c>
      <c r="E22" s="541" t="s">
        <v>507</v>
      </c>
      <c r="F22" s="542"/>
      <c r="G22" s="542"/>
      <c r="H22" s="542"/>
      <c r="I22" s="542"/>
      <c r="J22" s="542"/>
      <c r="K22" s="542"/>
      <c r="L22" s="543"/>
      <c r="M22" s="527" t="s">
        <v>47</v>
      </c>
      <c r="N22" s="527" t="s">
        <v>46</v>
      </c>
      <c r="O22" s="527" t="s">
        <v>45</v>
      </c>
      <c r="P22" s="522" t="s">
        <v>254</v>
      </c>
      <c r="Q22" s="522" t="s">
        <v>44</v>
      </c>
      <c r="R22" s="522" t="s">
        <v>43</v>
      </c>
      <c r="S22" s="522" t="s">
        <v>42</v>
      </c>
      <c r="T22" s="522"/>
      <c r="U22" s="544" t="s">
        <v>41</v>
      </c>
      <c r="V22" s="544" t="s">
        <v>40</v>
      </c>
      <c r="W22" s="522" t="s">
        <v>39</v>
      </c>
      <c r="X22" s="522" t="s">
        <v>38</v>
      </c>
      <c r="Y22" s="522" t="s">
        <v>37</v>
      </c>
      <c r="Z22" s="529" t="s">
        <v>36</v>
      </c>
      <c r="AA22" s="522" t="s">
        <v>35</v>
      </c>
      <c r="AB22" s="522" t="s">
        <v>34</v>
      </c>
      <c r="AC22" s="522" t="s">
        <v>33</v>
      </c>
      <c r="AD22" s="522" t="s">
        <v>32</v>
      </c>
      <c r="AE22" s="522" t="s">
        <v>31</v>
      </c>
      <c r="AF22" s="522" t="s">
        <v>30</v>
      </c>
      <c r="AG22" s="522"/>
      <c r="AH22" s="522"/>
      <c r="AI22" s="522"/>
      <c r="AJ22" s="522"/>
      <c r="AK22" s="522"/>
      <c r="AL22" s="522" t="s">
        <v>29</v>
      </c>
      <c r="AM22" s="522"/>
      <c r="AN22" s="522"/>
      <c r="AO22" s="522"/>
      <c r="AP22" s="522" t="s">
        <v>28</v>
      </c>
      <c r="AQ22" s="522"/>
      <c r="AR22" s="522" t="s">
        <v>27</v>
      </c>
      <c r="AS22" s="522" t="s">
        <v>26</v>
      </c>
      <c r="AT22" s="522" t="s">
        <v>25</v>
      </c>
      <c r="AU22" s="522" t="s">
        <v>24</v>
      </c>
      <c r="AV22" s="530" t="s">
        <v>23</v>
      </c>
    </row>
    <row r="23" spans="1:48" s="25" customFormat="1" ht="64.5" customHeight="1" x14ac:dyDescent="0.25">
      <c r="A23" s="537"/>
      <c r="B23" s="539"/>
      <c r="C23" s="537"/>
      <c r="D23" s="537"/>
      <c r="E23" s="532" t="s">
        <v>21</v>
      </c>
      <c r="F23" s="523" t="s">
        <v>126</v>
      </c>
      <c r="G23" s="523" t="s">
        <v>125</v>
      </c>
      <c r="H23" s="523" t="s">
        <v>124</v>
      </c>
      <c r="I23" s="525" t="s">
        <v>419</v>
      </c>
      <c r="J23" s="525" t="s">
        <v>420</v>
      </c>
      <c r="K23" s="525" t="s">
        <v>421</v>
      </c>
      <c r="L23" s="523" t="s">
        <v>529</v>
      </c>
      <c r="M23" s="537"/>
      <c r="N23" s="537"/>
      <c r="O23" s="537"/>
      <c r="P23" s="522"/>
      <c r="Q23" s="522"/>
      <c r="R23" s="522"/>
      <c r="S23" s="534" t="s">
        <v>2</v>
      </c>
      <c r="T23" s="534" t="s">
        <v>9</v>
      </c>
      <c r="U23" s="544"/>
      <c r="V23" s="544"/>
      <c r="W23" s="522"/>
      <c r="X23" s="522"/>
      <c r="Y23" s="522"/>
      <c r="Z23" s="522"/>
      <c r="AA23" s="522"/>
      <c r="AB23" s="522"/>
      <c r="AC23" s="522"/>
      <c r="AD23" s="522"/>
      <c r="AE23" s="522"/>
      <c r="AF23" s="522" t="s">
        <v>20</v>
      </c>
      <c r="AG23" s="522"/>
      <c r="AH23" s="522" t="s">
        <v>19</v>
      </c>
      <c r="AI23" s="522"/>
      <c r="AJ23" s="527" t="s">
        <v>18</v>
      </c>
      <c r="AK23" s="527" t="s">
        <v>17</v>
      </c>
      <c r="AL23" s="527" t="s">
        <v>16</v>
      </c>
      <c r="AM23" s="527" t="s">
        <v>15</v>
      </c>
      <c r="AN23" s="527" t="s">
        <v>14</v>
      </c>
      <c r="AO23" s="527" t="s">
        <v>13</v>
      </c>
      <c r="AP23" s="527" t="s">
        <v>12</v>
      </c>
      <c r="AQ23" s="545" t="s">
        <v>9</v>
      </c>
      <c r="AR23" s="522"/>
      <c r="AS23" s="522"/>
      <c r="AT23" s="522"/>
      <c r="AU23" s="522"/>
      <c r="AV23" s="531"/>
    </row>
    <row r="24" spans="1:48" s="25" customFormat="1" ht="96.75" customHeight="1" x14ac:dyDescent="0.25">
      <c r="A24" s="528"/>
      <c r="B24" s="540"/>
      <c r="C24" s="528"/>
      <c r="D24" s="528"/>
      <c r="E24" s="533"/>
      <c r="F24" s="524"/>
      <c r="G24" s="524"/>
      <c r="H24" s="524"/>
      <c r="I24" s="526"/>
      <c r="J24" s="526"/>
      <c r="K24" s="526"/>
      <c r="L24" s="524"/>
      <c r="M24" s="528"/>
      <c r="N24" s="528"/>
      <c r="O24" s="528"/>
      <c r="P24" s="522"/>
      <c r="Q24" s="522"/>
      <c r="R24" s="522"/>
      <c r="S24" s="535"/>
      <c r="T24" s="535"/>
      <c r="U24" s="544"/>
      <c r="V24" s="544"/>
      <c r="W24" s="522"/>
      <c r="X24" s="522"/>
      <c r="Y24" s="522"/>
      <c r="Z24" s="522"/>
      <c r="AA24" s="522"/>
      <c r="AB24" s="522"/>
      <c r="AC24" s="522"/>
      <c r="AD24" s="522"/>
      <c r="AE24" s="522"/>
      <c r="AF24" s="132" t="s">
        <v>11</v>
      </c>
      <c r="AG24" s="132" t="s">
        <v>10</v>
      </c>
      <c r="AH24" s="133" t="s">
        <v>2</v>
      </c>
      <c r="AI24" s="133" t="s">
        <v>9</v>
      </c>
      <c r="AJ24" s="528"/>
      <c r="AK24" s="528"/>
      <c r="AL24" s="528"/>
      <c r="AM24" s="528"/>
      <c r="AN24" s="528"/>
      <c r="AO24" s="528"/>
      <c r="AP24" s="528"/>
      <c r="AQ24" s="546"/>
      <c r="AR24" s="522"/>
      <c r="AS24" s="522"/>
      <c r="AT24" s="522"/>
      <c r="AU24" s="522"/>
      <c r="AV24" s="53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95">
        <v>1</v>
      </c>
      <c r="B26" s="20" t="s">
        <v>555</v>
      </c>
      <c r="C26" s="20"/>
      <c r="D26" s="200">
        <f>'6.1. Паспорт сетевой график'!H53</f>
        <v>45657</v>
      </c>
      <c r="E26" s="22"/>
      <c r="F26" s="22"/>
      <c r="G26" s="22"/>
      <c r="H26" s="22"/>
      <c r="I26" s="22"/>
      <c r="J26" s="22"/>
      <c r="K26" s="22"/>
      <c r="L26" s="22">
        <v>1</v>
      </c>
      <c r="M26" s="224"/>
      <c r="N26" s="222"/>
      <c r="O26" s="222"/>
      <c r="P26" s="23"/>
      <c r="Q26" s="347"/>
      <c r="R26" s="23"/>
      <c r="S26" s="224"/>
      <c r="T26" s="224"/>
      <c r="U26" s="223"/>
      <c r="V26" s="223"/>
      <c r="W26" s="222"/>
      <c r="X26" s="348"/>
      <c r="Y26" s="20"/>
      <c r="Z26" s="21"/>
      <c r="AA26" s="23"/>
      <c r="AB26" s="23"/>
      <c r="AC26" s="222"/>
      <c r="AD26" s="23"/>
      <c r="AE26" s="23"/>
      <c r="AF26" s="22"/>
      <c r="AG26" s="20"/>
      <c r="AH26" s="21"/>
      <c r="AI26" s="212"/>
      <c r="AJ26" s="212"/>
      <c r="AK26" s="212"/>
      <c r="AL26" s="368"/>
      <c r="AM26" s="368"/>
      <c r="AN26" s="368"/>
      <c r="AO26" s="368"/>
      <c r="AP26" s="368"/>
      <c r="AQ26" s="368"/>
      <c r="AR26" s="368"/>
      <c r="AS26" s="368"/>
      <c r="AT26" s="368"/>
      <c r="AU26" s="212"/>
      <c r="AV26" s="212"/>
    </row>
    <row r="27" spans="1:48" s="19" customFormat="1" ht="12.75" x14ac:dyDescent="0.2">
      <c r="A27" s="225"/>
      <c r="B27" s="20"/>
      <c r="C27" s="226"/>
      <c r="D27" s="227"/>
      <c r="E27" s="228"/>
      <c r="F27" s="228"/>
      <c r="G27" s="228"/>
      <c r="H27" s="228"/>
      <c r="I27" s="228"/>
      <c r="J27" s="228"/>
      <c r="K27" s="228"/>
      <c r="L27" s="228"/>
      <c r="M27" s="226"/>
      <c r="N27" s="226"/>
      <c r="O27" s="20"/>
      <c r="P27" s="229"/>
      <c r="Q27" s="226"/>
      <c r="R27" s="229"/>
      <c r="S27" s="226"/>
      <c r="T27" s="226"/>
      <c r="U27" s="228"/>
      <c r="V27" s="228"/>
      <c r="W27" s="224"/>
      <c r="X27" s="229"/>
      <c r="Y27" s="226"/>
      <c r="Z27" s="230"/>
      <c r="AA27" s="229"/>
      <c r="AB27" s="229"/>
      <c r="AC27" s="229"/>
      <c r="AD27" s="229"/>
      <c r="AE27" s="229"/>
      <c r="AF27" s="228"/>
      <c r="AG27" s="226"/>
      <c r="AH27" s="230"/>
      <c r="AI27" s="231"/>
      <c r="AJ27" s="231"/>
      <c r="AK27" s="231"/>
      <c r="AL27" s="231"/>
      <c r="AM27" s="231"/>
      <c r="AN27" s="231"/>
      <c r="AO27" s="231"/>
      <c r="AP27" s="231"/>
      <c r="AQ27" s="231"/>
      <c r="AR27" s="231"/>
      <c r="AS27" s="231"/>
      <c r="AT27" s="231"/>
      <c r="AU27" s="231"/>
      <c r="AV27" s="231"/>
    </row>
    <row r="28" spans="1:48" x14ac:dyDescent="0.25">
      <c r="AD28" s="369">
        <f>SUM(AD26:AD27)</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1"/>
  <sheetViews>
    <sheetView view="pageBreakPreview" topLeftCell="A5" zoomScale="80" zoomScaleNormal="90" zoomScaleSheetLayoutView="80" workbookViewId="0">
      <selection activeCell="B27" sqref="B27:B28"/>
    </sheetView>
  </sheetViews>
  <sheetFormatPr defaultRowHeight="15.75" x14ac:dyDescent="0.25"/>
  <cols>
    <col min="1" max="1" width="66.140625" style="104" customWidth="1"/>
    <col min="2" max="2" width="87.7109375" style="104" customWidth="1"/>
    <col min="3" max="3" width="9.140625" style="105" hidden="1" customWidth="1"/>
    <col min="4" max="256" width="9.140625" style="105"/>
    <col min="257" max="258" width="66.140625" style="105" customWidth="1"/>
    <col min="259" max="512" width="9.140625" style="105"/>
    <col min="513" max="514" width="66.140625" style="105" customWidth="1"/>
    <col min="515" max="768" width="9.140625" style="105"/>
    <col min="769" max="770" width="66.140625" style="105" customWidth="1"/>
    <col min="771" max="1024" width="9.140625" style="105"/>
    <col min="1025" max="1026" width="66.140625" style="105" customWidth="1"/>
    <col min="1027" max="1280" width="9.140625" style="105"/>
    <col min="1281" max="1282" width="66.140625" style="105" customWidth="1"/>
    <col min="1283" max="1536" width="9.140625" style="105"/>
    <col min="1537" max="1538" width="66.140625" style="105" customWidth="1"/>
    <col min="1539" max="1792" width="9.140625" style="105"/>
    <col min="1793" max="1794" width="66.140625" style="105" customWidth="1"/>
    <col min="1795" max="2048" width="9.140625" style="105"/>
    <col min="2049" max="2050" width="66.140625" style="105" customWidth="1"/>
    <col min="2051" max="2304" width="9.140625" style="105"/>
    <col min="2305" max="2306" width="66.140625" style="105" customWidth="1"/>
    <col min="2307" max="2560" width="9.140625" style="105"/>
    <col min="2561" max="2562" width="66.140625" style="105" customWidth="1"/>
    <col min="2563" max="2816" width="9.140625" style="105"/>
    <col min="2817" max="2818" width="66.140625" style="105" customWidth="1"/>
    <col min="2819" max="3072" width="9.140625" style="105"/>
    <col min="3073" max="3074" width="66.140625" style="105" customWidth="1"/>
    <col min="3075" max="3328" width="9.140625" style="105"/>
    <col min="3329" max="3330" width="66.140625" style="105" customWidth="1"/>
    <col min="3331" max="3584" width="9.140625" style="105"/>
    <col min="3585" max="3586" width="66.140625" style="105" customWidth="1"/>
    <col min="3587" max="3840" width="9.140625" style="105"/>
    <col min="3841" max="3842" width="66.140625" style="105" customWidth="1"/>
    <col min="3843" max="4096" width="9.140625" style="105"/>
    <col min="4097" max="4098" width="66.140625" style="105" customWidth="1"/>
    <col min="4099" max="4352" width="9.140625" style="105"/>
    <col min="4353" max="4354" width="66.140625" style="105" customWidth="1"/>
    <col min="4355" max="4608" width="9.140625" style="105"/>
    <col min="4609" max="4610" width="66.140625" style="105" customWidth="1"/>
    <col min="4611" max="4864" width="9.140625" style="105"/>
    <col min="4865" max="4866" width="66.140625" style="105" customWidth="1"/>
    <col min="4867" max="5120" width="9.140625" style="105"/>
    <col min="5121" max="5122" width="66.140625" style="105" customWidth="1"/>
    <col min="5123" max="5376" width="9.140625" style="105"/>
    <col min="5377" max="5378" width="66.140625" style="105" customWidth="1"/>
    <col min="5379" max="5632" width="9.140625" style="105"/>
    <col min="5633" max="5634" width="66.140625" style="105" customWidth="1"/>
    <col min="5635" max="5888" width="9.140625" style="105"/>
    <col min="5889" max="5890" width="66.140625" style="105" customWidth="1"/>
    <col min="5891" max="6144" width="9.140625" style="105"/>
    <col min="6145" max="6146" width="66.140625" style="105" customWidth="1"/>
    <col min="6147" max="6400" width="9.140625" style="105"/>
    <col min="6401" max="6402" width="66.140625" style="105" customWidth="1"/>
    <col min="6403" max="6656" width="9.140625" style="105"/>
    <col min="6657" max="6658" width="66.140625" style="105" customWidth="1"/>
    <col min="6659" max="6912" width="9.140625" style="105"/>
    <col min="6913" max="6914" width="66.140625" style="105" customWidth="1"/>
    <col min="6915" max="7168" width="9.140625" style="105"/>
    <col min="7169" max="7170" width="66.140625" style="105" customWidth="1"/>
    <col min="7171" max="7424" width="9.140625" style="105"/>
    <col min="7425" max="7426" width="66.140625" style="105" customWidth="1"/>
    <col min="7427" max="7680" width="9.140625" style="105"/>
    <col min="7681" max="7682" width="66.140625" style="105" customWidth="1"/>
    <col min="7683" max="7936" width="9.140625" style="105"/>
    <col min="7937" max="7938" width="66.140625" style="105" customWidth="1"/>
    <col min="7939" max="8192" width="9.140625" style="105"/>
    <col min="8193" max="8194" width="66.140625" style="105" customWidth="1"/>
    <col min="8195" max="8448" width="9.140625" style="105"/>
    <col min="8449" max="8450" width="66.140625" style="105" customWidth="1"/>
    <col min="8451" max="8704" width="9.140625" style="105"/>
    <col min="8705" max="8706" width="66.140625" style="105" customWidth="1"/>
    <col min="8707" max="8960" width="9.140625" style="105"/>
    <col min="8961" max="8962" width="66.140625" style="105" customWidth="1"/>
    <col min="8963" max="9216" width="9.140625" style="105"/>
    <col min="9217" max="9218" width="66.140625" style="105" customWidth="1"/>
    <col min="9219" max="9472" width="9.140625" style="105"/>
    <col min="9473" max="9474" width="66.140625" style="105" customWidth="1"/>
    <col min="9475" max="9728" width="9.140625" style="105"/>
    <col min="9729" max="9730" width="66.140625" style="105" customWidth="1"/>
    <col min="9731" max="9984" width="9.140625" style="105"/>
    <col min="9985" max="9986" width="66.140625" style="105" customWidth="1"/>
    <col min="9987" max="10240" width="9.140625" style="105"/>
    <col min="10241" max="10242" width="66.140625" style="105" customWidth="1"/>
    <col min="10243" max="10496" width="9.140625" style="105"/>
    <col min="10497" max="10498" width="66.140625" style="105" customWidth="1"/>
    <col min="10499" max="10752" width="9.140625" style="105"/>
    <col min="10753" max="10754" width="66.140625" style="105" customWidth="1"/>
    <col min="10755" max="11008" width="9.140625" style="105"/>
    <col min="11009" max="11010" width="66.140625" style="105" customWidth="1"/>
    <col min="11011" max="11264" width="9.140625" style="105"/>
    <col min="11265" max="11266" width="66.140625" style="105" customWidth="1"/>
    <col min="11267" max="11520" width="9.140625" style="105"/>
    <col min="11521" max="11522" width="66.140625" style="105" customWidth="1"/>
    <col min="11523" max="11776" width="9.140625" style="105"/>
    <col min="11777" max="11778" width="66.140625" style="105" customWidth="1"/>
    <col min="11779" max="12032" width="9.140625" style="105"/>
    <col min="12033" max="12034" width="66.140625" style="105" customWidth="1"/>
    <col min="12035" max="12288" width="9.140625" style="105"/>
    <col min="12289" max="12290" width="66.140625" style="105" customWidth="1"/>
    <col min="12291" max="12544" width="9.140625" style="105"/>
    <col min="12545" max="12546" width="66.140625" style="105" customWidth="1"/>
    <col min="12547" max="12800" width="9.140625" style="105"/>
    <col min="12801" max="12802" width="66.140625" style="105" customWidth="1"/>
    <col min="12803" max="13056" width="9.140625" style="105"/>
    <col min="13057" max="13058" width="66.140625" style="105" customWidth="1"/>
    <col min="13059" max="13312" width="9.140625" style="105"/>
    <col min="13313" max="13314" width="66.140625" style="105" customWidth="1"/>
    <col min="13315" max="13568" width="9.140625" style="105"/>
    <col min="13569" max="13570" width="66.140625" style="105" customWidth="1"/>
    <col min="13571" max="13824" width="9.140625" style="105"/>
    <col min="13825" max="13826" width="66.140625" style="105" customWidth="1"/>
    <col min="13827" max="14080" width="9.140625" style="105"/>
    <col min="14081" max="14082" width="66.140625" style="105" customWidth="1"/>
    <col min="14083" max="14336" width="9.140625" style="105"/>
    <col min="14337" max="14338" width="66.140625" style="105" customWidth="1"/>
    <col min="14339" max="14592" width="9.140625" style="105"/>
    <col min="14593" max="14594" width="66.140625" style="105" customWidth="1"/>
    <col min="14595" max="14848" width="9.140625" style="105"/>
    <col min="14849" max="14850" width="66.140625" style="105" customWidth="1"/>
    <col min="14851" max="15104" width="9.140625" style="105"/>
    <col min="15105" max="15106" width="66.140625" style="105" customWidth="1"/>
    <col min="15107" max="15360" width="9.140625" style="105"/>
    <col min="15361" max="15362" width="66.140625" style="105" customWidth="1"/>
    <col min="15363" max="15616" width="9.140625" style="105"/>
    <col min="15617" max="15618" width="66.140625" style="105" customWidth="1"/>
    <col min="15619" max="15872" width="9.140625" style="105"/>
    <col min="15873" max="15874" width="66.140625" style="105" customWidth="1"/>
    <col min="15875" max="16128" width="9.140625" style="105"/>
    <col min="16129" max="16130" width="66.140625" style="105" customWidth="1"/>
    <col min="16131" max="16384" width="9.140625" style="105"/>
  </cols>
  <sheetData>
    <row r="1" spans="1:8" ht="18.75" x14ac:dyDescent="0.25">
      <c r="B1" s="30" t="s">
        <v>66</v>
      </c>
    </row>
    <row r="2" spans="1:8" ht="18.75" x14ac:dyDescent="0.3">
      <c r="B2" s="14" t="s">
        <v>8</v>
      </c>
    </row>
    <row r="3" spans="1:8" ht="18.75" x14ac:dyDescent="0.3">
      <c r="B3" s="14" t="s">
        <v>515</v>
      </c>
    </row>
    <row r="4" spans="1:8" x14ac:dyDescent="0.25">
      <c r="B4" s="33"/>
    </row>
    <row r="5" spans="1:8" ht="18.75" x14ac:dyDescent="0.3">
      <c r="A5" s="553" t="str">
        <f>'1. паспорт местоположение'!A5:C5</f>
        <v>Год раскрытия информации: 2024 год</v>
      </c>
      <c r="B5" s="553"/>
      <c r="C5" s="63"/>
      <c r="D5" s="63"/>
      <c r="E5" s="63"/>
      <c r="F5" s="63"/>
      <c r="G5" s="63"/>
      <c r="H5" s="63"/>
    </row>
    <row r="6" spans="1:8" ht="18.75" x14ac:dyDescent="0.3">
      <c r="A6" s="137"/>
      <c r="B6" s="137"/>
      <c r="C6" s="137"/>
      <c r="D6" s="137"/>
      <c r="E6" s="137"/>
      <c r="F6" s="137"/>
      <c r="G6" s="137"/>
      <c r="H6" s="137"/>
    </row>
    <row r="7" spans="1:8" ht="18.75" x14ac:dyDescent="0.25">
      <c r="A7" s="433" t="s">
        <v>7</v>
      </c>
      <c r="B7" s="433"/>
      <c r="C7" s="136"/>
      <c r="D7" s="136"/>
      <c r="E7" s="136"/>
      <c r="F7" s="136"/>
      <c r="G7" s="136"/>
      <c r="H7" s="136"/>
    </row>
    <row r="8" spans="1:8" ht="18.75" x14ac:dyDescent="0.25">
      <c r="A8" s="136"/>
      <c r="B8" s="136"/>
      <c r="C8" s="136"/>
      <c r="D8" s="136"/>
      <c r="E8" s="136"/>
      <c r="F8" s="136"/>
      <c r="G8" s="136"/>
      <c r="H8" s="136"/>
    </row>
    <row r="9" spans="1:8" x14ac:dyDescent="0.25">
      <c r="A9" s="434" t="str">
        <f>'1. паспорт местоположение'!A9:C9</f>
        <v>Акционерное общество "Россети Янтарь" ДЗО  ПАО "Россети"</v>
      </c>
      <c r="B9" s="434"/>
      <c r="C9" s="134"/>
      <c r="D9" s="134"/>
      <c r="E9" s="134"/>
      <c r="F9" s="134"/>
      <c r="G9" s="134"/>
      <c r="H9" s="134"/>
    </row>
    <row r="10" spans="1:8" x14ac:dyDescent="0.25">
      <c r="A10" s="438" t="s">
        <v>6</v>
      </c>
      <c r="B10" s="438"/>
      <c r="C10" s="135"/>
      <c r="D10" s="135"/>
      <c r="E10" s="135"/>
      <c r="F10" s="135"/>
      <c r="G10" s="135"/>
      <c r="H10" s="135"/>
    </row>
    <row r="11" spans="1:8" ht="18.75" x14ac:dyDescent="0.25">
      <c r="A11" s="136"/>
      <c r="B11" s="136"/>
      <c r="C11" s="136"/>
      <c r="D11" s="136"/>
      <c r="E11" s="136"/>
      <c r="F11" s="136"/>
      <c r="G11" s="136"/>
      <c r="H11" s="136"/>
    </row>
    <row r="12" spans="1:8" x14ac:dyDescent="0.25">
      <c r="A12" s="554" t="str">
        <f>'1. паспорт местоположение'!A12:C12</f>
        <v>N_НМА15-2</v>
      </c>
      <c r="B12" s="554"/>
      <c r="C12" s="134"/>
      <c r="D12" s="134"/>
      <c r="E12" s="134"/>
      <c r="F12" s="134"/>
      <c r="G12" s="134"/>
      <c r="H12" s="134"/>
    </row>
    <row r="13" spans="1:8" x14ac:dyDescent="0.25">
      <c r="A13" s="438" t="s">
        <v>5</v>
      </c>
      <c r="B13" s="438"/>
      <c r="C13" s="135"/>
      <c r="D13" s="135"/>
      <c r="E13" s="135"/>
      <c r="F13" s="135"/>
      <c r="G13" s="135"/>
      <c r="H13" s="135"/>
    </row>
    <row r="14" spans="1:8" ht="18.75" x14ac:dyDescent="0.25">
      <c r="A14" s="10"/>
      <c r="B14" s="10"/>
      <c r="C14" s="10"/>
      <c r="D14" s="10"/>
      <c r="E14" s="10"/>
      <c r="F14" s="10"/>
      <c r="G14" s="10"/>
      <c r="H14" s="10"/>
    </row>
    <row r="15" spans="1:8" ht="56.25" customHeight="1" x14ac:dyDescent="0.25">
      <c r="A15" s="550"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(2 этап)</v>
      </c>
      <c r="B15" s="550"/>
      <c r="C15" s="134"/>
      <c r="D15" s="134"/>
      <c r="E15" s="134"/>
      <c r="F15" s="134"/>
      <c r="G15" s="134"/>
      <c r="H15" s="134"/>
    </row>
    <row r="16" spans="1:8" x14ac:dyDescent="0.25">
      <c r="A16" s="438" t="s">
        <v>4</v>
      </c>
      <c r="B16" s="438"/>
      <c r="C16" s="135"/>
      <c r="D16" s="135"/>
      <c r="E16" s="135"/>
      <c r="F16" s="135"/>
      <c r="G16" s="135"/>
      <c r="H16" s="135"/>
    </row>
    <row r="17" spans="1:2" x14ac:dyDescent="0.25">
      <c r="B17" s="106"/>
    </row>
    <row r="18" spans="1:2" x14ac:dyDescent="0.25">
      <c r="A18" s="551" t="s">
        <v>499</v>
      </c>
      <c r="B18" s="552"/>
    </row>
    <row r="19" spans="1:2" x14ac:dyDescent="0.25">
      <c r="B19" s="33"/>
    </row>
    <row r="20" spans="1:2" ht="16.5" thickBot="1" x14ac:dyDescent="0.3">
      <c r="B20" s="107"/>
    </row>
    <row r="21" spans="1:2" ht="32.25" thickBot="1" x14ac:dyDescent="0.3">
      <c r="A21" s="108" t="s">
        <v>370</v>
      </c>
      <c r="B21" s="199" t="str">
        <f>A15</f>
        <v>Развитие функционала технологической интеграционной платформы АО "Россети Янтарь" с внедрением дополнительных потоков (2 этап)</v>
      </c>
    </row>
    <row r="22" spans="1:2" ht="16.5" thickBot="1" x14ac:dyDescent="0.3">
      <c r="A22" s="108" t="s">
        <v>371</v>
      </c>
      <c r="B22" s="10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8" t="s">
        <v>336</v>
      </c>
      <c r="B23" s="110" t="s">
        <v>523</v>
      </c>
    </row>
    <row r="24" spans="1:2" ht="16.5" thickBot="1" x14ac:dyDescent="0.3">
      <c r="A24" s="108" t="s">
        <v>372</v>
      </c>
      <c r="B24" s="110">
        <v>0</v>
      </c>
    </row>
    <row r="25" spans="1:2" ht="16.5" thickBot="1" x14ac:dyDescent="0.3">
      <c r="A25" s="111" t="s">
        <v>373</v>
      </c>
      <c r="B25" s="109">
        <v>2024</v>
      </c>
    </row>
    <row r="26" spans="1:2" ht="16.5" thickBot="1" x14ac:dyDescent="0.3">
      <c r="A26" s="112" t="s">
        <v>374</v>
      </c>
      <c r="B26" s="113" t="s">
        <v>548</v>
      </c>
    </row>
    <row r="27" spans="1:2" ht="29.25" thickBot="1" x14ac:dyDescent="0.3">
      <c r="A27" s="120" t="s">
        <v>564</v>
      </c>
      <c r="B27" s="349">
        <f>'6.2. Паспорт фин осв ввод'!C24</f>
        <v>30.930840719999999</v>
      </c>
    </row>
    <row r="28" spans="1:2" ht="16.5" thickBot="1" x14ac:dyDescent="0.3">
      <c r="A28" s="115" t="s">
        <v>375</v>
      </c>
      <c r="B28" s="115" t="s">
        <v>563</v>
      </c>
    </row>
    <row r="29" spans="1:2" ht="29.25" thickBot="1" x14ac:dyDescent="0.3">
      <c r="A29" s="121" t="s">
        <v>376</v>
      </c>
      <c r="B29" s="196">
        <f>'7. Паспорт отчет о закупке'!AD28/1000</f>
        <v>0</v>
      </c>
    </row>
    <row r="30" spans="1:2" ht="29.25" thickBot="1" x14ac:dyDescent="0.3">
      <c r="A30" s="121" t="s">
        <v>377</v>
      </c>
      <c r="B30" s="196">
        <f>B32+B37+B50</f>
        <v>0</v>
      </c>
    </row>
    <row r="31" spans="1:2" ht="16.5" thickBot="1" x14ac:dyDescent="0.3">
      <c r="A31" s="115" t="s">
        <v>378</v>
      </c>
      <c r="B31" s="196"/>
    </row>
    <row r="32" spans="1:2" ht="29.25" thickBot="1" x14ac:dyDescent="0.3">
      <c r="A32" s="121" t="s">
        <v>379</v>
      </c>
      <c r="B32" s="196">
        <f>SUMIF(C33:C36,10,B33:B36)</f>
        <v>0</v>
      </c>
    </row>
    <row r="33" spans="1:8" ht="16.5" thickBot="1" x14ac:dyDescent="0.3">
      <c r="A33" s="115" t="s">
        <v>380</v>
      </c>
      <c r="B33" s="115"/>
      <c r="C33" s="105">
        <v>10</v>
      </c>
    </row>
    <row r="34" spans="1:8" ht="16.5" thickBot="1" x14ac:dyDescent="0.3">
      <c r="A34" s="115" t="s">
        <v>381</v>
      </c>
      <c r="B34" s="197">
        <f>B33/B$27</f>
        <v>0</v>
      </c>
    </row>
    <row r="35" spans="1:8" ht="16.5" thickBot="1" x14ac:dyDescent="0.3">
      <c r="A35" s="115" t="s">
        <v>382</v>
      </c>
      <c r="B35" s="115"/>
      <c r="C35" s="105">
        <v>1</v>
      </c>
    </row>
    <row r="36" spans="1:8" ht="16.5" thickBot="1" x14ac:dyDescent="0.3">
      <c r="A36" s="115" t="s">
        <v>383</v>
      </c>
      <c r="B36" s="115"/>
      <c r="C36" s="105">
        <v>2</v>
      </c>
    </row>
    <row r="37" spans="1:8" ht="29.25" thickBot="1" x14ac:dyDescent="0.3">
      <c r="A37" s="121" t="s">
        <v>384</v>
      </c>
      <c r="B37" s="196">
        <f>SUMIF(C38:C49,20,B38:B49)</f>
        <v>0</v>
      </c>
    </row>
    <row r="38" spans="1:8" ht="16.5" thickBot="1" x14ac:dyDescent="0.3">
      <c r="A38" s="209" t="s">
        <v>380</v>
      </c>
      <c r="B38" s="209"/>
      <c r="C38" s="206">
        <v>20</v>
      </c>
      <c r="D38" s="204"/>
      <c r="E38" s="204"/>
      <c r="F38" s="204"/>
      <c r="G38" s="204"/>
      <c r="H38" s="204"/>
    </row>
    <row r="39" spans="1:8" ht="16.5" thickBot="1" x14ac:dyDescent="0.3">
      <c r="A39" s="209" t="s">
        <v>381</v>
      </c>
      <c r="B39" s="211">
        <f t="shared" ref="B39" si="0">B38/B$27</f>
        <v>0</v>
      </c>
      <c r="C39" s="205"/>
      <c r="D39" s="204"/>
      <c r="E39" s="204"/>
      <c r="F39" s="204"/>
      <c r="G39" s="204"/>
      <c r="H39" s="204"/>
    </row>
    <row r="40" spans="1:8" ht="16.5" thickBot="1" x14ac:dyDescent="0.3">
      <c r="A40" s="209" t="s">
        <v>382</v>
      </c>
      <c r="B40" s="210"/>
      <c r="C40" s="206">
        <v>1</v>
      </c>
      <c r="D40" s="204"/>
      <c r="E40" s="204"/>
      <c r="F40" s="204"/>
      <c r="G40" s="204"/>
      <c r="H40" s="204"/>
    </row>
    <row r="41" spans="1:8" ht="16.5" thickBot="1" x14ac:dyDescent="0.3">
      <c r="A41" s="209" t="s">
        <v>383</v>
      </c>
      <c r="B41" s="210"/>
      <c r="C41" s="206">
        <v>2</v>
      </c>
      <c r="D41" s="204"/>
      <c r="E41" s="204"/>
      <c r="F41" s="204"/>
      <c r="G41" s="204"/>
      <c r="H41" s="204"/>
    </row>
    <row r="42" spans="1:8" ht="16.5" thickBot="1" x14ac:dyDescent="0.3">
      <c r="A42" s="209" t="s">
        <v>380</v>
      </c>
      <c r="B42" s="209"/>
      <c r="C42" s="206">
        <v>20</v>
      </c>
      <c r="D42" s="204"/>
      <c r="E42" s="204"/>
      <c r="F42" s="204"/>
      <c r="G42" s="204"/>
      <c r="H42" s="204"/>
    </row>
    <row r="43" spans="1:8" ht="16.5" thickBot="1" x14ac:dyDescent="0.3">
      <c r="A43" s="209" t="s">
        <v>381</v>
      </c>
      <c r="B43" s="211">
        <f t="shared" ref="B43" si="1">B42/B$27</f>
        <v>0</v>
      </c>
      <c r="C43" s="205"/>
      <c r="D43" s="204"/>
      <c r="E43" s="204"/>
      <c r="F43" s="204"/>
      <c r="G43" s="204"/>
      <c r="H43" s="204"/>
    </row>
    <row r="44" spans="1:8" ht="16.5" thickBot="1" x14ac:dyDescent="0.3">
      <c r="A44" s="209" t="s">
        <v>382</v>
      </c>
      <c r="B44" s="210"/>
      <c r="C44" s="206">
        <v>1</v>
      </c>
      <c r="D44" s="204"/>
      <c r="E44" s="204"/>
      <c r="F44" s="204"/>
      <c r="G44" s="204"/>
      <c r="H44" s="204"/>
    </row>
    <row r="45" spans="1:8" ht="16.5" thickBot="1" x14ac:dyDescent="0.3">
      <c r="A45" s="209" t="s">
        <v>383</v>
      </c>
      <c r="B45" s="210"/>
      <c r="C45" s="206">
        <v>2</v>
      </c>
      <c r="D45" s="204"/>
      <c r="E45" s="204"/>
      <c r="F45" s="204"/>
      <c r="G45" s="204"/>
      <c r="H45" s="204"/>
    </row>
    <row r="46" spans="1:8" ht="16.5" thickBot="1" x14ac:dyDescent="0.3">
      <c r="A46" s="209" t="s">
        <v>380</v>
      </c>
      <c r="B46" s="209"/>
      <c r="C46" s="208">
        <v>20</v>
      </c>
      <c r="D46" s="206"/>
      <c r="E46" s="206"/>
      <c r="F46" s="206"/>
      <c r="G46" s="206"/>
      <c r="H46" s="206"/>
    </row>
    <row r="47" spans="1:8" ht="16.5" thickBot="1" x14ac:dyDescent="0.3">
      <c r="A47" s="209" t="s">
        <v>381</v>
      </c>
      <c r="B47" s="211">
        <f t="shared" ref="B47" si="2">B46/B$27</f>
        <v>0</v>
      </c>
      <c r="C47" s="207"/>
      <c r="D47" s="206"/>
      <c r="E47" s="206"/>
      <c r="F47" s="206"/>
      <c r="G47" s="206"/>
      <c r="H47" s="206"/>
    </row>
    <row r="48" spans="1:8" ht="16.5" thickBot="1" x14ac:dyDescent="0.3">
      <c r="A48" s="209" t="s">
        <v>382</v>
      </c>
      <c r="B48" s="210"/>
      <c r="C48" s="208">
        <v>1</v>
      </c>
      <c r="D48" s="206"/>
      <c r="E48" s="206"/>
      <c r="F48" s="206"/>
      <c r="G48" s="206"/>
      <c r="H48" s="206"/>
    </row>
    <row r="49" spans="1:8" ht="16.5" thickBot="1" x14ac:dyDescent="0.3">
      <c r="A49" s="209" t="s">
        <v>383</v>
      </c>
      <c r="B49" s="210"/>
      <c r="C49" s="208">
        <v>2</v>
      </c>
      <c r="D49" s="206"/>
      <c r="E49" s="206"/>
      <c r="F49" s="206"/>
      <c r="G49" s="206"/>
      <c r="H49" s="206"/>
    </row>
    <row r="50" spans="1:8" ht="29.25" thickBot="1" x14ac:dyDescent="0.3">
      <c r="A50" s="121" t="s">
        <v>385</v>
      </c>
      <c r="B50" s="210">
        <f>SUMIF(C51:C54,30,B51:B54)</f>
        <v>0</v>
      </c>
    </row>
    <row r="51" spans="1:8" ht="16.5" thickBot="1" x14ac:dyDescent="0.3">
      <c r="A51" s="209" t="s">
        <v>380</v>
      </c>
      <c r="B51" s="209"/>
      <c r="C51" s="105">
        <v>30</v>
      </c>
    </row>
    <row r="52" spans="1:8" ht="16.5" thickBot="1" x14ac:dyDescent="0.3">
      <c r="A52" s="115" t="s">
        <v>381</v>
      </c>
      <c r="B52" s="197">
        <f>B51/B$27</f>
        <v>0</v>
      </c>
    </row>
    <row r="53" spans="1:8" ht="16.5" thickBot="1" x14ac:dyDescent="0.3">
      <c r="A53" s="115" t="s">
        <v>382</v>
      </c>
      <c r="B53" s="115"/>
      <c r="C53" s="105">
        <v>1</v>
      </c>
    </row>
    <row r="54" spans="1:8" ht="16.5" thickBot="1" x14ac:dyDescent="0.3">
      <c r="A54" s="115" t="s">
        <v>383</v>
      </c>
      <c r="B54" s="115"/>
      <c r="C54" s="105">
        <v>2</v>
      </c>
    </row>
    <row r="55" spans="1:8" ht="29.25" thickBot="1" x14ac:dyDescent="0.3">
      <c r="A55" s="114" t="s">
        <v>386</v>
      </c>
      <c r="B55" s="197">
        <f>B30/B27</f>
        <v>0</v>
      </c>
    </row>
    <row r="56" spans="1:8" ht="16.5" thickBot="1" x14ac:dyDescent="0.3">
      <c r="A56" s="116" t="s">
        <v>378</v>
      </c>
      <c r="B56" s="197"/>
    </row>
    <row r="57" spans="1:8" ht="16.5" thickBot="1" x14ac:dyDescent="0.3">
      <c r="A57" s="116" t="s">
        <v>387</v>
      </c>
      <c r="B57" s="197"/>
    </row>
    <row r="58" spans="1:8" ht="16.5" thickBot="1" x14ac:dyDescent="0.3">
      <c r="A58" s="116" t="s">
        <v>388</v>
      </c>
      <c r="B58" s="197">
        <f>B37/B27</f>
        <v>0</v>
      </c>
    </row>
    <row r="59" spans="1:8" ht="16.5" thickBot="1" x14ac:dyDescent="0.3">
      <c r="A59" s="116" t="s">
        <v>389</v>
      </c>
      <c r="B59" s="197"/>
    </row>
    <row r="60" spans="1:8" ht="16.5" thickBot="1" x14ac:dyDescent="0.3">
      <c r="A60" s="111" t="s">
        <v>390</v>
      </c>
      <c r="B60" s="198">
        <f>B61/B$27</f>
        <v>0</v>
      </c>
    </row>
    <row r="61" spans="1:8" ht="16.5" thickBot="1" x14ac:dyDescent="0.3">
      <c r="A61" s="111" t="s">
        <v>391</v>
      </c>
      <c r="B61" s="201">
        <f>SUMIF(C38:C54,1,B38:B54)</f>
        <v>0</v>
      </c>
    </row>
    <row r="62" spans="1:8" ht="16.5" thickBot="1" x14ac:dyDescent="0.3">
      <c r="A62" s="111" t="s">
        <v>392</v>
      </c>
      <c r="B62" s="198">
        <f>B63/B$27</f>
        <v>0</v>
      </c>
    </row>
    <row r="63" spans="1:8" ht="16.5" thickBot="1" x14ac:dyDescent="0.3">
      <c r="A63" s="112" t="s">
        <v>393</v>
      </c>
      <c r="B63" s="202">
        <f>SUMIF(C38:C54,2,B38:B54)</f>
        <v>0</v>
      </c>
    </row>
    <row r="64" spans="1:8" ht="15.75" customHeight="1" x14ac:dyDescent="0.25">
      <c r="A64" s="114" t="s">
        <v>394</v>
      </c>
      <c r="B64" s="116" t="s">
        <v>556</v>
      </c>
    </row>
    <row r="65" spans="1:2" x14ac:dyDescent="0.25">
      <c r="A65" s="118" t="s">
        <v>395</v>
      </c>
      <c r="B65" s="118" t="s">
        <v>555</v>
      </c>
    </row>
    <row r="66" spans="1:2" x14ac:dyDescent="0.25">
      <c r="A66" s="118" t="s">
        <v>396</v>
      </c>
      <c r="B66" s="118"/>
    </row>
    <row r="67" spans="1:2" x14ac:dyDescent="0.25">
      <c r="A67" s="118" t="s">
        <v>397</v>
      </c>
      <c r="B67" s="118"/>
    </row>
    <row r="68" spans="1:2" x14ac:dyDescent="0.25">
      <c r="A68" s="118" t="s">
        <v>398</v>
      </c>
      <c r="B68" s="118"/>
    </row>
    <row r="69" spans="1:2" ht="16.5" thickBot="1" x14ac:dyDescent="0.3">
      <c r="A69" s="119" t="s">
        <v>399</v>
      </c>
      <c r="B69" s="119"/>
    </row>
    <row r="70" spans="1:2" ht="30.75" thickBot="1" x14ac:dyDescent="0.3">
      <c r="A70" s="116" t="s">
        <v>400</v>
      </c>
      <c r="B70" s="117" t="s">
        <v>521</v>
      </c>
    </row>
    <row r="71" spans="1:2" ht="29.25" thickBot="1" x14ac:dyDescent="0.3">
      <c r="A71" s="111" t="s">
        <v>401</v>
      </c>
      <c r="B71" s="117" t="s">
        <v>522</v>
      </c>
    </row>
    <row r="72" spans="1:2" ht="16.5" thickBot="1" x14ac:dyDescent="0.3">
      <c r="A72" s="116" t="s">
        <v>378</v>
      </c>
      <c r="B72" s="123"/>
    </row>
    <row r="73" spans="1:2" ht="16.5" thickBot="1" x14ac:dyDescent="0.3">
      <c r="A73" s="116" t="s">
        <v>402</v>
      </c>
      <c r="B73" s="117" t="s">
        <v>522</v>
      </c>
    </row>
    <row r="74" spans="1:2" ht="16.5" thickBot="1" x14ac:dyDescent="0.3">
      <c r="A74" s="116" t="s">
        <v>403</v>
      </c>
      <c r="B74" s="123" t="s">
        <v>522</v>
      </c>
    </row>
    <row r="75" spans="1:2" ht="33" customHeight="1" thickBot="1" x14ac:dyDescent="0.3">
      <c r="A75" s="124" t="s">
        <v>404</v>
      </c>
      <c r="B75" s="233" t="str">
        <f>'3.3 паспорт описание'!C24:C24</f>
        <v>Развитие функционала технологической интеграционной платформы АО "Россети Янтарь" с внедрением дополнительных потоков (2 этап)
- Реализация потока в СУПА «Данные по загрузке ПС и ТП»;
- Реализация потока СУПА - СК-11 по согласованию заявок на отключение оборудования.</v>
      </c>
    </row>
    <row r="76" spans="1:2" ht="16.5" thickBot="1" x14ac:dyDescent="0.3">
      <c r="A76" s="111" t="s">
        <v>405</v>
      </c>
      <c r="B76" s="122"/>
    </row>
    <row r="77" spans="1:2" ht="16.5" thickBot="1" x14ac:dyDescent="0.3">
      <c r="A77" s="118" t="s">
        <v>406</v>
      </c>
      <c r="B77" s="203">
        <f>'6.1. Паспорт сетевой график'!H43</f>
        <v>45641</v>
      </c>
    </row>
    <row r="78" spans="1:2" ht="16.5" thickBot="1" x14ac:dyDescent="0.3">
      <c r="A78" s="118" t="s">
        <v>407</v>
      </c>
      <c r="B78" s="125" t="s">
        <v>527</v>
      </c>
    </row>
    <row r="79" spans="1:2" ht="16.5" thickBot="1" x14ac:dyDescent="0.3">
      <c r="A79" s="118" t="s">
        <v>408</v>
      </c>
      <c r="B79" s="125" t="s">
        <v>527</v>
      </c>
    </row>
    <row r="80" spans="1:2" ht="29.25" thickBot="1" x14ac:dyDescent="0.3">
      <c r="A80" s="126" t="s">
        <v>409</v>
      </c>
      <c r="B80" s="123" t="s">
        <v>528</v>
      </c>
    </row>
    <row r="81" spans="1:2" ht="28.5" customHeight="1" x14ac:dyDescent="0.25">
      <c r="A81" s="114" t="s">
        <v>410</v>
      </c>
      <c r="B81" s="547" t="s">
        <v>527</v>
      </c>
    </row>
    <row r="82" spans="1:2" x14ac:dyDescent="0.25">
      <c r="A82" s="118" t="s">
        <v>411</v>
      </c>
      <c r="B82" s="548"/>
    </row>
    <row r="83" spans="1:2" x14ac:dyDescent="0.25">
      <c r="A83" s="118" t="s">
        <v>412</v>
      </c>
      <c r="B83" s="548"/>
    </row>
    <row r="84" spans="1:2" x14ac:dyDescent="0.25">
      <c r="A84" s="118" t="s">
        <v>413</v>
      </c>
      <c r="B84" s="548"/>
    </row>
    <row r="85" spans="1:2" x14ac:dyDescent="0.25">
      <c r="A85" s="118" t="s">
        <v>414</v>
      </c>
      <c r="B85" s="548"/>
    </row>
    <row r="86" spans="1:2" ht="16.5" thickBot="1" x14ac:dyDescent="0.3">
      <c r="A86" s="127" t="s">
        <v>415</v>
      </c>
      <c r="B86" s="549"/>
    </row>
    <row r="89" spans="1:2" x14ac:dyDescent="0.25">
      <c r="A89" s="128"/>
      <c r="B89" s="129"/>
    </row>
    <row r="90" spans="1:2" x14ac:dyDescent="0.25">
      <c r="B90" s="130"/>
    </row>
    <row r="91" spans="1:2" x14ac:dyDescent="0.25">
      <c r="B91" s="131"/>
    </row>
  </sheetData>
  <mergeCells count="10">
    <mergeCell ref="A5:B5"/>
    <mergeCell ref="A7:B7"/>
    <mergeCell ref="A9:B9"/>
    <mergeCell ref="A10:B10"/>
    <mergeCell ref="A12:B12"/>
    <mergeCell ref="B81:B86"/>
    <mergeCell ref="A13:B13"/>
    <mergeCell ref="A15:B15"/>
    <mergeCell ref="A16:B16"/>
    <mergeCell ref="A18:B18"/>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G13" zoomScaleSheetLayoutView="100" workbookViewId="0">
      <selection activeCell="I19" sqref="I19:I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0"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5" t="str">
        <f>'1. паспорт местоположение'!A5:C5</f>
        <v>Год раскрытия информации: 2024 год</v>
      </c>
      <c r="B4" s="425"/>
      <c r="C4" s="425"/>
      <c r="D4" s="425"/>
      <c r="E4" s="425"/>
      <c r="F4" s="425"/>
      <c r="G4" s="425"/>
      <c r="H4" s="425"/>
      <c r="I4" s="425"/>
      <c r="J4" s="425"/>
      <c r="K4" s="425"/>
      <c r="L4" s="425"/>
      <c r="M4" s="425"/>
      <c r="N4" s="425"/>
      <c r="O4" s="425"/>
      <c r="P4" s="425"/>
      <c r="Q4" s="425"/>
      <c r="R4" s="425"/>
      <c r="S4" s="425"/>
    </row>
    <row r="5" spans="1:28" s="11" customFormat="1" ht="15.75" x14ac:dyDescent="0.2">
      <c r="A5" s="16"/>
    </row>
    <row r="6" spans="1:28" s="11" customFormat="1" ht="18.75" x14ac:dyDescent="0.2">
      <c r="A6" s="433" t="s">
        <v>7</v>
      </c>
      <c r="B6" s="433"/>
      <c r="C6" s="433"/>
      <c r="D6" s="433"/>
      <c r="E6" s="433"/>
      <c r="F6" s="433"/>
      <c r="G6" s="433"/>
      <c r="H6" s="433"/>
      <c r="I6" s="433"/>
      <c r="J6" s="433"/>
      <c r="K6" s="433"/>
      <c r="L6" s="433"/>
      <c r="M6" s="433"/>
      <c r="N6" s="433"/>
      <c r="O6" s="433"/>
      <c r="P6" s="433"/>
      <c r="Q6" s="433"/>
      <c r="R6" s="433"/>
      <c r="S6" s="433"/>
      <c r="T6" s="12"/>
      <c r="U6" s="12"/>
      <c r="V6" s="12"/>
      <c r="W6" s="12"/>
      <c r="X6" s="12"/>
      <c r="Y6" s="12"/>
      <c r="Z6" s="12"/>
      <c r="AA6" s="12"/>
      <c r="AB6" s="12"/>
    </row>
    <row r="7" spans="1:28" s="11" customFormat="1" ht="18.75" x14ac:dyDescent="0.2">
      <c r="A7" s="433"/>
      <c r="B7" s="433"/>
      <c r="C7" s="433"/>
      <c r="D7" s="433"/>
      <c r="E7" s="433"/>
      <c r="F7" s="433"/>
      <c r="G7" s="433"/>
      <c r="H7" s="433"/>
      <c r="I7" s="433"/>
      <c r="J7" s="433"/>
      <c r="K7" s="433"/>
      <c r="L7" s="433"/>
      <c r="M7" s="433"/>
      <c r="N7" s="433"/>
      <c r="O7" s="433"/>
      <c r="P7" s="433"/>
      <c r="Q7" s="433"/>
      <c r="R7" s="433"/>
      <c r="S7" s="433"/>
      <c r="T7" s="12"/>
      <c r="U7" s="12"/>
      <c r="V7" s="12"/>
      <c r="W7" s="12"/>
      <c r="X7" s="12"/>
      <c r="Y7" s="12"/>
      <c r="Z7" s="12"/>
      <c r="AA7" s="12"/>
      <c r="AB7" s="12"/>
    </row>
    <row r="8" spans="1:28" s="11" customFormat="1" ht="18.75" x14ac:dyDescent="0.2">
      <c r="A8" s="434" t="str">
        <f>'1. паспорт местоположение'!A9:C9</f>
        <v>Акционерное общество "Россети Янтарь" ДЗО  ПАО "Россети"</v>
      </c>
      <c r="B8" s="434"/>
      <c r="C8" s="434"/>
      <c r="D8" s="434"/>
      <c r="E8" s="434"/>
      <c r="F8" s="434"/>
      <c r="G8" s="434"/>
      <c r="H8" s="434"/>
      <c r="I8" s="434"/>
      <c r="J8" s="434"/>
      <c r="K8" s="434"/>
      <c r="L8" s="434"/>
      <c r="M8" s="434"/>
      <c r="N8" s="434"/>
      <c r="O8" s="434"/>
      <c r="P8" s="434"/>
      <c r="Q8" s="434"/>
      <c r="R8" s="434"/>
      <c r="S8" s="434"/>
      <c r="T8" s="12"/>
      <c r="U8" s="12"/>
      <c r="V8" s="12"/>
      <c r="W8" s="12"/>
      <c r="X8" s="12"/>
      <c r="Y8" s="12"/>
      <c r="Z8" s="12"/>
      <c r="AA8" s="12"/>
      <c r="AB8" s="12"/>
    </row>
    <row r="9" spans="1:28" s="11" customFormat="1" ht="18.75" x14ac:dyDescent="0.2">
      <c r="A9" s="438" t="s">
        <v>6</v>
      </c>
      <c r="B9" s="438"/>
      <c r="C9" s="438"/>
      <c r="D9" s="438"/>
      <c r="E9" s="438"/>
      <c r="F9" s="438"/>
      <c r="G9" s="438"/>
      <c r="H9" s="438"/>
      <c r="I9" s="438"/>
      <c r="J9" s="438"/>
      <c r="K9" s="438"/>
      <c r="L9" s="438"/>
      <c r="M9" s="438"/>
      <c r="N9" s="438"/>
      <c r="O9" s="438"/>
      <c r="P9" s="438"/>
      <c r="Q9" s="438"/>
      <c r="R9" s="438"/>
      <c r="S9" s="438"/>
      <c r="T9" s="12"/>
      <c r="U9" s="12"/>
      <c r="V9" s="12"/>
      <c r="W9" s="12"/>
      <c r="X9" s="12"/>
      <c r="Y9" s="12"/>
      <c r="Z9" s="12"/>
      <c r="AA9" s="12"/>
      <c r="AB9" s="12"/>
    </row>
    <row r="10" spans="1:28" s="11" customFormat="1" ht="18.75" x14ac:dyDescent="0.2">
      <c r="A10" s="433"/>
      <c r="B10" s="433"/>
      <c r="C10" s="433"/>
      <c r="D10" s="433"/>
      <c r="E10" s="433"/>
      <c r="F10" s="433"/>
      <c r="G10" s="433"/>
      <c r="H10" s="433"/>
      <c r="I10" s="433"/>
      <c r="J10" s="433"/>
      <c r="K10" s="433"/>
      <c r="L10" s="433"/>
      <c r="M10" s="433"/>
      <c r="N10" s="433"/>
      <c r="O10" s="433"/>
      <c r="P10" s="433"/>
      <c r="Q10" s="433"/>
      <c r="R10" s="433"/>
      <c r="S10" s="433"/>
      <c r="T10" s="12"/>
      <c r="U10" s="12"/>
      <c r="V10" s="12"/>
      <c r="W10" s="12"/>
      <c r="X10" s="12"/>
      <c r="Y10" s="12"/>
      <c r="Z10" s="12"/>
      <c r="AA10" s="12"/>
      <c r="AB10" s="12"/>
    </row>
    <row r="11" spans="1:28" s="11" customFormat="1" ht="18.75" x14ac:dyDescent="0.2">
      <c r="A11" s="434" t="str">
        <f>'1. паспорт местоположение'!A12:C12</f>
        <v>N_НМА15-2</v>
      </c>
      <c r="B11" s="434"/>
      <c r="C11" s="434"/>
      <c r="D11" s="434"/>
      <c r="E11" s="434"/>
      <c r="F11" s="434"/>
      <c r="G11" s="434"/>
      <c r="H11" s="434"/>
      <c r="I11" s="434"/>
      <c r="J11" s="434"/>
      <c r="K11" s="434"/>
      <c r="L11" s="434"/>
      <c r="M11" s="434"/>
      <c r="N11" s="434"/>
      <c r="O11" s="434"/>
      <c r="P11" s="434"/>
      <c r="Q11" s="434"/>
      <c r="R11" s="434"/>
      <c r="S11" s="434"/>
      <c r="T11" s="12"/>
      <c r="U11" s="12"/>
      <c r="V11" s="12"/>
      <c r="W11" s="12"/>
      <c r="X11" s="12"/>
      <c r="Y11" s="12"/>
      <c r="Z11" s="12"/>
      <c r="AA11" s="12"/>
      <c r="AB11" s="12"/>
    </row>
    <row r="12" spans="1:28" s="11" customFormat="1" ht="18.75" x14ac:dyDescent="0.2">
      <c r="A12" s="438" t="s">
        <v>5</v>
      </c>
      <c r="B12" s="438"/>
      <c r="C12" s="438"/>
      <c r="D12" s="438"/>
      <c r="E12" s="438"/>
      <c r="F12" s="438"/>
      <c r="G12" s="438"/>
      <c r="H12" s="438"/>
      <c r="I12" s="438"/>
      <c r="J12" s="438"/>
      <c r="K12" s="438"/>
      <c r="L12" s="438"/>
      <c r="M12" s="438"/>
      <c r="N12" s="438"/>
      <c r="O12" s="438"/>
      <c r="P12" s="438"/>
      <c r="Q12" s="438"/>
      <c r="R12" s="438"/>
      <c r="S12" s="438"/>
      <c r="T12" s="12"/>
      <c r="U12" s="12"/>
      <c r="V12" s="12"/>
      <c r="W12" s="12"/>
      <c r="X12" s="12"/>
      <c r="Y12" s="12"/>
      <c r="Z12" s="12"/>
      <c r="AA12" s="12"/>
      <c r="AB12" s="12"/>
    </row>
    <row r="13" spans="1:28" s="8" customFormat="1" ht="15.75" customHeight="1" x14ac:dyDescent="0.2">
      <c r="A13" s="439"/>
      <c r="B13" s="439"/>
      <c r="C13" s="439"/>
      <c r="D13" s="439"/>
      <c r="E13" s="439"/>
      <c r="F13" s="439"/>
      <c r="G13" s="439"/>
      <c r="H13" s="439"/>
      <c r="I13" s="439"/>
      <c r="J13" s="439"/>
      <c r="K13" s="439"/>
      <c r="L13" s="439"/>
      <c r="M13" s="439"/>
      <c r="N13" s="439"/>
      <c r="O13" s="439"/>
      <c r="P13" s="439"/>
      <c r="Q13" s="439"/>
      <c r="R13" s="439"/>
      <c r="S13" s="439"/>
      <c r="T13" s="9"/>
      <c r="U13" s="9"/>
      <c r="V13" s="9"/>
      <c r="W13" s="9"/>
      <c r="X13" s="9"/>
      <c r="Y13" s="9"/>
      <c r="Z13" s="9"/>
      <c r="AA13" s="9"/>
      <c r="AB13" s="9"/>
    </row>
    <row r="14" spans="1:28" s="3" customFormat="1" ht="36.75" customHeight="1" x14ac:dyDescent="0.2">
      <c r="A14" s="440"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(2 этап)</v>
      </c>
      <c r="B14" s="440"/>
      <c r="C14" s="440"/>
      <c r="D14" s="440"/>
      <c r="E14" s="440"/>
      <c r="F14" s="440"/>
      <c r="G14" s="440"/>
      <c r="H14" s="440"/>
      <c r="I14" s="440"/>
      <c r="J14" s="440"/>
      <c r="K14" s="440"/>
      <c r="L14" s="440"/>
      <c r="M14" s="440"/>
      <c r="N14" s="440"/>
      <c r="O14" s="440"/>
      <c r="P14" s="440"/>
      <c r="Q14" s="440"/>
      <c r="R14" s="440"/>
      <c r="S14" s="440"/>
      <c r="T14" s="7"/>
      <c r="U14" s="7"/>
      <c r="V14" s="7"/>
      <c r="W14" s="7"/>
      <c r="X14" s="7"/>
      <c r="Y14" s="7"/>
      <c r="Z14" s="7"/>
      <c r="AA14" s="7"/>
      <c r="AB14" s="7"/>
    </row>
    <row r="15" spans="1:28" s="3" customFormat="1" ht="15" customHeight="1" x14ac:dyDescent="0.2">
      <c r="A15" s="438" t="s">
        <v>4</v>
      </c>
      <c r="B15" s="438"/>
      <c r="C15" s="438"/>
      <c r="D15" s="438"/>
      <c r="E15" s="438"/>
      <c r="F15" s="438"/>
      <c r="G15" s="438"/>
      <c r="H15" s="438"/>
      <c r="I15" s="438"/>
      <c r="J15" s="438"/>
      <c r="K15" s="438"/>
      <c r="L15" s="438"/>
      <c r="M15" s="438"/>
      <c r="N15" s="438"/>
      <c r="O15" s="438"/>
      <c r="P15" s="438"/>
      <c r="Q15" s="438"/>
      <c r="R15" s="438"/>
      <c r="S15" s="438"/>
      <c r="T15" s="5"/>
      <c r="U15" s="5"/>
      <c r="V15" s="5"/>
      <c r="W15" s="5"/>
      <c r="X15" s="5"/>
      <c r="Y15" s="5"/>
      <c r="Z15" s="5"/>
      <c r="AA15" s="5"/>
      <c r="AB15" s="5"/>
    </row>
    <row r="16" spans="1:28" s="3" customFormat="1" ht="15" customHeight="1" x14ac:dyDescent="0.2">
      <c r="A16" s="441"/>
      <c r="B16" s="441"/>
      <c r="C16" s="441"/>
      <c r="D16" s="441"/>
      <c r="E16" s="441"/>
      <c r="F16" s="441"/>
      <c r="G16" s="441"/>
      <c r="H16" s="441"/>
      <c r="I16" s="441"/>
      <c r="J16" s="441"/>
      <c r="K16" s="441"/>
      <c r="L16" s="441"/>
      <c r="M16" s="441"/>
      <c r="N16" s="441"/>
      <c r="O16" s="441"/>
      <c r="P16" s="441"/>
      <c r="Q16" s="441"/>
      <c r="R16" s="441"/>
      <c r="S16" s="441"/>
      <c r="T16" s="4"/>
      <c r="U16" s="4"/>
      <c r="V16" s="4"/>
      <c r="W16" s="4"/>
      <c r="X16" s="4"/>
      <c r="Y16" s="4"/>
    </row>
    <row r="17" spans="1:28" s="3" customFormat="1" ht="45.75" customHeight="1" x14ac:dyDescent="0.2">
      <c r="A17" s="442" t="s">
        <v>474</v>
      </c>
      <c r="B17" s="442"/>
      <c r="C17" s="442"/>
      <c r="D17" s="442"/>
      <c r="E17" s="442"/>
      <c r="F17" s="442"/>
      <c r="G17" s="442"/>
      <c r="H17" s="442"/>
      <c r="I17" s="442"/>
      <c r="J17" s="442"/>
      <c r="K17" s="442"/>
      <c r="L17" s="442"/>
      <c r="M17" s="442"/>
      <c r="N17" s="442"/>
      <c r="O17" s="442"/>
      <c r="P17" s="442"/>
      <c r="Q17" s="442"/>
      <c r="R17" s="442"/>
      <c r="S17" s="442"/>
      <c r="T17" s="6"/>
      <c r="U17" s="6"/>
      <c r="V17" s="6"/>
      <c r="W17" s="6"/>
      <c r="X17" s="6"/>
      <c r="Y17" s="6"/>
      <c r="Z17" s="6"/>
      <c r="AA17" s="6"/>
      <c r="AB17" s="6"/>
    </row>
    <row r="18" spans="1:28" s="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
      <c r="U18" s="4"/>
      <c r="V18" s="4"/>
      <c r="W18" s="4"/>
      <c r="X18" s="4"/>
      <c r="Y18" s="4"/>
    </row>
    <row r="19" spans="1:28" s="3" customFormat="1" ht="54" customHeight="1" x14ac:dyDescent="0.2">
      <c r="A19" s="432" t="s">
        <v>3</v>
      </c>
      <c r="B19" s="432" t="s">
        <v>94</v>
      </c>
      <c r="C19" s="435" t="s">
        <v>369</v>
      </c>
      <c r="D19" s="432" t="s">
        <v>368</v>
      </c>
      <c r="E19" s="432" t="s">
        <v>93</v>
      </c>
      <c r="F19" s="432" t="s">
        <v>92</v>
      </c>
      <c r="G19" s="432" t="s">
        <v>364</v>
      </c>
      <c r="H19" s="432" t="s">
        <v>91</v>
      </c>
      <c r="I19" s="432" t="s">
        <v>90</v>
      </c>
      <c r="J19" s="432" t="s">
        <v>89</v>
      </c>
      <c r="K19" s="432" t="s">
        <v>88</v>
      </c>
      <c r="L19" s="432" t="s">
        <v>87</v>
      </c>
      <c r="M19" s="432" t="s">
        <v>86</v>
      </c>
      <c r="N19" s="432" t="s">
        <v>85</v>
      </c>
      <c r="O19" s="432" t="s">
        <v>84</v>
      </c>
      <c r="P19" s="432" t="s">
        <v>83</v>
      </c>
      <c r="Q19" s="432" t="s">
        <v>367</v>
      </c>
      <c r="R19" s="432"/>
      <c r="S19" s="437" t="s">
        <v>468</v>
      </c>
      <c r="T19" s="4"/>
      <c r="U19" s="4"/>
      <c r="V19" s="4"/>
      <c r="W19" s="4"/>
      <c r="X19" s="4"/>
      <c r="Y19" s="4"/>
    </row>
    <row r="20" spans="1:28" s="3" customFormat="1" ht="180.75" customHeight="1" x14ac:dyDescent="0.2">
      <c r="A20" s="432"/>
      <c r="B20" s="432"/>
      <c r="C20" s="436"/>
      <c r="D20" s="432"/>
      <c r="E20" s="432"/>
      <c r="F20" s="432"/>
      <c r="G20" s="432"/>
      <c r="H20" s="432"/>
      <c r="I20" s="432"/>
      <c r="J20" s="432"/>
      <c r="K20" s="432"/>
      <c r="L20" s="432"/>
      <c r="M20" s="432"/>
      <c r="N20" s="432"/>
      <c r="O20" s="432"/>
      <c r="P20" s="432"/>
      <c r="Q20" s="31" t="s">
        <v>365</v>
      </c>
      <c r="R20" s="32" t="s">
        <v>366</v>
      </c>
      <c r="S20" s="437"/>
      <c r="T20" s="28"/>
      <c r="U20" s="28"/>
      <c r="V20" s="28"/>
      <c r="W20" s="28"/>
      <c r="X20" s="28"/>
      <c r="Y20" s="28"/>
      <c r="Z20" s="27"/>
      <c r="AA20" s="27"/>
      <c r="AB20" s="27"/>
    </row>
    <row r="21" spans="1:28" s="3" customFormat="1" ht="18.75" x14ac:dyDescent="0.2">
      <c r="A21" s="31">
        <v>1</v>
      </c>
      <c r="B21" s="34">
        <v>2</v>
      </c>
      <c r="C21" s="31">
        <v>3</v>
      </c>
      <c r="D21" s="34">
        <v>4</v>
      </c>
      <c r="E21" s="31">
        <v>5</v>
      </c>
      <c r="F21" s="34">
        <v>6</v>
      </c>
      <c r="G21" s="139">
        <v>7</v>
      </c>
      <c r="H21" s="140">
        <v>8</v>
      </c>
      <c r="I21" s="139">
        <v>9</v>
      </c>
      <c r="J21" s="140">
        <v>10</v>
      </c>
      <c r="K21" s="139">
        <v>11</v>
      </c>
      <c r="L21" s="140">
        <v>12</v>
      </c>
      <c r="M21" s="139">
        <v>13</v>
      </c>
      <c r="N21" s="140">
        <v>14</v>
      </c>
      <c r="O21" s="139">
        <v>15</v>
      </c>
      <c r="P21" s="140">
        <v>16</v>
      </c>
      <c r="Q21" s="139">
        <v>17</v>
      </c>
      <c r="R21" s="140">
        <v>18</v>
      </c>
      <c r="S21" s="139">
        <v>19</v>
      </c>
      <c r="T21" s="28"/>
      <c r="U21" s="28"/>
      <c r="V21" s="28"/>
      <c r="W21" s="28"/>
      <c r="X21" s="28"/>
      <c r="Y21" s="28"/>
      <c r="Z21" s="27"/>
      <c r="AA21" s="27"/>
      <c r="AB21" s="27"/>
    </row>
    <row r="22" spans="1:28" s="3" customFormat="1" ht="32.25" customHeight="1" x14ac:dyDescent="0.2">
      <c r="A22" s="31" t="s">
        <v>363</v>
      </c>
      <c r="B22" s="34" t="s">
        <v>363</v>
      </c>
      <c r="C22" s="34" t="s">
        <v>363</v>
      </c>
      <c r="D22" s="34" t="s">
        <v>363</v>
      </c>
      <c r="E22" s="34" t="s">
        <v>363</v>
      </c>
      <c r="F22" s="34" t="s">
        <v>363</v>
      </c>
      <c r="G22" s="34" t="s">
        <v>363</v>
      </c>
      <c r="H22" s="34" t="s">
        <v>363</v>
      </c>
      <c r="I22" s="34" t="s">
        <v>363</v>
      </c>
      <c r="J22" s="34" t="s">
        <v>363</v>
      </c>
      <c r="K22" s="34" t="s">
        <v>363</v>
      </c>
      <c r="L22" s="34" t="s">
        <v>363</v>
      </c>
      <c r="M22" s="34" t="s">
        <v>363</v>
      </c>
      <c r="N22" s="34" t="s">
        <v>363</v>
      </c>
      <c r="O22" s="34" t="s">
        <v>363</v>
      </c>
      <c r="P22" s="34" t="s">
        <v>363</v>
      </c>
      <c r="Q22" s="193" t="s">
        <v>363</v>
      </c>
      <c r="R22" s="35" t="s">
        <v>363</v>
      </c>
      <c r="S22" s="35" t="s">
        <v>363</v>
      </c>
      <c r="T22" s="28"/>
      <c r="U22" s="28"/>
      <c r="V22" s="28"/>
      <c r="W22" s="28"/>
      <c r="X22" s="28"/>
      <c r="Y22" s="28"/>
      <c r="Z22" s="27"/>
      <c r="AA22" s="27"/>
      <c r="AB22" s="27"/>
    </row>
    <row r="23" spans="1:28" ht="20.25" customHeight="1" x14ac:dyDescent="0.25">
      <c r="A23" s="102"/>
      <c r="B23" s="34" t="s">
        <v>362</v>
      </c>
      <c r="C23" s="34"/>
      <c r="D23" s="34"/>
      <c r="E23" s="102" t="s">
        <v>363</v>
      </c>
      <c r="F23" s="102" t="s">
        <v>363</v>
      </c>
      <c r="G23" s="102" t="s">
        <v>363</v>
      </c>
      <c r="H23" s="102"/>
      <c r="I23" s="102"/>
      <c r="J23" s="102"/>
      <c r="K23" s="102"/>
      <c r="L23" s="102"/>
      <c r="M23" s="102"/>
      <c r="N23" s="102"/>
      <c r="O23" s="102"/>
      <c r="P23" s="102"/>
      <c r="Q23" s="103"/>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V27" sqref="V27:W27"/>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0"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5" t="str">
        <f>'1. паспорт местоположение'!A5:C5</f>
        <v>Год раскрытия информации: 2024 год</v>
      </c>
      <c r="B6" s="425"/>
      <c r="C6" s="425"/>
      <c r="D6" s="425"/>
      <c r="E6" s="425"/>
      <c r="F6" s="425"/>
      <c r="G6" s="425"/>
      <c r="H6" s="425"/>
      <c r="I6" s="425"/>
      <c r="J6" s="425"/>
      <c r="K6" s="425"/>
      <c r="L6" s="425"/>
      <c r="M6" s="425"/>
      <c r="N6" s="425"/>
      <c r="O6" s="425"/>
      <c r="P6" s="425"/>
      <c r="Q6" s="425"/>
      <c r="R6" s="425"/>
      <c r="S6" s="425"/>
      <c r="T6" s="425"/>
    </row>
    <row r="7" spans="1:20" s="11" customFormat="1" x14ac:dyDescent="0.2">
      <c r="A7" s="16"/>
      <c r="H7" s="15"/>
    </row>
    <row r="8" spans="1:20" s="11" customFormat="1" ht="18.75" x14ac:dyDescent="0.2">
      <c r="A8" s="433" t="s">
        <v>7</v>
      </c>
      <c r="B8" s="433"/>
      <c r="C8" s="433"/>
      <c r="D8" s="433"/>
      <c r="E8" s="433"/>
      <c r="F8" s="433"/>
      <c r="G8" s="433"/>
      <c r="H8" s="433"/>
      <c r="I8" s="433"/>
      <c r="J8" s="433"/>
      <c r="K8" s="433"/>
      <c r="L8" s="433"/>
      <c r="M8" s="433"/>
      <c r="N8" s="433"/>
      <c r="O8" s="433"/>
      <c r="P8" s="433"/>
      <c r="Q8" s="433"/>
      <c r="R8" s="433"/>
      <c r="S8" s="433"/>
      <c r="T8" s="433"/>
    </row>
    <row r="9" spans="1:20" s="11" customFormat="1" ht="18.75" x14ac:dyDescent="0.2">
      <c r="A9" s="433"/>
      <c r="B9" s="433"/>
      <c r="C9" s="433"/>
      <c r="D9" s="433"/>
      <c r="E9" s="433"/>
      <c r="F9" s="433"/>
      <c r="G9" s="433"/>
      <c r="H9" s="433"/>
      <c r="I9" s="433"/>
      <c r="J9" s="433"/>
      <c r="K9" s="433"/>
      <c r="L9" s="433"/>
      <c r="M9" s="433"/>
      <c r="N9" s="433"/>
      <c r="O9" s="433"/>
      <c r="P9" s="433"/>
      <c r="Q9" s="433"/>
      <c r="R9" s="433"/>
      <c r="S9" s="433"/>
      <c r="T9" s="433"/>
    </row>
    <row r="10" spans="1:20" s="11" customFormat="1" ht="18.75" customHeight="1" x14ac:dyDescent="0.2">
      <c r="A10" s="434" t="str">
        <f>'1. паспорт местоположение'!A9:C9</f>
        <v>Акционерное общество "Россети Янтарь" ДЗО  ПАО "Россети"</v>
      </c>
      <c r="B10" s="434"/>
      <c r="C10" s="434"/>
      <c r="D10" s="434"/>
      <c r="E10" s="434"/>
      <c r="F10" s="434"/>
      <c r="G10" s="434"/>
      <c r="H10" s="434"/>
      <c r="I10" s="434"/>
      <c r="J10" s="434"/>
      <c r="K10" s="434"/>
      <c r="L10" s="434"/>
      <c r="M10" s="434"/>
      <c r="N10" s="434"/>
      <c r="O10" s="434"/>
      <c r="P10" s="434"/>
      <c r="Q10" s="434"/>
      <c r="R10" s="434"/>
      <c r="S10" s="434"/>
      <c r="T10" s="434"/>
    </row>
    <row r="11" spans="1:20" s="11" customFormat="1" ht="18.75" customHeight="1" x14ac:dyDescent="0.2">
      <c r="A11" s="438" t="s">
        <v>6</v>
      </c>
      <c r="B11" s="438"/>
      <c r="C11" s="438"/>
      <c r="D11" s="438"/>
      <c r="E11" s="438"/>
      <c r="F11" s="438"/>
      <c r="G11" s="438"/>
      <c r="H11" s="438"/>
      <c r="I11" s="438"/>
      <c r="J11" s="438"/>
      <c r="K11" s="438"/>
      <c r="L11" s="438"/>
      <c r="M11" s="438"/>
      <c r="N11" s="438"/>
      <c r="O11" s="438"/>
      <c r="P11" s="438"/>
      <c r="Q11" s="438"/>
      <c r="R11" s="438"/>
      <c r="S11" s="438"/>
      <c r="T11" s="438"/>
    </row>
    <row r="12" spans="1:20" s="11" customFormat="1" ht="18.75" x14ac:dyDescent="0.2">
      <c r="A12" s="433"/>
      <c r="B12" s="433"/>
      <c r="C12" s="433"/>
      <c r="D12" s="433"/>
      <c r="E12" s="433"/>
      <c r="F12" s="433"/>
      <c r="G12" s="433"/>
      <c r="H12" s="433"/>
      <c r="I12" s="433"/>
      <c r="J12" s="433"/>
      <c r="K12" s="433"/>
      <c r="L12" s="433"/>
      <c r="M12" s="433"/>
      <c r="N12" s="433"/>
      <c r="O12" s="433"/>
      <c r="P12" s="433"/>
      <c r="Q12" s="433"/>
      <c r="R12" s="433"/>
      <c r="S12" s="433"/>
      <c r="T12" s="433"/>
    </row>
    <row r="13" spans="1:20" s="11" customFormat="1" ht="18.75" customHeight="1" x14ac:dyDescent="0.2">
      <c r="A13" s="434" t="str">
        <f>'1. паспорт местоположение'!A12:C12</f>
        <v>N_НМА15-2</v>
      </c>
      <c r="B13" s="434"/>
      <c r="C13" s="434"/>
      <c r="D13" s="434"/>
      <c r="E13" s="434"/>
      <c r="F13" s="434"/>
      <c r="G13" s="434"/>
      <c r="H13" s="434"/>
      <c r="I13" s="434"/>
      <c r="J13" s="434"/>
      <c r="K13" s="434"/>
      <c r="L13" s="434"/>
      <c r="M13" s="434"/>
      <c r="N13" s="434"/>
      <c r="O13" s="434"/>
      <c r="P13" s="434"/>
      <c r="Q13" s="434"/>
      <c r="R13" s="434"/>
      <c r="S13" s="434"/>
      <c r="T13" s="434"/>
    </row>
    <row r="14" spans="1:20" s="11" customFormat="1" ht="18.75" customHeight="1" x14ac:dyDescent="0.2">
      <c r="A14" s="438" t="s">
        <v>5</v>
      </c>
      <c r="B14" s="438"/>
      <c r="C14" s="438"/>
      <c r="D14" s="438"/>
      <c r="E14" s="438"/>
      <c r="F14" s="438"/>
      <c r="G14" s="438"/>
      <c r="H14" s="438"/>
      <c r="I14" s="438"/>
      <c r="J14" s="438"/>
      <c r="K14" s="438"/>
      <c r="L14" s="438"/>
      <c r="M14" s="438"/>
      <c r="N14" s="438"/>
      <c r="O14" s="438"/>
      <c r="P14" s="438"/>
      <c r="Q14" s="438"/>
      <c r="R14" s="438"/>
      <c r="S14" s="438"/>
      <c r="T14" s="438"/>
    </row>
    <row r="15" spans="1:20" s="8" customFormat="1" ht="15.75" customHeight="1" x14ac:dyDescent="0.2">
      <c r="A15" s="439"/>
      <c r="B15" s="439"/>
      <c r="C15" s="439"/>
      <c r="D15" s="439"/>
      <c r="E15" s="439"/>
      <c r="F15" s="439"/>
      <c r="G15" s="439"/>
      <c r="H15" s="439"/>
      <c r="I15" s="439"/>
      <c r="J15" s="439"/>
      <c r="K15" s="439"/>
      <c r="L15" s="439"/>
      <c r="M15" s="439"/>
      <c r="N15" s="439"/>
      <c r="O15" s="439"/>
      <c r="P15" s="439"/>
      <c r="Q15" s="439"/>
      <c r="R15" s="439"/>
      <c r="S15" s="439"/>
      <c r="T15" s="439"/>
    </row>
    <row r="16" spans="1:20" s="3" customFormat="1" ht="66" customHeight="1" x14ac:dyDescent="0.2">
      <c r="A16" s="440"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6" s="440"/>
      <c r="C16" s="440"/>
      <c r="D16" s="440"/>
      <c r="E16" s="440"/>
      <c r="F16" s="440"/>
      <c r="G16" s="440"/>
      <c r="H16" s="440"/>
      <c r="I16" s="440"/>
      <c r="J16" s="440"/>
      <c r="K16" s="440"/>
      <c r="L16" s="440"/>
      <c r="M16" s="440"/>
      <c r="N16" s="440"/>
      <c r="O16" s="440"/>
      <c r="P16" s="440"/>
      <c r="Q16" s="440"/>
      <c r="R16" s="440"/>
      <c r="S16" s="440"/>
      <c r="T16" s="440"/>
    </row>
    <row r="17" spans="1:113" s="3" customFormat="1" ht="15" customHeight="1" x14ac:dyDescent="0.2">
      <c r="A17" s="438" t="s">
        <v>4</v>
      </c>
      <c r="B17" s="438"/>
      <c r="C17" s="438"/>
      <c r="D17" s="438"/>
      <c r="E17" s="438"/>
      <c r="F17" s="438"/>
      <c r="G17" s="438"/>
      <c r="H17" s="438"/>
      <c r="I17" s="438"/>
      <c r="J17" s="438"/>
      <c r="K17" s="438"/>
      <c r="L17" s="438"/>
      <c r="M17" s="438"/>
      <c r="N17" s="438"/>
      <c r="O17" s="438"/>
      <c r="P17" s="438"/>
      <c r="Q17" s="438"/>
      <c r="R17" s="438"/>
      <c r="S17" s="438"/>
      <c r="T17" s="438"/>
    </row>
    <row r="18" spans="1:113"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41"/>
    </row>
    <row r="19" spans="1:113" s="3" customFormat="1" ht="15" customHeight="1" x14ac:dyDescent="0.2">
      <c r="A19" s="458" t="s">
        <v>479</v>
      </c>
      <c r="B19" s="458"/>
      <c r="C19" s="458"/>
      <c r="D19" s="458"/>
      <c r="E19" s="458"/>
      <c r="F19" s="458"/>
      <c r="G19" s="458"/>
      <c r="H19" s="458"/>
      <c r="I19" s="458"/>
      <c r="J19" s="458"/>
      <c r="K19" s="458"/>
      <c r="L19" s="458"/>
      <c r="M19" s="458"/>
      <c r="N19" s="458"/>
      <c r="O19" s="458"/>
      <c r="P19" s="458"/>
      <c r="Q19" s="458"/>
      <c r="R19" s="458"/>
      <c r="S19" s="458"/>
      <c r="T19" s="458"/>
    </row>
    <row r="20" spans="1:113" s="44" customFormat="1" ht="21" customHeight="1" x14ac:dyDescent="0.25">
      <c r="A20" s="459"/>
      <c r="B20" s="459"/>
      <c r="C20" s="459"/>
      <c r="D20" s="459"/>
      <c r="E20" s="459"/>
      <c r="F20" s="459"/>
      <c r="G20" s="459"/>
      <c r="H20" s="459"/>
      <c r="I20" s="459"/>
      <c r="J20" s="459"/>
      <c r="K20" s="459"/>
      <c r="L20" s="459"/>
      <c r="M20" s="459"/>
      <c r="N20" s="459"/>
      <c r="O20" s="459"/>
      <c r="P20" s="459"/>
      <c r="Q20" s="459"/>
      <c r="R20" s="459"/>
      <c r="S20" s="459"/>
      <c r="T20" s="459"/>
    </row>
    <row r="21" spans="1:113" ht="46.5" customHeight="1" x14ac:dyDescent="0.25">
      <c r="A21" s="452" t="s">
        <v>3</v>
      </c>
      <c r="B21" s="445" t="s">
        <v>218</v>
      </c>
      <c r="C21" s="446"/>
      <c r="D21" s="449" t="s">
        <v>116</v>
      </c>
      <c r="E21" s="445" t="s">
        <v>506</v>
      </c>
      <c r="F21" s="446"/>
      <c r="G21" s="445" t="s">
        <v>268</v>
      </c>
      <c r="H21" s="446"/>
      <c r="I21" s="445" t="s">
        <v>115</v>
      </c>
      <c r="J21" s="446"/>
      <c r="K21" s="449" t="s">
        <v>114</v>
      </c>
      <c r="L21" s="445" t="s">
        <v>113</v>
      </c>
      <c r="M21" s="446"/>
      <c r="N21" s="445" t="s">
        <v>504</v>
      </c>
      <c r="O21" s="446"/>
      <c r="P21" s="449" t="s">
        <v>112</v>
      </c>
      <c r="Q21" s="455" t="s">
        <v>111</v>
      </c>
      <c r="R21" s="456"/>
      <c r="S21" s="455" t="s">
        <v>110</v>
      </c>
      <c r="T21" s="457"/>
    </row>
    <row r="22" spans="1:113" ht="204.75" customHeight="1" x14ac:dyDescent="0.25">
      <c r="A22" s="453"/>
      <c r="B22" s="447"/>
      <c r="C22" s="448"/>
      <c r="D22" s="451"/>
      <c r="E22" s="447"/>
      <c r="F22" s="448"/>
      <c r="G22" s="447"/>
      <c r="H22" s="448"/>
      <c r="I22" s="447"/>
      <c r="J22" s="448"/>
      <c r="K22" s="450"/>
      <c r="L22" s="447"/>
      <c r="M22" s="448"/>
      <c r="N22" s="447"/>
      <c r="O22" s="448"/>
      <c r="P22" s="450"/>
      <c r="Q22" s="87" t="s">
        <v>109</v>
      </c>
      <c r="R22" s="87" t="s">
        <v>478</v>
      </c>
      <c r="S22" s="87" t="s">
        <v>108</v>
      </c>
      <c r="T22" s="87" t="s">
        <v>107</v>
      </c>
    </row>
    <row r="23" spans="1:113" ht="51.75" customHeight="1" x14ac:dyDescent="0.25">
      <c r="A23" s="454"/>
      <c r="B23" s="145" t="s">
        <v>105</v>
      </c>
      <c r="C23" s="145" t="s">
        <v>106</v>
      </c>
      <c r="D23" s="450"/>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87" t="s">
        <v>105</v>
      </c>
      <c r="R23" s="87" t="s">
        <v>105</v>
      </c>
      <c r="S23" s="87" t="s">
        <v>105</v>
      </c>
      <c r="T23" s="87" t="s">
        <v>105</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4" customFormat="1" ht="24" customHeight="1" x14ac:dyDescent="0.25">
      <c r="A25" s="48" t="s">
        <v>363</v>
      </c>
      <c r="B25" s="46" t="s">
        <v>363</v>
      </c>
      <c r="C25" s="46" t="s">
        <v>363</v>
      </c>
      <c r="D25" s="46" t="s">
        <v>363</v>
      </c>
      <c r="E25" s="46" t="s">
        <v>363</v>
      </c>
      <c r="F25" s="46" t="s">
        <v>363</v>
      </c>
      <c r="G25" s="46" t="s">
        <v>363</v>
      </c>
      <c r="H25" s="46" t="s">
        <v>363</v>
      </c>
      <c r="I25" s="46" t="s">
        <v>363</v>
      </c>
      <c r="J25" s="45" t="s">
        <v>363</v>
      </c>
      <c r="K25" s="45" t="s">
        <v>363</v>
      </c>
      <c r="L25" s="45" t="s">
        <v>363</v>
      </c>
      <c r="M25" s="47" t="s">
        <v>363</v>
      </c>
      <c r="N25" s="47" t="s">
        <v>363</v>
      </c>
      <c r="O25" s="47" t="s">
        <v>363</v>
      </c>
      <c r="P25" s="45" t="s">
        <v>363</v>
      </c>
      <c r="Q25" s="148" t="s">
        <v>363</v>
      </c>
      <c r="R25" s="46" t="s">
        <v>363</v>
      </c>
      <c r="S25" s="148" t="s">
        <v>363</v>
      </c>
      <c r="T25" s="46" t="s">
        <v>363</v>
      </c>
    </row>
    <row r="26" spans="1:113" ht="3" customHeight="1" x14ac:dyDescent="0.25"/>
    <row r="27" spans="1:113" s="42" customFormat="1" ht="12.75" x14ac:dyDescent="0.2">
      <c r="B27" s="43"/>
      <c r="C27" s="43"/>
      <c r="K27" s="43"/>
    </row>
    <row r="28" spans="1:113" s="42" customFormat="1" x14ac:dyDescent="0.25">
      <c r="B28" s="40" t="s">
        <v>104</v>
      </c>
      <c r="C28" s="40"/>
      <c r="D28" s="40"/>
      <c r="E28" s="40"/>
      <c r="F28" s="40"/>
      <c r="G28" s="40"/>
      <c r="H28" s="40"/>
      <c r="I28" s="40"/>
      <c r="J28" s="40"/>
      <c r="K28" s="40"/>
      <c r="L28" s="40"/>
      <c r="M28" s="40"/>
      <c r="N28" s="40"/>
      <c r="O28" s="40"/>
      <c r="P28" s="40"/>
      <c r="Q28" s="40"/>
      <c r="R28" s="40"/>
    </row>
    <row r="29" spans="1:113" x14ac:dyDescent="0.25">
      <c r="B29" s="444" t="s">
        <v>512</v>
      </c>
      <c r="C29" s="444"/>
      <c r="D29" s="444"/>
      <c r="E29" s="444"/>
      <c r="F29" s="444"/>
      <c r="G29" s="444"/>
      <c r="H29" s="444"/>
      <c r="I29" s="444"/>
      <c r="J29" s="444"/>
      <c r="K29" s="444"/>
      <c r="L29" s="444"/>
      <c r="M29" s="444"/>
      <c r="N29" s="444"/>
      <c r="O29" s="444"/>
      <c r="P29" s="444"/>
      <c r="Q29" s="444"/>
      <c r="R29" s="444"/>
    </row>
    <row r="30" spans="1:113" x14ac:dyDescent="0.25">
      <c r="B30" s="40"/>
      <c r="C30" s="40"/>
      <c r="D30" s="40"/>
      <c r="E30" s="40"/>
      <c r="F30" s="40"/>
      <c r="G30" s="40"/>
      <c r="H30" s="40"/>
      <c r="I30" s="40"/>
      <c r="J30" s="40"/>
      <c r="K30" s="40"/>
      <c r="L30" s="40"/>
      <c r="M30" s="40"/>
      <c r="N30" s="40"/>
      <c r="O30" s="40"/>
      <c r="P30" s="40"/>
      <c r="Q30" s="40"/>
      <c r="R30" s="40"/>
      <c r="S30" s="40"/>
      <c r="T30" s="40"/>
      <c r="U30" s="40"/>
      <c r="V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row>
    <row r="31" spans="1:113" x14ac:dyDescent="0.25">
      <c r="B31" s="39" t="s">
        <v>477</v>
      </c>
      <c r="C31" s="39"/>
      <c r="D31" s="39"/>
      <c r="E31" s="39"/>
      <c r="F31" s="37"/>
      <c r="G31" s="37"/>
      <c r="H31" s="39"/>
      <c r="I31" s="39"/>
      <c r="J31" s="39"/>
      <c r="K31" s="39"/>
      <c r="L31" s="39"/>
      <c r="M31" s="39"/>
      <c r="N31" s="39"/>
      <c r="O31" s="39"/>
      <c r="P31" s="39"/>
      <c r="Q31" s="39"/>
      <c r="R31" s="39"/>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39" t="s">
        <v>103</v>
      </c>
      <c r="C32" s="39"/>
      <c r="D32" s="39"/>
      <c r="E32" s="39"/>
      <c r="F32" s="37"/>
      <c r="G32" s="37"/>
      <c r="H32" s="39"/>
      <c r="I32" s="39"/>
      <c r="J32" s="39"/>
      <c r="K32" s="39"/>
      <c r="L32" s="39"/>
      <c r="M32" s="39"/>
      <c r="N32" s="39"/>
      <c r="O32" s="39"/>
      <c r="P32" s="39"/>
      <c r="Q32" s="39"/>
      <c r="R32" s="39"/>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s="37" customFormat="1" x14ac:dyDescent="0.25">
      <c r="B33" s="39" t="s">
        <v>102</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7" customFormat="1" x14ac:dyDescent="0.25">
      <c r="B34" s="39" t="s">
        <v>101</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7" customFormat="1" x14ac:dyDescent="0.25">
      <c r="B35" s="39" t="s">
        <v>100</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7" customFormat="1" x14ac:dyDescent="0.25">
      <c r="B36" s="39" t="s">
        <v>99</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7" customFormat="1" x14ac:dyDescent="0.25">
      <c r="B37" s="39" t="s">
        <v>98</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7" customFormat="1" x14ac:dyDescent="0.25">
      <c r="B38" s="39" t="s">
        <v>97</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7" customFormat="1" x14ac:dyDescent="0.25">
      <c r="B39" s="39" t="s">
        <v>96</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7" customFormat="1" x14ac:dyDescent="0.25">
      <c r="B40" s="39" t="s">
        <v>95</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7" customFormat="1"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7" customFormat="1"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I13" zoomScaleSheetLayoutView="100" workbookViewId="0">
      <selection activeCell="Z25" sqref="Z2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0"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5" t="str">
        <f>'1. паспорт местоположение'!A5:C5</f>
        <v>Год раскрытия информации: 2024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33" t="s">
        <v>7</v>
      </c>
      <c r="F7" s="433"/>
      <c r="G7" s="433"/>
      <c r="H7" s="433"/>
      <c r="I7" s="433"/>
      <c r="J7" s="433"/>
      <c r="K7" s="433"/>
      <c r="L7" s="433"/>
      <c r="M7" s="433"/>
      <c r="N7" s="433"/>
      <c r="O7" s="433"/>
      <c r="P7" s="433"/>
      <c r="Q7" s="433"/>
      <c r="R7" s="433"/>
      <c r="S7" s="433"/>
      <c r="T7" s="433"/>
      <c r="U7" s="433"/>
      <c r="V7" s="433"/>
      <c r="W7" s="433"/>
      <c r="X7" s="433"/>
      <c r="Y7" s="43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4" t="str">
        <f>'1. паспорт местоположение'!A9</f>
        <v>Акционерное общество "Россети Янтарь" ДЗО  ПАО "Россети"</v>
      </c>
      <c r="F9" s="434"/>
      <c r="G9" s="434"/>
      <c r="H9" s="434"/>
      <c r="I9" s="434"/>
      <c r="J9" s="434"/>
      <c r="K9" s="434"/>
      <c r="L9" s="434"/>
      <c r="M9" s="434"/>
      <c r="N9" s="434"/>
      <c r="O9" s="434"/>
      <c r="P9" s="434"/>
      <c r="Q9" s="434"/>
      <c r="R9" s="434"/>
      <c r="S9" s="434"/>
      <c r="T9" s="434"/>
      <c r="U9" s="434"/>
      <c r="V9" s="434"/>
      <c r="W9" s="434"/>
      <c r="X9" s="434"/>
      <c r="Y9" s="434"/>
    </row>
    <row r="10" spans="1:27" s="11" customFormat="1" ht="18.75" customHeight="1" x14ac:dyDescent="0.2">
      <c r="E10" s="438" t="s">
        <v>6</v>
      </c>
      <c r="F10" s="438"/>
      <c r="G10" s="438"/>
      <c r="H10" s="438"/>
      <c r="I10" s="438"/>
      <c r="J10" s="438"/>
      <c r="K10" s="438"/>
      <c r="L10" s="438"/>
      <c r="M10" s="438"/>
      <c r="N10" s="438"/>
      <c r="O10" s="438"/>
      <c r="P10" s="438"/>
      <c r="Q10" s="438"/>
      <c r="R10" s="438"/>
      <c r="S10" s="438"/>
      <c r="T10" s="438"/>
      <c r="U10" s="438"/>
      <c r="V10" s="438"/>
      <c r="W10" s="438"/>
      <c r="X10" s="438"/>
      <c r="Y10" s="43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4" t="str">
        <f>'1. паспорт местоположение'!A12</f>
        <v>N_НМА15-2</v>
      </c>
      <c r="F12" s="434"/>
      <c r="G12" s="434"/>
      <c r="H12" s="434"/>
      <c r="I12" s="434"/>
      <c r="J12" s="434"/>
      <c r="K12" s="434"/>
      <c r="L12" s="434"/>
      <c r="M12" s="434"/>
      <c r="N12" s="434"/>
      <c r="O12" s="434"/>
      <c r="P12" s="434"/>
      <c r="Q12" s="434"/>
      <c r="R12" s="434"/>
      <c r="S12" s="434"/>
      <c r="T12" s="434"/>
      <c r="U12" s="434"/>
      <c r="V12" s="434"/>
      <c r="W12" s="434"/>
      <c r="X12" s="434"/>
      <c r="Y12" s="434"/>
    </row>
    <row r="13" spans="1:27" s="11" customFormat="1" ht="18.75" customHeight="1" x14ac:dyDescent="0.2">
      <c r="E13" s="438" t="s">
        <v>5</v>
      </c>
      <c r="F13" s="438"/>
      <c r="G13" s="438"/>
      <c r="H13" s="438"/>
      <c r="I13" s="438"/>
      <c r="J13" s="438"/>
      <c r="K13" s="438"/>
      <c r="L13" s="438"/>
      <c r="M13" s="438"/>
      <c r="N13" s="438"/>
      <c r="O13" s="438"/>
      <c r="P13" s="438"/>
      <c r="Q13" s="438"/>
      <c r="R13" s="438"/>
      <c r="S13" s="438"/>
      <c r="T13" s="438"/>
      <c r="U13" s="438"/>
      <c r="V13" s="438"/>
      <c r="W13" s="438"/>
      <c r="X13" s="438"/>
      <c r="Y13" s="43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40"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F15" s="440"/>
      <c r="G15" s="440"/>
      <c r="H15" s="440"/>
      <c r="I15" s="440"/>
      <c r="J15" s="440"/>
      <c r="K15" s="440"/>
      <c r="L15" s="440"/>
      <c r="M15" s="440"/>
      <c r="N15" s="440"/>
      <c r="O15" s="440"/>
      <c r="P15" s="440"/>
      <c r="Q15" s="440"/>
      <c r="R15" s="440"/>
      <c r="S15" s="440"/>
      <c r="T15" s="440"/>
      <c r="U15" s="440"/>
      <c r="V15" s="440"/>
      <c r="W15" s="440"/>
      <c r="X15" s="440"/>
      <c r="Y15" s="440"/>
    </row>
    <row r="16" spans="1:27" s="3" customFormat="1" ht="15" customHeight="1" x14ac:dyDescent="0.2">
      <c r="E16" s="438" t="s">
        <v>4</v>
      </c>
      <c r="F16" s="438"/>
      <c r="G16" s="438"/>
      <c r="H16" s="438"/>
      <c r="I16" s="438"/>
      <c r="J16" s="438"/>
      <c r="K16" s="438"/>
      <c r="L16" s="438"/>
      <c r="M16" s="438"/>
      <c r="N16" s="438"/>
      <c r="O16" s="438"/>
      <c r="P16" s="438"/>
      <c r="Q16" s="438"/>
      <c r="R16" s="438"/>
      <c r="S16" s="438"/>
      <c r="T16" s="438"/>
      <c r="U16" s="438"/>
      <c r="V16" s="438"/>
      <c r="W16" s="438"/>
      <c r="X16" s="438"/>
      <c r="Y16" s="4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8"/>
      <c r="F18" s="458"/>
      <c r="G18" s="458"/>
      <c r="H18" s="458"/>
      <c r="I18" s="458"/>
      <c r="J18" s="458"/>
      <c r="K18" s="458"/>
      <c r="L18" s="458"/>
      <c r="M18" s="458"/>
      <c r="N18" s="458"/>
      <c r="O18" s="458"/>
      <c r="P18" s="458"/>
      <c r="Q18" s="458"/>
      <c r="R18" s="458"/>
      <c r="S18" s="458"/>
      <c r="T18" s="458"/>
      <c r="U18" s="458"/>
      <c r="V18" s="458"/>
      <c r="W18" s="458"/>
      <c r="X18" s="458"/>
      <c r="Y18" s="458"/>
    </row>
    <row r="19" spans="1:27" ht="25.5" customHeight="1" x14ac:dyDescent="0.25">
      <c r="A19" s="458" t="s">
        <v>481</v>
      </c>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row>
    <row r="20" spans="1:27" s="44" customFormat="1" ht="21" customHeight="1" x14ac:dyDescent="0.25"/>
    <row r="21" spans="1:27" ht="15.75" customHeight="1" x14ac:dyDescent="0.25">
      <c r="A21" s="460" t="s">
        <v>3</v>
      </c>
      <c r="B21" s="463" t="s">
        <v>488</v>
      </c>
      <c r="C21" s="464"/>
      <c r="D21" s="463" t="s">
        <v>490</v>
      </c>
      <c r="E21" s="464"/>
      <c r="F21" s="455" t="s">
        <v>88</v>
      </c>
      <c r="G21" s="457"/>
      <c r="H21" s="457"/>
      <c r="I21" s="456"/>
      <c r="J21" s="460" t="s">
        <v>491</v>
      </c>
      <c r="K21" s="463" t="s">
        <v>492</v>
      </c>
      <c r="L21" s="464"/>
      <c r="M21" s="463" t="s">
        <v>493</v>
      </c>
      <c r="N21" s="464"/>
      <c r="O21" s="463" t="s">
        <v>480</v>
      </c>
      <c r="P21" s="464"/>
      <c r="Q21" s="463" t="s">
        <v>121</v>
      </c>
      <c r="R21" s="464"/>
      <c r="S21" s="460" t="s">
        <v>120</v>
      </c>
      <c r="T21" s="460" t="s">
        <v>494</v>
      </c>
      <c r="U21" s="460" t="s">
        <v>489</v>
      </c>
      <c r="V21" s="463" t="s">
        <v>119</v>
      </c>
      <c r="W21" s="464"/>
      <c r="X21" s="455" t="s">
        <v>111</v>
      </c>
      <c r="Y21" s="457"/>
      <c r="Z21" s="455" t="s">
        <v>110</v>
      </c>
      <c r="AA21" s="457"/>
    </row>
    <row r="22" spans="1:27" ht="216" customHeight="1" x14ac:dyDescent="0.25">
      <c r="A22" s="461"/>
      <c r="B22" s="465"/>
      <c r="C22" s="466"/>
      <c r="D22" s="465"/>
      <c r="E22" s="466"/>
      <c r="F22" s="455" t="s">
        <v>118</v>
      </c>
      <c r="G22" s="456"/>
      <c r="H22" s="455" t="s">
        <v>117</v>
      </c>
      <c r="I22" s="456"/>
      <c r="J22" s="462"/>
      <c r="K22" s="465"/>
      <c r="L22" s="466"/>
      <c r="M22" s="465"/>
      <c r="N22" s="466"/>
      <c r="O22" s="465"/>
      <c r="P22" s="466"/>
      <c r="Q22" s="465"/>
      <c r="R22" s="466"/>
      <c r="S22" s="462"/>
      <c r="T22" s="462"/>
      <c r="U22" s="462"/>
      <c r="V22" s="465"/>
      <c r="W22" s="466"/>
      <c r="X22" s="87" t="s">
        <v>109</v>
      </c>
      <c r="Y22" s="87" t="s">
        <v>478</v>
      </c>
      <c r="Z22" s="87" t="s">
        <v>108</v>
      </c>
      <c r="AA22" s="87" t="s">
        <v>107</v>
      </c>
    </row>
    <row r="23" spans="1:27" ht="60" customHeight="1" x14ac:dyDescent="0.25">
      <c r="A23" s="462"/>
      <c r="B23" s="144" t="s">
        <v>105</v>
      </c>
      <c r="C23" s="144" t="s">
        <v>106</v>
      </c>
      <c r="D23" s="88" t="s">
        <v>105</v>
      </c>
      <c r="E23" s="88" t="s">
        <v>106</v>
      </c>
      <c r="F23" s="88" t="s">
        <v>105</v>
      </c>
      <c r="G23" s="88" t="s">
        <v>106</v>
      </c>
      <c r="H23" s="88" t="s">
        <v>105</v>
      </c>
      <c r="I23" s="88" t="s">
        <v>106</v>
      </c>
      <c r="J23" s="88" t="s">
        <v>105</v>
      </c>
      <c r="K23" s="88" t="s">
        <v>105</v>
      </c>
      <c r="L23" s="88" t="s">
        <v>106</v>
      </c>
      <c r="M23" s="88" t="s">
        <v>105</v>
      </c>
      <c r="N23" s="88" t="s">
        <v>106</v>
      </c>
      <c r="O23" s="88" t="s">
        <v>105</v>
      </c>
      <c r="P23" s="88" t="s">
        <v>106</v>
      </c>
      <c r="Q23" s="88" t="s">
        <v>105</v>
      </c>
      <c r="R23" s="88" t="s">
        <v>106</v>
      </c>
      <c r="S23" s="88" t="s">
        <v>105</v>
      </c>
      <c r="T23" s="88" t="s">
        <v>105</v>
      </c>
      <c r="U23" s="88" t="s">
        <v>105</v>
      </c>
      <c r="V23" s="88" t="s">
        <v>105</v>
      </c>
      <c r="W23" s="88" t="s">
        <v>106</v>
      </c>
      <c r="X23" s="88" t="s">
        <v>105</v>
      </c>
      <c r="Y23" s="88" t="s">
        <v>105</v>
      </c>
      <c r="Z23" s="87" t="s">
        <v>105</v>
      </c>
      <c r="AA23" s="87" t="s">
        <v>105</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44" customFormat="1" ht="24" customHeight="1" x14ac:dyDescent="0.25">
      <c r="A25" s="93" t="s">
        <v>363</v>
      </c>
      <c r="B25" s="93" t="s">
        <v>363</v>
      </c>
      <c r="C25" s="93" t="s">
        <v>363</v>
      </c>
      <c r="D25" s="93" t="s">
        <v>363</v>
      </c>
      <c r="E25" s="94" t="s">
        <v>363</v>
      </c>
      <c r="F25" s="94" t="s">
        <v>363</v>
      </c>
      <c r="G25" s="95" t="s">
        <v>363</v>
      </c>
      <c r="H25" s="95" t="s">
        <v>363</v>
      </c>
      <c r="I25" s="95" t="s">
        <v>363</v>
      </c>
      <c r="J25" s="96" t="s">
        <v>363</v>
      </c>
      <c r="K25" s="96" t="s">
        <v>363</v>
      </c>
      <c r="L25" s="97" t="s">
        <v>363</v>
      </c>
      <c r="M25" s="97" t="s">
        <v>363</v>
      </c>
      <c r="N25" s="98" t="s">
        <v>363</v>
      </c>
      <c r="O25" s="98" t="s">
        <v>363</v>
      </c>
      <c r="P25" s="98" t="s">
        <v>363</v>
      </c>
      <c r="Q25" s="98" t="s">
        <v>363</v>
      </c>
      <c r="R25" s="95" t="s">
        <v>363</v>
      </c>
      <c r="S25" s="96" t="s">
        <v>363</v>
      </c>
      <c r="T25" s="96" t="s">
        <v>363</v>
      </c>
      <c r="U25" s="96" t="s">
        <v>363</v>
      </c>
      <c r="V25" s="96" t="s">
        <v>363</v>
      </c>
      <c r="W25" s="98" t="s">
        <v>363</v>
      </c>
      <c r="X25" s="93" t="s">
        <v>363</v>
      </c>
      <c r="Y25" s="93" t="s">
        <v>363</v>
      </c>
      <c r="Z25" s="93" t="s">
        <v>363</v>
      </c>
      <c r="AA25" s="93" t="s">
        <v>363</v>
      </c>
    </row>
    <row r="26" spans="1:27" ht="3" customHeight="1" x14ac:dyDescent="0.25">
      <c r="X26" s="89"/>
      <c r="Y26" s="90"/>
      <c r="Z26" s="37"/>
      <c r="AA26" s="37"/>
    </row>
    <row r="27" spans="1:27" s="42" customFormat="1" ht="12.75" x14ac:dyDescent="0.2">
      <c r="A27" s="43"/>
      <c r="B27" s="43"/>
      <c r="C27" s="43"/>
      <c r="E27" s="43"/>
      <c r="X27" s="91"/>
      <c r="Y27" s="91"/>
      <c r="Z27" s="91"/>
      <c r="AA27" s="91"/>
    </row>
    <row r="28" spans="1:27" s="42" customFormat="1" ht="12.75" x14ac:dyDescent="0.2">
      <c r="A28" s="43"/>
      <c r="B28" s="43"/>
      <c r="C28" s="4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hidden="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0"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5" t="str">
        <f>'1. паспорт местоположение'!A5:C5</f>
        <v>Год раскрытия информации: 2024 год</v>
      </c>
      <c r="B5" s="425"/>
      <c r="C5" s="425"/>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33" t="s">
        <v>7</v>
      </c>
      <c r="B7" s="433"/>
      <c r="C7" s="433"/>
      <c r="D7" s="141"/>
      <c r="E7" s="141"/>
      <c r="F7" s="141"/>
      <c r="G7" s="141"/>
      <c r="H7" s="141"/>
      <c r="I7" s="141"/>
      <c r="J7" s="141"/>
      <c r="K7" s="141"/>
      <c r="L7" s="141"/>
      <c r="M7" s="141"/>
      <c r="N7" s="141"/>
      <c r="O7" s="141"/>
      <c r="P7" s="141"/>
      <c r="Q7" s="141"/>
      <c r="R7" s="141"/>
      <c r="S7" s="141"/>
      <c r="T7" s="141"/>
      <c r="U7" s="141"/>
    </row>
    <row r="8" spans="1:29" s="11" customFormat="1" ht="18.75" x14ac:dyDescent="0.2">
      <c r="A8" s="433"/>
      <c r="B8" s="433"/>
      <c r="C8" s="433"/>
      <c r="D8" s="235"/>
      <c r="E8" s="235"/>
      <c r="F8" s="235"/>
      <c r="G8" s="235"/>
      <c r="H8" s="141"/>
      <c r="I8" s="141"/>
      <c r="J8" s="141"/>
      <c r="K8" s="141"/>
      <c r="L8" s="141"/>
      <c r="M8" s="141"/>
      <c r="N8" s="141"/>
      <c r="O8" s="141"/>
      <c r="P8" s="141"/>
      <c r="Q8" s="141"/>
      <c r="R8" s="141"/>
      <c r="S8" s="141"/>
      <c r="T8" s="141"/>
      <c r="U8" s="141"/>
    </row>
    <row r="9" spans="1:29" s="11" customFormat="1" ht="18.75" x14ac:dyDescent="0.2">
      <c r="A9" s="434" t="str">
        <f>'1. паспорт местоположение'!A9:C9</f>
        <v>Акционерное общество "Россети Янтарь" ДЗО  ПАО "Россети"</v>
      </c>
      <c r="B9" s="434"/>
      <c r="C9" s="434"/>
      <c r="D9" s="155"/>
      <c r="E9" s="155"/>
      <c r="F9" s="155"/>
      <c r="G9" s="155"/>
      <c r="H9" s="141"/>
      <c r="I9" s="141"/>
      <c r="J9" s="141"/>
      <c r="K9" s="141"/>
      <c r="L9" s="141"/>
      <c r="M9" s="141"/>
      <c r="N9" s="141"/>
      <c r="O9" s="141"/>
      <c r="P9" s="141"/>
      <c r="Q9" s="141"/>
      <c r="R9" s="141"/>
      <c r="S9" s="141"/>
      <c r="T9" s="141"/>
      <c r="U9" s="141"/>
    </row>
    <row r="10" spans="1:29" s="11" customFormat="1" ht="18.75" x14ac:dyDescent="0.2">
      <c r="A10" s="438" t="s">
        <v>6</v>
      </c>
      <c r="B10" s="438"/>
      <c r="C10" s="438"/>
      <c r="D10" s="143"/>
      <c r="E10" s="143"/>
      <c r="F10" s="143"/>
      <c r="G10" s="143"/>
      <c r="H10" s="141"/>
      <c r="I10" s="141"/>
      <c r="J10" s="141"/>
      <c r="K10" s="141"/>
      <c r="L10" s="141"/>
      <c r="M10" s="141"/>
      <c r="N10" s="141"/>
      <c r="O10" s="141"/>
      <c r="P10" s="141"/>
      <c r="Q10" s="141"/>
      <c r="R10" s="141"/>
      <c r="S10" s="141"/>
      <c r="T10" s="141"/>
      <c r="U10" s="141"/>
    </row>
    <row r="11" spans="1:29" s="11" customFormat="1" ht="18.75" x14ac:dyDescent="0.2">
      <c r="A11" s="433"/>
      <c r="B11" s="433"/>
      <c r="C11" s="433"/>
      <c r="D11" s="235"/>
      <c r="E11" s="235"/>
      <c r="F11" s="235"/>
      <c r="G11" s="235"/>
      <c r="H11" s="141"/>
      <c r="I11" s="141"/>
      <c r="J11" s="141"/>
      <c r="K11" s="141"/>
      <c r="L11" s="141"/>
      <c r="M11" s="141"/>
      <c r="N11" s="141"/>
      <c r="O11" s="141"/>
      <c r="P11" s="141"/>
      <c r="Q11" s="141"/>
      <c r="R11" s="141"/>
      <c r="S11" s="141"/>
      <c r="T11" s="141"/>
      <c r="U11" s="141"/>
    </row>
    <row r="12" spans="1:29" s="11" customFormat="1" ht="18.75" x14ac:dyDescent="0.2">
      <c r="A12" s="434" t="str">
        <f>'1. паспорт местоположение'!A12:C12</f>
        <v>N_НМА15-2</v>
      </c>
      <c r="B12" s="434"/>
      <c r="C12" s="434"/>
      <c r="D12" s="155"/>
      <c r="E12" s="155"/>
      <c r="F12" s="155"/>
      <c r="G12" s="155"/>
      <c r="H12" s="141"/>
      <c r="I12" s="141"/>
      <c r="J12" s="141"/>
      <c r="K12" s="141"/>
      <c r="L12" s="141"/>
      <c r="M12" s="141"/>
      <c r="N12" s="141"/>
      <c r="O12" s="141"/>
      <c r="P12" s="141"/>
      <c r="Q12" s="141"/>
      <c r="R12" s="141"/>
      <c r="S12" s="141"/>
      <c r="T12" s="141"/>
      <c r="U12" s="141"/>
    </row>
    <row r="13" spans="1:29" s="11" customFormat="1" ht="18.75" x14ac:dyDescent="0.2">
      <c r="A13" s="438" t="s">
        <v>5</v>
      </c>
      <c r="B13" s="438"/>
      <c r="C13" s="438"/>
      <c r="D13" s="143"/>
      <c r="E13" s="143"/>
      <c r="F13" s="143"/>
      <c r="G13" s="143"/>
      <c r="H13" s="141"/>
      <c r="I13" s="141"/>
      <c r="J13" s="141"/>
      <c r="K13" s="141"/>
      <c r="L13" s="141"/>
      <c r="M13" s="141"/>
      <c r="N13" s="141"/>
      <c r="O13" s="141"/>
      <c r="P13" s="141"/>
      <c r="Q13" s="141"/>
      <c r="R13" s="141"/>
      <c r="S13" s="141"/>
      <c r="T13" s="141"/>
      <c r="U13" s="141"/>
    </row>
    <row r="14" spans="1:29" s="8" customFormat="1" ht="15.75" customHeight="1" x14ac:dyDescent="0.2">
      <c r="A14" s="439"/>
      <c r="B14" s="439"/>
      <c r="C14" s="439"/>
      <c r="D14" s="236"/>
      <c r="E14" s="236"/>
      <c r="F14" s="236"/>
      <c r="G14" s="236"/>
      <c r="H14" s="236"/>
      <c r="I14" s="236"/>
      <c r="J14" s="236"/>
      <c r="K14" s="236"/>
      <c r="L14" s="236"/>
      <c r="M14" s="236"/>
      <c r="N14" s="236"/>
      <c r="O14" s="236"/>
      <c r="P14" s="236"/>
      <c r="Q14" s="236"/>
      <c r="R14" s="236"/>
      <c r="S14" s="236"/>
      <c r="T14" s="236"/>
      <c r="U14" s="236"/>
    </row>
    <row r="15" spans="1:29" s="3" customFormat="1" ht="37.5" customHeight="1" x14ac:dyDescent="0.2">
      <c r="A15" s="440"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5" s="440"/>
      <c r="C15" s="440"/>
      <c r="D15" s="155"/>
      <c r="E15" s="155"/>
      <c r="F15" s="155"/>
      <c r="G15" s="155"/>
      <c r="H15" s="155"/>
      <c r="I15" s="155"/>
      <c r="J15" s="155"/>
      <c r="K15" s="155"/>
      <c r="L15" s="155"/>
      <c r="M15" s="155"/>
      <c r="N15" s="155"/>
      <c r="O15" s="155"/>
      <c r="P15" s="155"/>
      <c r="Q15" s="155"/>
      <c r="R15" s="155"/>
      <c r="S15" s="155"/>
      <c r="T15" s="155"/>
      <c r="U15" s="155"/>
    </row>
    <row r="16" spans="1:29" s="3" customFormat="1" ht="15" customHeight="1" x14ac:dyDescent="0.2">
      <c r="A16" s="438" t="s">
        <v>4</v>
      </c>
      <c r="B16" s="438"/>
      <c r="C16" s="438"/>
      <c r="D16" s="143"/>
      <c r="E16" s="143"/>
      <c r="F16" s="143"/>
      <c r="G16" s="143"/>
      <c r="H16" s="143"/>
      <c r="I16" s="143"/>
      <c r="J16" s="143"/>
      <c r="K16" s="143"/>
      <c r="L16" s="143"/>
      <c r="M16" s="143"/>
      <c r="N16" s="143"/>
      <c r="O16" s="143"/>
      <c r="P16" s="143"/>
      <c r="Q16" s="143"/>
      <c r="R16" s="143"/>
      <c r="S16" s="143"/>
      <c r="T16" s="143"/>
      <c r="U16" s="143"/>
    </row>
    <row r="17" spans="1:21" s="3" customFormat="1" ht="15" customHeight="1" x14ac:dyDescent="0.2">
      <c r="A17" s="441"/>
      <c r="B17" s="441"/>
      <c r="C17" s="441"/>
      <c r="D17" s="237"/>
      <c r="E17" s="237"/>
      <c r="F17" s="237"/>
      <c r="G17" s="237"/>
      <c r="H17" s="237"/>
      <c r="I17" s="237"/>
      <c r="J17" s="237"/>
      <c r="K17" s="237"/>
      <c r="L17" s="237"/>
      <c r="M17" s="237"/>
      <c r="N17" s="237"/>
      <c r="O17" s="237"/>
      <c r="P17" s="237"/>
      <c r="Q17" s="237"/>
      <c r="R17" s="237"/>
    </row>
    <row r="18" spans="1:21" s="3" customFormat="1" ht="27.75" customHeight="1" x14ac:dyDescent="0.2">
      <c r="A18" s="442" t="s">
        <v>473</v>
      </c>
      <c r="B18" s="442"/>
      <c r="C18" s="442"/>
      <c r="D18" s="6"/>
      <c r="E18" s="6"/>
      <c r="F18" s="6"/>
      <c r="G18" s="6"/>
      <c r="H18" s="6"/>
      <c r="I18" s="6"/>
      <c r="J18" s="6"/>
      <c r="K18" s="6"/>
      <c r="L18" s="6"/>
      <c r="M18" s="6"/>
      <c r="N18" s="6"/>
      <c r="O18" s="6"/>
      <c r="P18" s="6"/>
      <c r="Q18" s="6"/>
      <c r="R18" s="6"/>
      <c r="S18" s="6"/>
      <c r="T18" s="6"/>
      <c r="U18" s="6"/>
    </row>
    <row r="19" spans="1:21" s="3" customFormat="1" ht="15" customHeight="1" x14ac:dyDescent="0.2">
      <c r="A19" s="143"/>
      <c r="B19" s="143"/>
      <c r="C19" s="143"/>
      <c r="D19" s="143"/>
      <c r="E19" s="143"/>
      <c r="F19" s="143"/>
      <c r="G19" s="143"/>
      <c r="H19" s="237"/>
      <c r="I19" s="237"/>
      <c r="J19" s="237"/>
      <c r="K19" s="237"/>
      <c r="L19" s="237"/>
      <c r="M19" s="237"/>
      <c r="N19" s="237"/>
      <c r="O19" s="237"/>
      <c r="P19" s="237"/>
      <c r="Q19" s="237"/>
      <c r="R19" s="237"/>
    </row>
    <row r="20" spans="1:21" s="3" customFormat="1" ht="39.75" customHeight="1" x14ac:dyDescent="0.2">
      <c r="A20" s="245" t="s">
        <v>3</v>
      </c>
      <c r="B20" s="246" t="s">
        <v>64</v>
      </c>
      <c r="C20" s="247"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247">
        <v>1</v>
      </c>
      <c r="B21" s="246">
        <v>2</v>
      </c>
      <c r="C21" s="247">
        <v>3</v>
      </c>
      <c r="D21" s="29"/>
      <c r="E21" s="29"/>
      <c r="F21" s="29"/>
      <c r="G21" s="29"/>
      <c r="H21" s="28"/>
      <c r="I21" s="28"/>
      <c r="J21" s="28"/>
      <c r="K21" s="28"/>
      <c r="L21" s="28"/>
      <c r="M21" s="28"/>
      <c r="N21" s="28"/>
      <c r="O21" s="28"/>
      <c r="P21" s="28"/>
      <c r="Q21" s="28"/>
      <c r="R21" s="28"/>
      <c r="S21" s="27"/>
      <c r="T21" s="27"/>
      <c r="U21" s="27"/>
    </row>
    <row r="22" spans="1:21" s="3" customFormat="1" ht="141.75" x14ac:dyDescent="0.2">
      <c r="A22" s="241" t="s">
        <v>62</v>
      </c>
      <c r="B22" s="248" t="s">
        <v>486</v>
      </c>
      <c r="C22" s="249" t="s">
        <v>558</v>
      </c>
      <c r="D22" s="29"/>
      <c r="E22" s="29"/>
      <c r="F22" s="28"/>
      <c r="G22" s="28"/>
      <c r="H22" s="28"/>
      <c r="I22" s="28"/>
      <c r="J22" s="28"/>
      <c r="K22" s="28"/>
      <c r="L22" s="28"/>
      <c r="M22" s="28"/>
      <c r="N22" s="28"/>
      <c r="O22" s="28"/>
      <c r="P22" s="28"/>
      <c r="Q22" s="27"/>
      <c r="R22" s="27"/>
      <c r="S22" s="27"/>
      <c r="T22" s="27"/>
      <c r="U22" s="27"/>
    </row>
    <row r="23" spans="1:21" ht="141.75" x14ac:dyDescent="0.25">
      <c r="A23" s="241" t="s">
        <v>61</v>
      </c>
      <c r="B23" s="250" t="s">
        <v>58</v>
      </c>
      <c r="C23" s="251" t="s">
        <v>560</v>
      </c>
      <c r="D23" s="26"/>
      <c r="E23" s="26"/>
      <c r="F23" s="26"/>
      <c r="G23" s="26"/>
      <c r="H23" s="26"/>
      <c r="I23" s="26"/>
      <c r="J23" s="26"/>
      <c r="K23" s="26"/>
      <c r="L23" s="26"/>
      <c r="M23" s="26"/>
      <c r="N23" s="26"/>
      <c r="O23" s="26"/>
      <c r="P23" s="26"/>
      <c r="Q23" s="26"/>
      <c r="R23" s="26"/>
      <c r="S23" s="26"/>
      <c r="T23" s="26"/>
      <c r="U23" s="26"/>
    </row>
    <row r="24" spans="1:21" ht="63" x14ac:dyDescent="0.25">
      <c r="A24" s="241" t="s">
        <v>60</v>
      </c>
      <c r="B24" s="250" t="s">
        <v>530</v>
      </c>
      <c r="C24" s="251" t="s">
        <v>569</v>
      </c>
      <c r="D24" s="26" t="s">
        <v>531</v>
      </c>
      <c r="E24" s="26"/>
      <c r="F24" s="26"/>
      <c r="G24" s="26"/>
      <c r="H24" s="26"/>
      <c r="I24" s="26"/>
      <c r="J24" s="26"/>
      <c r="K24" s="26"/>
      <c r="L24" s="26"/>
      <c r="M24" s="26"/>
      <c r="N24" s="26"/>
      <c r="O24" s="26"/>
      <c r="P24" s="26"/>
      <c r="Q24" s="26"/>
      <c r="R24" s="26"/>
      <c r="S24" s="26"/>
      <c r="T24" s="26"/>
      <c r="U24" s="26"/>
    </row>
    <row r="25" spans="1:21" ht="63" customHeight="1" x14ac:dyDescent="0.25">
      <c r="A25" s="241" t="s">
        <v>59</v>
      </c>
      <c r="B25" s="250" t="s">
        <v>532</v>
      </c>
      <c r="C25" s="252" t="s">
        <v>562</v>
      </c>
      <c r="D25" s="26"/>
      <c r="E25" s="26"/>
      <c r="F25" s="26"/>
      <c r="G25" s="26"/>
      <c r="H25" s="26"/>
      <c r="I25" s="26"/>
      <c r="J25" s="26"/>
      <c r="K25" s="26"/>
      <c r="L25" s="26"/>
      <c r="M25" s="26"/>
      <c r="N25" s="26"/>
      <c r="O25" s="26"/>
      <c r="P25" s="26"/>
      <c r="Q25" s="26"/>
      <c r="R25" s="26"/>
      <c r="S25" s="26"/>
      <c r="T25" s="26"/>
      <c r="U25" s="26"/>
    </row>
    <row r="26" spans="1:21" ht="63" customHeight="1" x14ac:dyDescent="0.25">
      <c r="A26" s="241" t="s">
        <v>57</v>
      </c>
      <c r="B26" s="250" t="s">
        <v>226</v>
      </c>
      <c r="C26" s="253" t="s">
        <v>559</v>
      </c>
      <c r="D26" s="26"/>
      <c r="E26" s="26"/>
      <c r="F26" s="26"/>
      <c r="G26" s="26"/>
      <c r="H26" s="26"/>
      <c r="I26" s="26"/>
      <c r="J26" s="26"/>
      <c r="K26" s="26"/>
      <c r="L26" s="26"/>
      <c r="M26" s="26"/>
      <c r="N26" s="26"/>
      <c r="O26" s="26"/>
      <c r="P26" s="26"/>
      <c r="Q26" s="26"/>
      <c r="R26" s="26"/>
      <c r="S26" s="26"/>
      <c r="T26" s="26"/>
      <c r="U26" s="26"/>
    </row>
    <row r="27" spans="1:21" ht="94.5" x14ac:dyDescent="0.25">
      <c r="A27" s="241" t="s">
        <v>56</v>
      </c>
      <c r="B27" s="250" t="s">
        <v>487</v>
      </c>
      <c r="C27" s="254" t="s">
        <v>570</v>
      </c>
      <c r="D27" s="26"/>
      <c r="E27" s="26"/>
      <c r="F27" s="26"/>
      <c r="G27" s="26"/>
      <c r="H27" s="26"/>
      <c r="I27" s="26"/>
      <c r="J27" s="26"/>
      <c r="K27" s="26"/>
      <c r="L27" s="26"/>
      <c r="M27" s="26"/>
      <c r="N27" s="26"/>
      <c r="O27" s="26"/>
      <c r="P27" s="26"/>
      <c r="Q27" s="26"/>
      <c r="R27" s="26"/>
      <c r="S27" s="26"/>
      <c r="T27" s="26"/>
      <c r="U27" s="26"/>
    </row>
    <row r="28" spans="1:21" ht="42.75" customHeight="1" x14ac:dyDescent="0.25">
      <c r="A28" s="241" t="s">
        <v>54</v>
      </c>
      <c r="B28" s="250" t="s">
        <v>55</v>
      </c>
      <c r="C28" s="255">
        <v>2024</v>
      </c>
      <c r="D28" s="26"/>
      <c r="E28" s="26"/>
      <c r="F28" s="26"/>
      <c r="G28" s="26"/>
      <c r="H28" s="26"/>
      <c r="I28" s="26"/>
      <c r="J28" s="26"/>
      <c r="K28" s="26"/>
      <c r="L28" s="26"/>
      <c r="M28" s="26"/>
      <c r="N28" s="26"/>
      <c r="O28" s="26"/>
      <c r="P28" s="26"/>
      <c r="Q28" s="26"/>
      <c r="R28" s="26"/>
      <c r="S28" s="26"/>
      <c r="T28" s="26"/>
      <c r="U28" s="26"/>
    </row>
    <row r="29" spans="1:21" ht="42.75" customHeight="1" x14ac:dyDescent="0.25">
      <c r="A29" s="241" t="s">
        <v>52</v>
      </c>
      <c r="B29" s="245" t="s">
        <v>53</v>
      </c>
      <c r="C29" s="255">
        <v>2025</v>
      </c>
      <c r="D29" s="26"/>
      <c r="E29" s="26"/>
      <c r="F29" s="26"/>
      <c r="G29" s="26"/>
      <c r="H29" s="26"/>
      <c r="I29" s="26"/>
      <c r="J29" s="26"/>
      <c r="K29" s="26"/>
      <c r="L29" s="26"/>
      <c r="M29" s="26"/>
      <c r="N29" s="26"/>
      <c r="O29" s="26"/>
      <c r="P29" s="26"/>
      <c r="Q29" s="26"/>
      <c r="R29" s="26"/>
      <c r="S29" s="26"/>
      <c r="T29" s="26"/>
      <c r="U29" s="26"/>
    </row>
    <row r="30" spans="1:21" ht="42.75" customHeight="1" x14ac:dyDescent="0.25">
      <c r="A30" s="241" t="s">
        <v>70</v>
      </c>
      <c r="B30" s="245" t="s">
        <v>51</v>
      </c>
      <c r="C30" s="245" t="s">
        <v>548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0" zoomScale="85" zoomScaleNormal="80" zoomScaleSheetLayoutView="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66</v>
      </c>
    </row>
    <row r="2" spans="1:28" ht="18.75" x14ac:dyDescent="0.3">
      <c r="Z2" s="14" t="s">
        <v>8</v>
      </c>
    </row>
    <row r="3" spans="1:28" ht="18.75" x14ac:dyDescent="0.3">
      <c r="Z3" s="14" t="s">
        <v>65</v>
      </c>
    </row>
    <row r="4" spans="1:28" ht="18.75" customHeight="1" x14ac:dyDescent="0.25">
      <c r="A4" s="425" t="str">
        <f>'1. паспорт местоположение'!A5:C5</f>
        <v>Год раскрытия информации: 2024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6" spans="1:28" ht="18.75" x14ac:dyDescent="0.25">
      <c r="A6" s="433" t="s">
        <v>7</v>
      </c>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141"/>
      <c r="AB6" s="141"/>
    </row>
    <row r="7" spans="1:28" ht="18.75" x14ac:dyDescent="0.25">
      <c r="A7" s="433"/>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141"/>
      <c r="AB7" s="141"/>
    </row>
    <row r="8" spans="1:28" x14ac:dyDescent="0.25">
      <c r="A8" s="434" t="str">
        <f>'1. паспорт местоположение'!A9</f>
        <v>Акционерное общество "Россети Янтарь" ДЗО  ПАО "Россети"</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142"/>
      <c r="AB8" s="142"/>
    </row>
    <row r="9" spans="1:28" ht="15.75" x14ac:dyDescent="0.25">
      <c r="A9" s="438" t="s">
        <v>6</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143"/>
      <c r="AB9" s="143"/>
    </row>
    <row r="10" spans="1:28" ht="18.75" x14ac:dyDescent="0.25">
      <c r="A10" s="433"/>
      <c r="B10" s="433"/>
      <c r="C10" s="433"/>
      <c r="D10" s="433"/>
      <c r="E10" s="433"/>
      <c r="F10" s="433"/>
      <c r="G10" s="433"/>
      <c r="H10" s="433"/>
      <c r="I10" s="433"/>
      <c r="J10" s="433"/>
      <c r="K10" s="433"/>
      <c r="L10" s="433"/>
      <c r="M10" s="433"/>
      <c r="N10" s="433"/>
      <c r="O10" s="433"/>
      <c r="P10" s="433"/>
      <c r="Q10" s="433"/>
      <c r="R10" s="433"/>
      <c r="S10" s="433"/>
      <c r="T10" s="433"/>
      <c r="U10" s="433"/>
      <c r="V10" s="433"/>
      <c r="W10" s="433"/>
      <c r="X10" s="433"/>
      <c r="Y10" s="433"/>
      <c r="Z10" s="433"/>
      <c r="AA10" s="141"/>
      <c r="AB10" s="141"/>
    </row>
    <row r="11" spans="1:28" x14ac:dyDescent="0.25">
      <c r="A11" s="434" t="str">
        <f>'1. паспорт местоположение'!A12:C12</f>
        <v>N_НМА15-2</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142"/>
      <c r="AB11" s="142"/>
    </row>
    <row r="12" spans="1:28" ht="15.75" x14ac:dyDescent="0.25">
      <c r="A12" s="438" t="s">
        <v>5</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143"/>
      <c r="AB12" s="143"/>
    </row>
    <row r="13" spans="1:28" ht="18.75" x14ac:dyDescent="0.25">
      <c r="A13" s="439"/>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10"/>
      <c r="AB13" s="10"/>
    </row>
    <row r="14" spans="1:28" ht="57" customHeight="1" x14ac:dyDescent="0.25">
      <c r="A14" s="440"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142"/>
      <c r="AB14" s="142"/>
    </row>
    <row r="15" spans="1:28" ht="15.75" x14ac:dyDescent="0.25">
      <c r="A15" s="438" t="s">
        <v>4</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143"/>
      <c r="AB15" s="143"/>
    </row>
    <row r="16" spans="1:28"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151"/>
      <c r="AB16" s="151"/>
    </row>
    <row r="17" spans="1:2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151"/>
      <c r="AB17" s="151"/>
    </row>
    <row r="18" spans="1:28"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151"/>
      <c r="AB18" s="151"/>
    </row>
    <row r="19" spans="1:2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151"/>
      <c r="AB19" s="151"/>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52"/>
      <c r="AB20" s="152"/>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52"/>
      <c r="AB21" s="152"/>
    </row>
    <row r="22" spans="1:28" x14ac:dyDescent="0.25">
      <c r="A22" s="468" t="s">
        <v>505</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53"/>
      <c r="AB22" s="153"/>
    </row>
    <row r="23" spans="1:28" ht="32.25" customHeight="1" x14ac:dyDescent="0.25">
      <c r="A23" s="470" t="s">
        <v>360</v>
      </c>
      <c r="B23" s="471"/>
      <c r="C23" s="471"/>
      <c r="D23" s="471"/>
      <c r="E23" s="471"/>
      <c r="F23" s="471"/>
      <c r="G23" s="471"/>
      <c r="H23" s="471"/>
      <c r="I23" s="471"/>
      <c r="J23" s="471"/>
      <c r="K23" s="471"/>
      <c r="L23" s="472"/>
      <c r="M23" s="469" t="s">
        <v>361</v>
      </c>
      <c r="N23" s="469"/>
      <c r="O23" s="469"/>
      <c r="P23" s="469"/>
      <c r="Q23" s="469"/>
      <c r="R23" s="469"/>
      <c r="S23" s="469"/>
      <c r="T23" s="469"/>
      <c r="U23" s="469"/>
      <c r="V23" s="469"/>
      <c r="W23" s="469"/>
      <c r="X23" s="469"/>
      <c r="Y23" s="469"/>
      <c r="Z23" s="469"/>
    </row>
    <row r="24" spans="1:28" ht="151.5" customHeight="1" x14ac:dyDescent="0.25">
      <c r="A24" s="84" t="s">
        <v>228</v>
      </c>
      <c r="B24" s="85" t="s">
        <v>257</v>
      </c>
      <c r="C24" s="84" t="s">
        <v>354</v>
      </c>
      <c r="D24" s="84" t="s">
        <v>229</v>
      </c>
      <c r="E24" s="84" t="s">
        <v>355</v>
      </c>
      <c r="F24" s="84" t="s">
        <v>357</v>
      </c>
      <c r="G24" s="84" t="s">
        <v>356</v>
      </c>
      <c r="H24" s="84" t="s">
        <v>230</v>
      </c>
      <c r="I24" s="84" t="s">
        <v>358</v>
      </c>
      <c r="J24" s="84" t="s">
        <v>262</v>
      </c>
      <c r="K24" s="85" t="s">
        <v>256</v>
      </c>
      <c r="L24" s="85" t="s">
        <v>231</v>
      </c>
      <c r="M24" s="86" t="s">
        <v>276</v>
      </c>
      <c r="N24" s="85" t="s">
        <v>514</v>
      </c>
      <c r="O24" s="84" t="s">
        <v>273</v>
      </c>
      <c r="P24" s="84" t="s">
        <v>274</v>
      </c>
      <c r="Q24" s="84" t="s">
        <v>272</v>
      </c>
      <c r="R24" s="84" t="s">
        <v>230</v>
      </c>
      <c r="S24" s="84" t="s">
        <v>271</v>
      </c>
      <c r="T24" s="84" t="s">
        <v>270</v>
      </c>
      <c r="U24" s="84" t="s">
        <v>353</v>
      </c>
      <c r="V24" s="84" t="s">
        <v>272</v>
      </c>
      <c r="W24" s="99" t="s">
        <v>255</v>
      </c>
      <c r="X24" s="99" t="s">
        <v>287</v>
      </c>
      <c r="Y24" s="99" t="s">
        <v>288</v>
      </c>
      <c r="Z24" s="101" t="s">
        <v>285</v>
      </c>
    </row>
    <row r="25" spans="1:28" ht="16.5" customHeight="1" x14ac:dyDescent="0.25">
      <c r="A25" s="84">
        <v>1</v>
      </c>
      <c r="B25" s="85">
        <v>2</v>
      </c>
      <c r="C25" s="84">
        <v>3</v>
      </c>
      <c r="D25" s="85">
        <v>4</v>
      </c>
      <c r="E25" s="84">
        <v>5</v>
      </c>
      <c r="F25" s="85">
        <v>6</v>
      </c>
      <c r="G25" s="84">
        <v>7</v>
      </c>
      <c r="H25" s="85">
        <v>8</v>
      </c>
      <c r="I25" s="84">
        <v>9</v>
      </c>
      <c r="J25" s="85">
        <v>10</v>
      </c>
      <c r="K25" s="154">
        <v>11</v>
      </c>
      <c r="L25" s="85">
        <v>12</v>
      </c>
      <c r="M25" s="154">
        <v>13</v>
      </c>
      <c r="N25" s="85">
        <v>14</v>
      </c>
      <c r="O25" s="154">
        <v>15</v>
      </c>
      <c r="P25" s="85">
        <v>16</v>
      </c>
      <c r="Q25" s="154">
        <v>17</v>
      </c>
      <c r="R25" s="85">
        <v>18</v>
      </c>
      <c r="S25" s="154">
        <v>19</v>
      </c>
      <c r="T25" s="85">
        <v>20</v>
      </c>
      <c r="U25" s="154">
        <v>21</v>
      </c>
      <c r="V25" s="85">
        <v>22</v>
      </c>
      <c r="W25" s="154">
        <v>23</v>
      </c>
      <c r="X25" s="85">
        <v>24</v>
      </c>
      <c r="Y25" s="154">
        <v>25</v>
      </c>
      <c r="Z25" s="85">
        <v>26</v>
      </c>
    </row>
    <row r="26" spans="1:28" ht="45.75" customHeight="1" x14ac:dyDescent="0.25">
      <c r="A26" s="77" t="s">
        <v>338</v>
      </c>
      <c r="B26" s="83"/>
      <c r="C26" s="79" t="s">
        <v>340</v>
      </c>
      <c r="D26" s="79" t="s">
        <v>341</v>
      </c>
      <c r="E26" s="79" t="s">
        <v>342</v>
      </c>
      <c r="F26" s="79" t="s">
        <v>267</v>
      </c>
      <c r="G26" s="79" t="s">
        <v>343</v>
      </c>
      <c r="H26" s="79" t="s">
        <v>230</v>
      </c>
      <c r="I26" s="79" t="s">
        <v>344</v>
      </c>
      <c r="J26" s="79" t="s">
        <v>345</v>
      </c>
      <c r="K26" s="76"/>
      <c r="L26" s="80" t="s">
        <v>253</v>
      </c>
      <c r="M26" s="82" t="s">
        <v>269</v>
      </c>
      <c r="N26" s="76"/>
      <c r="O26" s="76"/>
      <c r="P26" s="76"/>
      <c r="Q26" s="76"/>
      <c r="R26" s="76"/>
      <c r="S26" s="76"/>
      <c r="T26" s="76"/>
      <c r="U26" s="76"/>
      <c r="V26" s="76"/>
      <c r="W26" s="76"/>
      <c r="X26" s="76"/>
      <c r="Y26" s="76"/>
      <c r="Z26" s="78" t="s">
        <v>286</v>
      </c>
    </row>
    <row r="27" spans="1:28" x14ac:dyDescent="0.25">
      <c r="A27" s="76" t="s">
        <v>232</v>
      </c>
      <c r="B27" s="76" t="s">
        <v>258</v>
      </c>
      <c r="C27" s="76" t="s">
        <v>237</v>
      </c>
      <c r="D27" s="76" t="s">
        <v>238</v>
      </c>
      <c r="E27" s="76" t="s">
        <v>277</v>
      </c>
      <c r="F27" s="79" t="s">
        <v>233</v>
      </c>
      <c r="G27" s="79" t="s">
        <v>281</v>
      </c>
      <c r="H27" s="76" t="s">
        <v>230</v>
      </c>
      <c r="I27" s="79" t="s">
        <v>263</v>
      </c>
      <c r="J27" s="79" t="s">
        <v>245</v>
      </c>
      <c r="K27" s="80" t="s">
        <v>249</v>
      </c>
      <c r="L27" s="76"/>
      <c r="M27" s="80" t="s">
        <v>275</v>
      </c>
      <c r="N27" s="76"/>
      <c r="O27" s="76"/>
      <c r="P27" s="76"/>
      <c r="Q27" s="76"/>
      <c r="R27" s="76"/>
      <c r="S27" s="76"/>
      <c r="T27" s="76"/>
      <c r="U27" s="76"/>
      <c r="V27" s="76"/>
      <c r="W27" s="76"/>
      <c r="X27" s="76"/>
      <c r="Y27" s="76"/>
      <c r="Z27" s="76"/>
    </row>
    <row r="28" spans="1:28" x14ac:dyDescent="0.25">
      <c r="A28" s="76" t="s">
        <v>232</v>
      </c>
      <c r="B28" s="76" t="s">
        <v>259</v>
      </c>
      <c r="C28" s="76" t="s">
        <v>239</v>
      </c>
      <c r="D28" s="76" t="s">
        <v>240</v>
      </c>
      <c r="E28" s="76" t="s">
        <v>278</v>
      </c>
      <c r="F28" s="79" t="s">
        <v>234</v>
      </c>
      <c r="G28" s="79" t="s">
        <v>282</v>
      </c>
      <c r="H28" s="76" t="s">
        <v>230</v>
      </c>
      <c r="I28" s="79" t="s">
        <v>264</v>
      </c>
      <c r="J28" s="79" t="s">
        <v>246</v>
      </c>
      <c r="K28" s="80" t="s">
        <v>250</v>
      </c>
      <c r="L28" s="81"/>
      <c r="M28" s="80" t="s">
        <v>0</v>
      </c>
      <c r="N28" s="80"/>
      <c r="O28" s="80"/>
      <c r="P28" s="80"/>
      <c r="Q28" s="80"/>
      <c r="R28" s="80"/>
      <c r="S28" s="80"/>
      <c r="T28" s="80"/>
      <c r="U28" s="80"/>
      <c r="V28" s="80"/>
      <c r="W28" s="80"/>
      <c r="X28" s="80"/>
      <c r="Y28" s="80"/>
      <c r="Z28" s="80"/>
    </row>
    <row r="29" spans="1:28" x14ac:dyDescent="0.25">
      <c r="A29" s="76" t="s">
        <v>232</v>
      </c>
      <c r="B29" s="76" t="s">
        <v>260</v>
      </c>
      <c r="C29" s="76" t="s">
        <v>241</v>
      </c>
      <c r="D29" s="76" t="s">
        <v>242</v>
      </c>
      <c r="E29" s="76" t="s">
        <v>279</v>
      </c>
      <c r="F29" s="79" t="s">
        <v>235</v>
      </c>
      <c r="G29" s="79" t="s">
        <v>283</v>
      </c>
      <c r="H29" s="76" t="s">
        <v>230</v>
      </c>
      <c r="I29" s="79" t="s">
        <v>265</v>
      </c>
      <c r="J29" s="79" t="s">
        <v>247</v>
      </c>
      <c r="K29" s="80" t="s">
        <v>251</v>
      </c>
      <c r="L29" s="81"/>
      <c r="M29" s="76"/>
      <c r="N29" s="76"/>
      <c r="O29" s="76"/>
      <c r="P29" s="76"/>
      <c r="Q29" s="76"/>
      <c r="R29" s="76"/>
      <c r="S29" s="76"/>
      <c r="T29" s="76"/>
      <c r="U29" s="76"/>
      <c r="V29" s="76"/>
      <c r="W29" s="76"/>
      <c r="X29" s="76"/>
      <c r="Y29" s="76"/>
      <c r="Z29" s="76"/>
    </row>
    <row r="30" spans="1:28" x14ac:dyDescent="0.25">
      <c r="A30" s="76" t="s">
        <v>232</v>
      </c>
      <c r="B30" s="76" t="s">
        <v>261</v>
      </c>
      <c r="C30" s="76" t="s">
        <v>243</v>
      </c>
      <c r="D30" s="76" t="s">
        <v>244</v>
      </c>
      <c r="E30" s="76" t="s">
        <v>280</v>
      </c>
      <c r="F30" s="79" t="s">
        <v>236</v>
      </c>
      <c r="G30" s="79" t="s">
        <v>284</v>
      </c>
      <c r="H30" s="76" t="s">
        <v>230</v>
      </c>
      <c r="I30" s="79" t="s">
        <v>266</v>
      </c>
      <c r="J30" s="79" t="s">
        <v>248</v>
      </c>
      <c r="K30" s="80" t="s">
        <v>252</v>
      </c>
      <c r="L30" s="81"/>
      <c r="M30" s="76"/>
      <c r="N30" s="76"/>
      <c r="O30" s="76"/>
      <c r="P30" s="76"/>
      <c r="Q30" s="76"/>
      <c r="R30" s="76"/>
      <c r="S30" s="76"/>
      <c r="T30" s="76"/>
      <c r="U30" s="76"/>
      <c r="V30" s="76"/>
      <c r="W30" s="76"/>
      <c r="X30" s="76"/>
      <c r="Y30" s="76"/>
      <c r="Z30" s="76"/>
    </row>
    <row r="31" spans="1:28" x14ac:dyDescent="0.25">
      <c r="A31" s="76" t="s">
        <v>0</v>
      </c>
      <c r="B31" s="76" t="s">
        <v>0</v>
      </c>
      <c r="C31" s="76" t="s">
        <v>0</v>
      </c>
      <c r="D31" s="76" t="s">
        <v>0</v>
      </c>
      <c r="E31" s="76" t="s">
        <v>0</v>
      </c>
      <c r="F31" s="76" t="s">
        <v>0</v>
      </c>
      <c r="G31" s="76" t="s">
        <v>0</v>
      </c>
      <c r="H31" s="76" t="s">
        <v>0</v>
      </c>
      <c r="I31" s="76" t="s">
        <v>0</v>
      </c>
      <c r="J31" s="76" t="s">
        <v>0</v>
      </c>
      <c r="K31" s="76" t="s">
        <v>0</v>
      </c>
      <c r="L31" s="81"/>
      <c r="M31" s="76"/>
      <c r="N31" s="76"/>
      <c r="O31" s="76"/>
      <c r="P31" s="76"/>
      <c r="Q31" s="76"/>
      <c r="R31" s="76"/>
      <c r="S31" s="76"/>
      <c r="T31" s="76"/>
      <c r="U31" s="76"/>
      <c r="V31" s="76"/>
      <c r="W31" s="76"/>
      <c r="X31" s="76"/>
      <c r="Y31" s="76"/>
      <c r="Z31" s="76"/>
    </row>
    <row r="32" spans="1:28" ht="30" x14ac:dyDescent="0.25">
      <c r="A32" s="83" t="s">
        <v>339</v>
      </c>
      <c r="B32" s="83"/>
      <c r="C32" s="79" t="s">
        <v>346</v>
      </c>
      <c r="D32" s="79" t="s">
        <v>347</v>
      </c>
      <c r="E32" s="79" t="s">
        <v>348</v>
      </c>
      <c r="F32" s="79" t="s">
        <v>349</v>
      </c>
      <c r="G32" s="79" t="s">
        <v>350</v>
      </c>
      <c r="H32" s="79" t="s">
        <v>230</v>
      </c>
      <c r="I32" s="79" t="s">
        <v>351</v>
      </c>
      <c r="J32" s="79" t="s">
        <v>352</v>
      </c>
      <c r="K32" s="76"/>
      <c r="L32" s="76"/>
      <c r="M32" s="76"/>
      <c r="N32" s="76"/>
      <c r="O32" s="76"/>
      <c r="P32" s="76"/>
      <c r="Q32" s="76"/>
      <c r="R32" s="76"/>
      <c r="S32" s="76"/>
      <c r="T32" s="76"/>
      <c r="U32" s="76"/>
      <c r="V32" s="76"/>
      <c r="W32" s="76"/>
      <c r="X32" s="76"/>
      <c r="Y32" s="76"/>
      <c r="Z32" s="76"/>
    </row>
    <row r="33" spans="1:26" x14ac:dyDescent="0.25">
      <c r="A33" s="76" t="s">
        <v>0</v>
      </c>
      <c r="B33" s="76" t="s">
        <v>0</v>
      </c>
      <c r="C33" s="76" t="s">
        <v>0</v>
      </c>
      <c r="D33" s="76" t="s">
        <v>0</v>
      </c>
      <c r="E33" s="76" t="s">
        <v>0</v>
      </c>
      <c r="F33" s="76" t="s">
        <v>0</v>
      </c>
      <c r="G33" s="76" t="s">
        <v>0</v>
      </c>
      <c r="H33" s="76" t="s">
        <v>0</v>
      </c>
      <c r="I33" s="76" t="s">
        <v>0</v>
      </c>
      <c r="J33" s="76" t="s">
        <v>0</v>
      </c>
      <c r="K33" s="76" t="s">
        <v>0</v>
      </c>
      <c r="L33" s="76"/>
      <c r="M33" s="76"/>
      <c r="N33" s="76"/>
      <c r="O33" s="76"/>
      <c r="P33" s="76"/>
      <c r="Q33" s="76"/>
      <c r="R33" s="76"/>
      <c r="S33" s="76"/>
      <c r="T33" s="76"/>
      <c r="U33" s="76"/>
      <c r="V33" s="76"/>
      <c r="W33" s="76"/>
      <c r="X33" s="76"/>
      <c r="Y33" s="76"/>
      <c r="Z33" s="76"/>
    </row>
    <row r="37" spans="1:26" x14ac:dyDescent="0.25">
      <c r="A37"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0"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25" t="str">
        <f>'1. паспорт местоположение'!A5:C5</f>
        <v>Год раскрытия информации: 2024 год</v>
      </c>
      <c r="B5" s="425"/>
      <c r="C5" s="425"/>
      <c r="D5" s="425"/>
      <c r="E5" s="425"/>
      <c r="F5" s="425"/>
      <c r="G5" s="425"/>
      <c r="H5" s="425"/>
      <c r="I5" s="425"/>
      <c r="J5" s="425"/>
      <c r="K5" s="425"/>
      <c r="L5" s="425"/>
      <c r="M5" s="425"/>
      <c r="N5" s="425"/>
      <c r="O5" s="425"/>
      <c r="P5" s="150"/>
      <c r="Q5" s="150"/>
      <c r="R5" s="150"/>
      <c r="S5" s="150"/>
      <c r="T5" s="150"/>
      <c r="U5" s="150"/>
      <c r="V5" s="150"/>
      <c r="W5" s="150"/>
      <c r="X5" s="150"/>
      <c r="Y5" s="150"/>
      <c r="Z5" s="150"/>
      <c r="AA5" s="150"/>
      <c r="AB5" s="150"/>
    </row>
    <row r="6" spans="1:28" s="11" customFormat="1" ht="18.75" x14ac:dyDescent="0.3">
      <c r="A6" s="16"/>
      <c r="B6" s="16"/>
      <c r="L6" s="14"/>
    </row>
    <row r="7" spans="1:28" s="11" customFormat="1" ht="18.75" x14ac:dyDescent="0.2">
      <c r="A7" s="433" t="s">
        <v>7</v>
      </c>
      <c r="B7" s="433"/>
      <c r="C7" s="433"/>
      <c r="D7" s="433"/>
      <c r="E7" s="433"/>
      <c r="F7" s="433"/>
      <c r="G7" s="433"/>
      <c r="H7" s="433"/>
      <c r="I7" s="433"/>
      <c r="J7" s="433"/>
      <c r="K7" s="433"/>
      <c r="L7" s="433"/>
      <c r="M7" s="433"/>
      <c r="N7" s="433"/>
      <c r="O7" s="433"/>
      <c r="P7" s="12"/>
      <c r="Q7" s="12"/>
      <c r="R7" s="12"/>
      <c r="S7" s="12"/>
      <c r="T7" s="12"/>
      <c r="U7" s="12"/>
      <c r="V7" s="12"/>
      <c r="W7" s="12"/>
      <c r="X7" s="12"/>
      <c r="Y7" s="12"/>
      <c r="Z7" s="12"/>
    </row>
    <row r="8" spans="1:28" s="11" customFormat="1" ht="18.75" x14ac:dyDescent="0.2">
      <c r="A8" s="433"/>
      <c r="B8" s="433"/>
      <c r="C8" s="433"/>
      <c r="D8" s="433"/>
      <c r="E8" s="433"/>
      <c r="F8" s="433"/>
      <c r="G8" s="433"/>
      <c r="H8" s="433"/>
      <c r="I8" s="433"/>
      <c r="J8" s="433"/>
      <c r="K8" s="433"/>
      <c r="L8" s="433"/>
      <c r="M8" s="433"/>
      <c r="N8" s="433"/>
      <c r="O8" s="433"/>
      <c r="P8" s="12"/>
      <c r="Q8" s="12"/>
      <c r="R8" s="12"/>
      <c r="S8" s="12"/>
      <c r="T8" s="12"/>
      <c r="U8" s="12"/>
      <c r="V8" s="12"/>
      <c r="W8" s="12"/>
      <c r="X8" s="12"/>
      <c r="Y8" s="12"/>
      <c r="Z8" s="12"/>
    </row>
    <row r="9" spans="1:28" s="11" customFormat="1" ht="18.75" x14ac:dyDescent="0.2">
      <c r="A9" s="434" t="str">
        <f>'1. паспорт местоположение'!A9:C9</f>
        <v>Акционерное общество "Россети Янтарь" ДЗО  ПАО "Россети"</v>
      </c>
      <c r="B9" s="434"/>
      <c r="C9" s="434"/>
      <c r="D9" s="434"/>
      <c r="E9" s="434"/>
      <c r="F9" s="434"/>
      <c r="G9" s="434"/>
      <c r="H9" s="434"/>
      <c r="I9" s="434"/>
      <c r="J9" s="434"/>
      <c r="K9" s="434"/>
      <c r="L9" s="434"/>
      <c r="M9" s="434"/>
      <c r="N9" s="434"/>
      <c r="O9" s="434"/>
      <c r="P9" s="12"/>
      <c r="Q9" s="12"/>
      <c r="R9" s="12"/>
      <c r="S9" s="12"/>
      <c r="T9" s="12"/>
      <c r="U9" s="12"/>
      <c r="V9" s="12"/>
      <c r="W9" s="12"/>
      <c r="X9" s="12"/>
      <c r="Y9" s="12"/>
      <c r="Z9" s="12"/>
    </row>
    <row r="10" spans="1:28" s="11" customFormat="1" ht="18.75" x14ac:dyDescent="0.2">
      <c r="A10" s="438" t="s">
        <v>6</v>
      </c>
      <c r="B10" s="438"/>
      <c r="C10" s="438"/>
      <c r="D10" s="438"/>
      <c r="E10" s="438"/>
      <c r="F10" s="438"/>
      <c r="G10" s="438"/>
      <c r="H10" s="438"/>
      <c r="I10" s="438"/>
      <c r="J10" s="438"/>
      <c r="K10" s="438"/>
      <c r="L10" s="438"/>
      <c r="M10" s="438"/>
      <c r="N10" s="438"/>
      <c r="O10" s="438"/>
      <c r="P10" s="12"/>
      <c r="Q10" s="12"/>
      <c r="R10" s="12"/>
      <c r="S10" s="12"/>
      <c r="T10" s="12"/>
      <c r="U10" s="12"/>
      <c r="V10" s="12"/>
      <c r="W10" s="12"/>
      <c r="X10" s="12"/>
      <c r="Y10" s="12"/>
      <c r="Z10" s="12"/>
    </row>
    <row r="11" spans="1:28" s="11" customFormat="1" ht="18.75" x14ac:dyDescent="0.2">
      <c r="A11" s="433"/>
      <c r="B11" s="433"/>
      <c r="C11" s="433"/>
      <c r="D11" s="433"/>
      <c r="E11" s="433"/>
      <c r="F11" s="433"/>
      <c r="G11" s="433"/>
      <c r="H11" s="433"/>
      <c r="I11" s="433"/>
      <c r="J11" s="433"/>
      <c r="K11" s="433"/>
      <c r="L11" s="433"/>
      <c r="M11" s="433"/>
      <c r="N11" s="433"/>
      <c r="O11" s="433"/>
      <c r="P11" s="12"/>
      <c r="Q11" s="12"/>
      <c r="R11" s="12"/>
      <c r="S11" s="12"/>
      <c r="T11" s="12"/>
      <c r="U11" s="12"/>
      <c r="V11" s="12"/>
      <c r="W11" s="12"/>
      <c r="X11" s="12"/>
      <c r="Y11" s="12"/>
      <c r="Z11" s="12"/>
    </row>
    <row r="12" spans="1:28" s="11" customFormat="1" ht="18.75" x14ac:dyDescent="0.2">
      <c r="A12" s="434" t="str">
        <f>'1. паспорт местоположение'!A12:C12</f>
        <v>N_НМА15-2</v>
      </c>
      <c r="B12" s="434"/>
      <c r="C12" s="434"/>
      <c r="D12" s="434"/>
      <c r="E12" s="434"/>
      <c r="F12" s="434"/>
      <c r="G12" s="434"/>
      <c r="H12" s="434"/>
      <c r="I12" s="434"/>
      <c r="J12" s="434"/>
      <c r="K12" s="434"/>
      <c r="L12" s="434"/>
      <c r="M12" s="434"/>
      <c r="N12" s="434"/>
      <c r="O12" s="434"/>
      <c r="P12" s="12"/>
      <c r="Q12" s="12"/>
      <c r="R12" s="12"/>
      <c r="S12" s="12"/>
      <c r="T12" s="12"/>
      <c r="U12" s="12"/>
      <c r="V12" s="12"/>
      <c r="W12" s="12"/>
      <c r="X12" s="12"/>
      <c r="Y12" s="12"/>
      <c r="Z12" s="12"/>
    </row>
    <row r="13" spans="1:28" s="11" customFormat="1" ht="18.75" x14ac:dyDescent="0.2">
      <c r="A13" s="438" t="s">
        <v>5</v>
      </c>
      <c r="B13" s="438"/>
      <c r="C13" s="438"/>
      <c r="D13" s="438"/>
      <c r="E13" s="438"/>
      <c r="F13" s="438"/>
      <c r="G13" s="438"/>
      <c r="H13" s="438"/>
      <c r="I13" s="438"/>
      <c r="J13" s="438"/>
      <c r="K13" s="438"/>
      <c r="L13" s="438"/>
      <c r="M13" s="438"/>
      <c r="N13" s="438"/>
      <c r="O13" s="438"/>
      <c r="P13" s="12"/>
      <c r="Q13" s="12"/>
      <c r="R13" s="12"/>
      <c r="S13" s="12"/>
      <c r="T13" s="12"/>
      <c r="U13" s="12"/>
      <c r="V13" s="12"/>
      <c r="W13" s="12"/>
      <c r="X13" s="12"/>
      <c r="Y13" s="12"/>
      <c r="Z13" s="12"/>
    </row>
    <row r="14" spans="1:28" s="8" customFormat="1" ht="15.75" customHeight="1" x14ac:dyDescent="0.2">
      <c r="A14" s="439"/>
      <c r="B14" s="439"/>
      <c r="C14" s="439"/>
      <c r="D14" s="439"/>
      <c r="E14" s="439"/>
      <c r="F14" s="439"/>
      <c r="G14" s="439"/>
      <c r="H14" s="439"/>
      <c r="I14" s="439"/>
      <c r="J14" s="439"/>
      <c r="K14" s="439"/>
      <c r="L14" s="439"/>
      <c r="M14" s="439"/>
      <c r="N14" s="439"/>
      <c r="O14" s="439"/>
      <c r="P14" s="9"/>
      <c r="Q14" s="9"/>
      <c r="R14" s="9"/>
      <c r="S14" s="9"/>
      <c r="T14" s="9"/>
      <c r="U14" s="9"/>
      <c r="V14" s="9"/>
      <c r="W14" s="9"/>
      <c r="X14" s="9"/>
      <c r="Y14" s="9"/>
      <c r="Z14" s="9"/>
    </row>
    <row r="15" spans="1:28" s="3" customFormat="1" ht="72" customHeight="1" x14ac:dyDescent="0.2">
      <c r="A15" s="440"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5" s="440"/>
      <c r="C15" s="440"/>
      <c r="D15" s="440"/>
      <c r="E15" s="440"/>
      <c r="F15" s="440"/>
      <c r="G15" s="440"/>
      <c r="H15" s="440"/>
      <c r="I15" s="440"/>
      <c r="J15" s="440"/>
      <c r="K15" s="440"/>
      <c r="L15" s="440"/>
      <c r="M15" s="440"/>
      <c r="N15" s="440"/>
      <c r="O15" s="440"/>
      <c r="P15" s="7"/>
      <c r="Q15" s="7"/>
      <c r="R15" s="7"/>
      <c r="S15" s="7"/>
      <c r="T15" s="7"/>
      <c r="U15" s="7"/>
      <c r="V15" s="7"/>
      <c r="W15" s="7"/>
      <c r="X15" s="7"/>
      <c r="Y15" s="7"/>
      <c r="Z15" s="7"/>
    </row>
    <row r="16" spans="1:28" s="3" customFormat="1" ht="15" customHeight="1" x14ac:dyDescent="0.2">
      <c r="A16" s="438" t="s">
        <v>4</v>
      </c>
      <c r="B16" s="438"/>
      <c r="C16" s="438"/>
      <c r="D16" s="438"/>
      <c r="E16" s="438"/>
      <c r="F16" s="438"/>
      <c r="G16" s="438"/>
      <c r="H16" s="438"/>
      <c r="I16" s="438"/>
      <c r="J16" s="438"/>
      <c r="K16" s="438"/>
      <c r="L16" s="438"/>
      <c r="M16" s="438"/>
      <c r="N16" s="438"/>
      <c r="O16" s="438"/>
      <c r="P16" s="5"/>
      <c r="Q16" s="5"/>
      <c r="R16" s="5"/>
      <c r="S16" s="5"/>
      <c r="T16" s="5"/>
      <c r="U16" s="5"/>
      <c r="V16" s="5"/>
      <c r="W16" s="5"/>
      <c r="X16" s="5"/>
      <c r="Y16" s="5"/>
      <c r="Z16" s="5"/>
    </row>
    <row r="17" spans="1:26" s="3" customFormat="1" ht="15" customHeight="1" x14ac:dyDescent="0.2">
      <c r="A17" s="441"/>
      <c r="B17" s="441"/>
      <c r="C17" s="441"/>
      <c r="D17" s="441"/>
      <c r="E17" s="441"/>
      <c r="F17" s="441"/>
      <c r="G17" s="441"/>
      <c r="H17" s="441"/>
      <c r="I17" s="441"/>
      <c r="J17" s="441"/>
      <c r="K17" s="441"/>
      <c r="L17" s="441"/>
      <c r="M17" s="441"/>
      <c r="N17" s="441"/>
      <c r="O17" s="441"/>
      <c r="P17" s="4"/>
      <c r="Q17" s="4"/>
      <c r="R17" s="4"/>
      <c r="S17" s="4"/>
      <c r="T17" s="4"/>
      <c r="U17" s="4"/>
      <c r="V17" s="4"/>
      <c r="W17" s="4"/>
    </row>
    <row r="18" spans="1:26" s="3" customFormat="1" ht="91.5" customHeight="1" x14ac:dyDescent="0.2">
      <c r="A18" s="474" t="s">
        <v>482</v>
      </c>
      <c r="B18" s="474"/>
      <c r="C18" s="474"/>
      <c r="D18" s="474"/>
      <c r="E18" s="474"/>
      <c r="F18" s="474"/>
      <c r="G18" s="474"/>
      <c r="H18" s="474"/>
      <c r="I18" s="474"/>
      <c r="J18" s="474"/>
      <c r="K18" s="474"/>
      <c r="L18" s="474"/>
      <c r="M18" s="474"/>
      <c r="N18" s="474"/>
      <c r="O18" s="474"/>
      <c r="P18" s="6"/>
      <c r="Q18" s="6"/>
      <c r="R18" s="6"/>
      <c r="S18" s="6"/>
      <c r="T18" s="6"/>
      <c r="U18" s="6"/>
      <c r="V18" s="6"/>
      <c r="W18" s="6"/>
      <c r="X18" s="6"/>
      <c r="Y18" s="6"/>
      <c r="Z18" s="6"/>
    </row>
    <row r="19" spans="1:26" s="3" customFormat="1" ht="78" customHeight="1" x14ac:dyDescent="0.2">
      <c r="A19" s="475" t="s">
        <v>3</v>
      </c>
      <c r="B19" s="475" t="s">
        <v>82</v>
      </c>
      <c r="C19" s="475" t="s">
        <v>81</v>
      </c>
      <c r="D19" s="475" t="s">
        <v>73</v>
      </c>
      <c r="E19" s="476" t="s">
        <v>80</v>
      </c>
      <c r="F19" s="477"/>
      <c r="G19" s="477"/>
      <c r="H19" s="477"/>
      <c r="I19" s="478"/>
      <c r="J19" s="475" t="s">
        <v>79</v>
      </c>
      <c r="K19" s="475"/>
      <c r="L19" s="475"/>
      <c r="M19" s="475"/>
      <c r="N19" s="475"/>
      <c r="O19" s="475"/>
      <c r="P19" s="4"/>
      <c r="Q19" s="4"/>
      <c r="R19" s="4"/>
      <c r="S19" s="4"/>
      <c r="T19" s="4"/>
      <c r="U19" s="4"/>
      <c r="V19" s="4"/>
      <c r="W19" s="4"/>
    </row>
    <row r="20" spans="1:26" s="3" customFormat="1" ht="51" customHeight="1" x14ac:dyDescent="0.2">
      <c r="A20" s="475"/>
      <c r="B20" s="475"/>
      <c r="C20" s="475"/>
      <c r="D20" s="475"/>
      <c r="E20" s="213" t="s">
        <v>78</v>
      </c>
      <c r="F20" s="213" t="s">
        <v>77</v>
      </c>
      <c r="G20" s="213" t="s">
        <v>76</v>
      </c>
      <c r="H20" s="213" t="s">
        <v>75</v>
      </c>
      <c r="I20" s="213" t="s">
        <v>74</v>
      </c>
      <c r="J20" s="355">
        <v>2023</v>
      </c>
      <c r="K20" s="355">
        <v>2024</v>
      </c>
      <c r="L20" s="355">
        <v>2025</v>
      </c>
      <c r="M20" s="355">
        <v>2026</v>
      </c>
      <c r="N20" s="355">
        <v>2027</v>
      </c>
      <c r="O20" s="355">
        <v>2028</v>
      </c>
      <c r="P20" s="28"/>
      <c r="Q20" s="28"/>
      <c r="R20" s="28"/>
      <c r="S20" s="28"/>
      <c r="T20" s="28"/>
      <c r="U20" s="28"/>
      <c r="V20" s="28"/>
      <c r="W20" s="28"/>
      <c r="X20" s="27"/>
      <c r="Y20" s="27"/>
      <c r="Z20" s="27"/>
    </row>
    <row r="21" spans="1:26" s="3" customFormat="1" ht="16.5" customHeight="1" x14ac:dyDescent="0.2">
      <c r="A21" s="214">
        <v>1</v>
      </c>
      <c r="B21" s="215">
        <v>2</v>
      </c>
      <c r="C21" s="214">
        <v>3</v>
      </c>
      <c r="D21" s="215">
        <v>4</v>
      </c>
      <c r="E21" s="214">
        <v>5</v>
      </c>
      <c r="F21" s="215">
        <v>6</v>
      </c>
      <c r="G21" s="214">
        <v>7</v>
      </c>
      <c r="H21" s="215">
        <v>8</v>
      </c>
      <c r="I21" s="214">
        <v>9</v>
      </c>
      <c r="J21" s="215">
        <v>10</v>
      </c>
      <c r="K21" s="214">
        <v>11</v>
      </c>
      <c r="L21" s="215">
        <v>12</v>
      </c>
      <c r="M21" s="214">
        <v>13</v>
      </c>
      <c r="N21" s="215">
        <v>14</v>
      </c>
      <c r="O21" s="214">
        <v>15</v>
      </c>
      <c r="P21" s="28"/>
      <c r="Q21" s="28"/>
      <c r="R21" s="28"/>
      <c r="S21" s="28"/>
      <c r="T21" s="28"/>
      <c r="U21" s="28"/>
      <c r="V21" s="28"/>
      <c r="W21" s="28"/>
      <c r="X21" s="27"/>
      <c r="Y21" s="27"/>
      <c r="Z21" s="27"/>
    </row>
    <row r="22" spans="1:26" s="3" customFormat="1" ht="33" customHeight="1" x14ac:dyDescent="0.2">
      <c r="A22" s="216" t="s">
        <v>62</v>
      </c>
      <c r="B22" s="217" t="s">
        <v>572</v>
      </c>
      <c r="C22" s="218">
        <v>0</v>
      </c>
      <c r="D22" s="218">
        <v>0</v>
      </c>
      <c r="E22" s="218">
        <v>0</v>
      </c>
      <c r="F22" s="218">
        <v>0</v>
      </c>
      <c r="G22" s="218">
        <v>0</v>
      </c>
      <c r="H22" s="218">
        <v>0</v>
      </c>
      <c r="I22" s="218">
        <v>0</v>
      </c>
      <c r="J22" s="219">
        <v>0</v>
      </c>
      <c r="K22" s="219">
        <v>0</v>
      </c>
      <c r="L22" s="220">
        <v>0</v>
      </c>
      <c r="M22" s="220">
        <v>0</v>
      </c>
      <c r="N22" s="220">
        <v>0</v>
      </c>
      <c r="O22" s="220">
        <v>0</v>
      </c>
      <c r="P22" s="28"/>
      <c r="Q22" s="28"/>
      <c r="R22" s="28"/>
      <c r="S22" s="28"/>
      <c r="T22" s="28"/>
      <c r="U22" s="28"/>
      <c r="V22" s="27"/>
      <c r="W22" s="27"/>
      <c r="X22" s="27"/>
      <c r="Y22" s="27"/>
      <c r="Z22" s="27"/>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E3987-9378-4CD3-8368-E500FEE82800}">
  <dimension ref="A1:BS153"/>
  <sheetViews>
    <sheetView topLeftCell="A17" zoomScale="84" zoomScaleNormal="84" workbookViewId="0">
      <selection activeCell="F92" sqref="F92"/>
    </sheetView>
  </sheetViews>
  <sheetFormatPr defaultColWidth="9.140625" defaultRowHeight="15.75" x14ac:dyDescent="0.2"/>
  <cols>
    <col min="1" max="1" width="61.7109375" style="171" customWidth="1"/>
    <col min="2" max="2" width="18.5703125" style="156" customWidth="1"/>
    <col min="3" max="15" width="16.85546875" style="156" customWidth="1"/>
    <col min="16" max="16" width="13.5703125" style="156" customWidth="1"/>
    <col min="17" max="19" width="14.5703125" style="156" bestFit="1" customWidth="1"/>
    <col min="20" max="36" width="15.7109375" style="156" bestFit="1" customWidth="1"/>
    <col min="37" max="42" width="16.85546875" style="156" customWidth="1"/>
    <col min="43" max="45" width="16.85546875" style="157" customWidth="1"/>
    <col min="46" max="51" width="16.85546875" style="158" customWidth="1"/>
    <col min="52" max="256" width="9.140625" style="158"/>
    <col min="257" max="257" width="61.7109375" style="158" customWidth="1"/>
    <col min="258" max="258" width="18.5703125" style="158" customWidth="1"/>
    <col min="259" max="298" width="16.85546875" style="158" customWidth="1"/>
    <col min="299" max="300" width="18.5703125" style="158" customWidth="1"/>
    <col min="301" max="301" width="21.7109375" style="158" customWidth="1"/>
    <col min="302" max="512" width="9.140625" style="158"/>
    <col min="513" max="513" width="61.7109375" style="158" customWidth="1"/>
    <col min="514" max="514" width="18.5703125" style="158" customWidth="1"/>
    <col min="515" max="554" width="16.85546875" style="158" customWidth="1"/>
    <col min="555" max="556" width="18.5703125" style="158" customWidth="1"/>
    <col min="557" max="557" width="21.7109375" style="158" customWidth="1"/>
    <col min="558" max="768" width="9.140625" style="158"/>
    <col min="769" max="769" width="61.7109375" style="158" customWidth="1"/>
    <col min="770" max="770" width="18.5703125" style="158" customWidth="1"/>
    <col min="771" max="810" width="16.85546875" style="158" customWidth="1"/>
    <col min="811" max="812" width="18.5703125" style="158" customWidth="1"/>
    <col min="813" max="813" width="21.7109375" style="158" customWidth="1"/>
    <col min="814" max="1024" width="9.140625" style="158"/>
    <col min="1025" max="1025" width="61.7109375" style="158" customWidth="1"/>
    <col min="1026" max="1026" width="18.5703125" style="158" customWidth="1"/>
    <col min="1027" max="1066" width="16.85546875" style="158" customWidth="1"/>
    <col min="1067" max="1068" width="18.5703125" style="158" customWidth="1"/>
    <col min="1069" max="1069" width="21.7109375" style="158" customWidth="1"/>
    <col min="1070" max="1280" width="9.140625" style="158"/>
    <col min="1281" max="1281" width="61.7109375" style="158" customWidth="1"/>
    <col min="1282" max="1282" width="18.5703125" style="158" customWidth="1"/>
    <col min="1283" max="1322" width="16.85546875" style="158" customWidth="1"/>
    <col min="1323" max="1324" width="18.5703125" style="158" customWidth="1"/>
    <col min="1325" max="1325" width="21.7109375" style="158" customWidth="1"/>
    <col min="1326" max="1536" width="9.140625" style="158"/>
    <col min="1537" max="1537" width="61.7109375" style="158" customWidth="1"/>
    <col min="1538" max="1538" width="18.5703125" style="158" customWidth="1"/>
    <col min="1539" max="1578" width="16.85546875" style="158" customWidth="1"/>
    <col min="1579" max="1580" width="18.5703125" style="158" customWidth="1"/>
    <col min="1581" max="1581" width="21.7109375" style="158" customWidth="1"/>
    <col min="1582" max="1792" width="9.140625" style="158"/>
    <col min="1793" max="1793" width="61.7109375" style="158" customWidth="1"/>
    <col min="1794" max="1794" width="18.5703125" style="158" customWidth="1"/>
    <col min="1795" max="1834" width="16.85546875" style="158" customWidth="1"/>
    <col min="1835" max="1836" width="18.5703125" style="158" customWidth="1"/>
    <col min="1837" max="1837" width="21.7109375" style="158" customWidth="1"/>
    <col min="1838" max="2048" width="9.140625" style="158"/>
    <col min="2049" max="2049" width="61.7109375" style="158" customWidth="1"/>
    <col min="2050" max="2050" width="18.5703125" style="158" customWidth="1"/>
    <col min="2051" max="2090" width="16.85546875" style="158" customWidth="1"/>
    <col min="2091" max="2092" width="18.5703125" style="158" customWidth="1"/>
    <col min="2093" max="2093" width="21.7109375" style="158" customWidth="1"/>
    <col min="2094" max="2304" width="9.140625" style="158"/>
    <col min="2305" max="2305" width="61.7109375" style="158" customWidth="1"/>
    <col min="2306" max="2306" width="18.5703125" style="158" customWidth="1"/>
    <col min="2307" max="2346" width="16.85546875" style="158" customWidth="1"/>
    <col min="2347" max="2348" width="18.5703125" style="158" customWidth="1"/>
    <col min="2349" max="2349" width="21.7109375" style="158" customWidth="1"/>
    <col min="2350" max="2560" width="9.140625" style="158"/>
    <col min="2561" max="2561" width="61.7109375" style="158" customWidth="1"/>
    <col min="2562" max="2562" width="18.5703125" style="158" customWidth="1"/>
    <col min="2563" max="2602" width="16.85546875" style="158" customWidth="1"/>
    <col min="2603" max="2604" width="18.5703125" style="158" customWidth="1"/>
    <col min="2605" max="2605" width="21.7109375" style="158" customWidth="1"/>
    <col min="2606" max="2816" width="9.140625" style="158"/>
    <col min="2817" max="2817" width="61.7109375" style="158" customWidth="1"/>
    <col min="2818" max="2818" width="18.5703125" style="158" customWidth="1"/>
    <col min="2819" max="2858" width="16.85546875" style="158" customWidth="1"/>
    <col min="2859" max="2860" width="18.5703125" style="158" customWidth="1"/>
    <col min="2861" max="2861" width="21.7109375" style="158" customWidth="1"/>
    <col min="2862" max="3072" width="9.140625" style="158"/>
    <col min="3073" max="3073" width="61.7109375" style="158" customWidth="1"/>
    <col min="3074" max="3074" width="18.5703125" style="158" customWidth="1"/>
    <col min="3075" max="3114" width="16.85546875" style="158" customWidth="1"/>
    <col min="3115" max="3116" width="18.5703125" style="158" customWidth="1"/>
    <col min="3117" max="3117" width="21.7109375" style="158" customWidth="1"/>
    <col min="3118" max="3328" width="9.140625" style="158"/>
    <col min="3329" max="3329" width="61.7109375" style="158" customWidth="1"/>
    <col min="3330" max="3330" width="18.5703125" style="158" customWidth="1"/>
    <col min="3331" max="3370" width="16.85546875" style="158" customWidth="1"/>
    <col min="3371" max="3372" width="18.5703125" style="158" customWidth="1"/>
    <col min="3373" max="3373" width="21.7109375" style="158" customWidth="1"/>
    <col min="3374" max="3584" width="9.140625" style="158"/>
    <col min="3585" max="3585" width="61.7109375" style="158" customWidth="1"/>
    <col min="3586" max="3586" width="18.5703125" style="158" customWidth="1"/>
    <col min="3587" max="3626" width="16.85546875" style="158" customWidth="1"/>
    <col min="3627" max="3628" width="18.5703125" style="158" customWidth="1"/>
    <col min="3629" max="3629" width="21.7109375" style="158" customWidth="1"/>
    <col min="3630" max="3840" width="9.140625" style="158"/>
    <col min="3841" max="3841" width="61.7109375" style="158" customWidth="1"/>
    <col min="3842" max="3842" width="18.5703125" style="158" customWidth="1"/>
    <col min="3843" max="3882" width="16.85546875" style="158" customWidth="1"/>
    <col min="3883" max="3884" width="18.5703125" style="158" customWidth="1"/>
    <col min="3885" max="3885" width="21.7109375" style="158" customWidth="1"/>
    <col min="3886" max="4096" width="9.140625" style="158"/>
    <col min="4097" max="4097" width="61.7109375" style="158" customWidth="1"/>
    <col min="4098" max="4098" width="18.5703125" style="158" customWidth="1"/>
    <col min="4099" max="4138" width="16.85546875" style="158" customWidth="1"/>
    <col min="4139" max="4140" width="18.5703125" style="158" customWidth="1"/>
    <col min="4141" max="4141" width="21.7109375" style="158" customWidth="1"/>
    <col min="4142" max="4352" width="9.140625" style="158"/>
    <col min="4353" max="4353" width="61.7109375" style="158" customWidth="1"/>
    <col min="4354" max="4354" width="18.5703125" style="158" customWidth="1"/>
    <col min="4355" max="4394" width="16.85546875" style="158" customWidth="1"/>
    <col min="4395" max="4396" width="18.5703125" style="158" customWidth="1"/>
    <col min="4397" max="4397" width="21.7109375" style="158" customWidth="1"/>
    <col min="4398" max="4608" width="9.140625" style="158"/>
    <col min="4609" max="4609" width="61.7109375" style="158" customWidth="1"/>
    <col min="4610" max="4610" width="18.5703125" style="158" customWidth="1"/>
    <col min="4611" max="4650" width="16.85546875" style="158" customWidth="1"/>
    <col min="4651" max="4652" width="18.5703125" style="158" customWidth="1"/>
    <col min="4653" max="4653" width="21.7109375" style="158" customWidth="1"/>
    <col min="4654" max="4864" width="9.140625" style="158"/>
    <col min="4865" max="4865" width="61.7109375" style="158" customWidth="1"/>
    <col min="4866" max="4866" width="18.5703125" style="158" customWidth="1"/>
    <col min="4867" max="4906" width="16.85546875" style="158" customWidth="1"/>
    <col min="4907" max="4908" width="18.5703125" style="158" customWidth="1"/>
    <col min="4909" max="4909" width="21.7109375" style="158" customWidth="1"/>
    <col min="4910" max="5120" width="9.140625" style="158"/>
    <col min="5121" max="5121" width="61.7109375" style="158" customWidth="1"/>
    <col min="5122" max="5122" width="18.5703125" style="158" customWidth="1"/>
    <col min="5123" max="5162" width="16.85546875" style="158" customWidth="1"/>
    <col min="5163" max="5164" width="18.5703125" style="158" customWidth="1"/>
    <col min="5165" max="5165" width="21.7109375" style="158" customWidth="1"/>
    <col min="5166" max="5376" width="9.140625" style="158"/>
    <col min="5377" max="5377" width="61.7109375" style="158" customWidth="1"/>
    <col min="5378" max="5378" width="18.5703125" style="158" customWidth="1"/>
    <col min="5379" max="5418" width="16.85546875" style="158" customWidth="1"/>
    <col min="5419" max="5420" width="18.5703125" style="158" customWidth="1"/>
    <col min="5421" max="5421" width="21.7109375" style="158" customWidth="1"/>
    <col min="5422" max="5632" width="9.140625" style="158"/>
    <col min="5633" max="5633" width="61.7109375" style="158" customWidth="1"/>
    <col min="5634" max="5634" width="18.5703125" style="158" customWidth="1"/>
    <col min="5635" max="5674" width="16.85546875" style="158" customWidth="1"/>
    <col min="5675" max="5676" width="18.5703125" style="158" customWidth="1"/>
    <col min="5677" max="5677" width="21.7109375" style="158" customWidth="1"/>
    <col min="5678" max="5888" width="9.140625" style="158"/>
    <col min="5889" max="5889" width="61.7109375" style="158" customWidth="1"/>
    <col min="5890" max="5890" width="18.5703125" style="158" customWidth="1"/>
    <col min="5891" max="5930" width="16.85546875" style="158" customWidth="1"/>
    <col min="5931" max="5932" width="18.5703125" style="158" customWidth="1"/>
    <col min="5933" max="5933" width="21.7109375" style="158" customWidth="1"/>
    <col min="5934" max="6144" width="9.140625" style="158"/>
    <col min="6145" max="6145" width="61.7109375" style="158" customWidth="1"/>
    <col min="6146" max="6146" width="18.5703125" style="158" customWidth="1"/>
    <col min="6147" max="6186" width="16.85546875" style="158" customWidth="1"/>
    <col min="6187" max="6188" width="18.5703125" style="158" customWidth="1"/>
    <col min="6189" max="6189" width="21.7109375" style="158" customWidth="1"/>
    <col min="6190" max="6400" width="9.140625" style="158"/>
    <col min="6401" max="6401" width="61.7109375" style="158" customWidth="1"/>
    <col min="6402" max="6402" width="18.5703125" style="158" customWidth="1"/>
    <col min="6403" max="6442" width="16.85546875" style="158" customWidth="1"/>
    <col min="6443" max="6444" width="18.5703125" style="158" customWidth="1"/>
    <col min="6445" max="6445" width="21.7109375" style="158" customWidth="1"/>
    <col min="6446" max="6656" width="9.140625" style="158"/>
    <col min="6657" max="6657" width="61.7109375" style="158" customWidth="1"/>
    <col min="6658" max="6658" width="18.5703125" style="158" customWidth="1"/>
    <col min="6659" max="6698" width="16.85546875" style="158" customWidth="1"/>
    <col min="6699" max="6700" width="18.5703125" style="158" customWidth="1"/>
    <col min="6701" max="6701" width="21.7109375" style="158" customWidth="1"/>
    <col min="6702" max="6912" width="9.140625" style="158"/>
    <col min="6913" max="6913" width="61.7109375" style="158" customWidth="1"/>
    <col min="6914" max="6914" width="18.5703125" style="158" customWidth="1"/>
    <col min="6915" max="6954" width="16.85546875" style="158" customWidth="1"/>
    <col min="6955" max="6956" width="18.5703125" style="158" customWidth="1"/>
    <col min="6957" max="6957" width="21.7109375" style="158" customWidth="1"/>
    <col min="6958" max="7168" width="9.140625" style="158"/>
    <col min="7169" max="7169" width="61.7109375" style="158" customWidth="1"/>
    <col min="7170" max="7170" width="18.5703125" style="158" customWidth="1"/>
    <col min="7171" max="7210" width="16.85546875" style="158" customWidth="1"/>
    <col min="7211" max="7212" width="18.5703125" style="158" customWidth="1"/>
    <col min="7213" max="7213" width="21.7109375" style="158" customWidth="1"/>
    <col min="7214" max="7424" width="9.140625" style="158"/>
    <col min="7425" max="7425" width="61.7109375" style="158" customWidth="1"/>
    <col min="7426" max="7426" width="18.5703125" style="158" customWidth="1"/>
    <col min="7427" max="7466" width="16.85546875" style="158" customWidth="1"/>
    <col min="7467" max="7468" width="18.5703125" style="158" customWidth="1"/>
    <col min="7469" max="7469" width="21.7109375" style="158" customWidth="1"/>
    <col min="7470" max="7680" width="9.140625" style="158"/>
    <col min="7681" max="7681" width="61.7109375" style="158" customWidth="1"/>
    <col min="7682" max="7682" width="18.5703125" style="158" customWidth="1"/>
    <col min="7683" max="7722" width="16.85546875" style="158" customWidth="1"/>
    <col min="7723" max="7724" width="18.5703125" style="158" customWidth="1"/>
    <col min="7725" max="7725" width="21.7109375" style="158" customWidth="1"/>
    <col min="7726" max="7936" width="9.140625" style="158"/>
    <col min="7937" max="7937" width="61.7109375" style="158" customWidth="1"/>
    <col min="7938" max="7938" width="18.5703125" style="158" customWidth="1"/>
    <col min="7939" max="7978" width="16.85546875" style="158" customWidth="1"/>
    <col min="7979" max="7980" width="18.5703125" style="158" customWidth="1"/>
    <col min="7981" max="7981" width="21.7109375" style="158" customWidth="1"/>
    <col min="7982" max="8192" width="9.140625" style="158"/>
    <col min="8193" max="8193" width="61.7109375" style="158" customWidth="1"/>
    <col min="8194" max="8194" width="18.5703125" style="158" customWidth="1"/>
    <col min="8195" max="8234" width="16.85546875" style="158" customWidth="1"/>
    <col min="8235" max="8236" width="18.5703125" style="158" customWidth="1"/>
    <col min="8237" max="8237" width="21.7109375" style="158" customWidth="1"/>
    <col min="8238" max="8448" width="9.140625" style="158"/>
    <col min="8449" max="8449" width="61.7109375" style="158" customWidth="1"/>
    <col min="8450" max="8450" width="18.5703125" style="158" customWidth="1"/>
    <col min="8451" max="8490" width="16.85546875" style="158" customWidth="1"/>
    <col min="8491" max="8492" width="18.5703125" style="158" customWidth="1"/>
    <col min="8493" max="8493" width="21.7109375" style="158" customWidth="1"/>
    <col min="8494" max="8704" width="9.140625" style="158"/>
    <col min="8705" max="8705" width="61.7109375" style="158" customWidth="1"/>
    <col min="8706" max="8706" width="18.5703125" style="158" customWidth="1"/>
    <col min="8707" max="8746" width="16.85546875" style="158" customWidth="1"/>
    <col min="8747" max="8748" width="18.5703125" style="158" customWidth="1"/>
    <col min="8749" max="8749" width="21.7109375" style="158" customWidth="1"/>
    <col min="8750" max="8960" width="9.140625" style="158"/>
    <col min="8961" max="8961" width="61.7109375" style="158" customWidth="1"/>
    <col min="8962" max="8962" width="18.5703125" style="158" customWidth="1"/>
    <col min="8963" max="9002" width="16.85546875" style="158" customWidth="1"/>
    <col min="9003" max="9004" width="18.5703125" style="158" customWidth="1"/>
    <col min="9005" max="9005" width="21.7109375" style="158" customWidth="1"/>
    <col min="9006" max="9216" width="9.140625" style="158"/>
    <col min="9217" max="9217" width="61.7109375" style="158" customWidth="1"/>
    <col min="9218" max="9218" width="18.5703125" style="158" customWidth="1"/>
    <col min="9219" max="9258" width="16.85546875" style="158" customWidth="1"/>
    <col min="9259" max="9260" width="18.5703125" style="158" customWidth="1"/>
    <col min="9261" max="9261" width="21.7109375" style="158" customWidth="1"/>
    <col min="9262" max="9472" width="9.140625" style="158"/>
    <col min="9473" max="9473" width="61.7109375" style="158" customWidth="1"/>
    <col min="9474" max="9474" width="18.5703125" style="158" customWidth="1"/>
    <col min="9475" max="9514" width="16.85546875" style="158" customWidth="1"/>
    <col min="9515" max="9516" width="18.5703125" style="158" customWidth="1"/>
    <col min="9517" max="9517" width="21.7109375" style="158" customWidth="1"/>
    <col min="9518" max="9728" width="9.140625" style="158"/>
    <col min="9729" max="9729" width="61.7109375" style="158" customWidth="1"/>
    <col min="9730" max="9730" width="18.5703125" style="158" customWidth="1"/>
    <col min="9731" max="9770" width="16.85546875" style="158" customWidth="1"/>
    <col min="9771" max="9772" width="18.5703125" style="158" customWidth="1"/>
    <col min="9773" max="9773" width="21.7109375" style="158" customWidth="1"/>
    <col min="9774" max="9984" width="9.140625" style="158"/>
    <col min="9985" max="9985" width="61.7109375" style="158" customWidth="1"/>
    <col min="9986" max="9986" width="18.5703125" style="158" customWidth="1"/>
    <col min="9987" max="10026" width="16.85546875" style="158" customWidth="1"/>
    <col min="10027" max="10028" width="18.5703125" style="158" customWidth="1"/>
    <col min="10029" max="10029" width="21.7109375" style="158" customWidth="1"/>
    <col min="10030" max="10240" width="9.140625" style="158"/>
    <col min="10241" max="10241" width="61.7109375" style="158" customWidth="1"/>
    <col min="10242" max="10242" width="18.5703125" style="158" customWidth="1"/>
    <col min="10243" max="10282" width="16.85546875" style="158" customWidth="1"/>
    <col min="10283" max="10284" width="18.5703125" style="158" customWidth="1"/>
    <col min="10285" max="10285" width="21.7109375" style="158" customWidth="1"/>
    <col min="10286" max="10496" width="9.140625" style="158"/>
    <col min="10497" max="10497" width="61.7109375" style="158" customWidth="1"/>
    <col min="10498" max="10498" width="18.5703125" style="158" customWidth="1"/>
    <col min="10499" max="10538" width="16.85546875" style="158" customWidth="1"/>
    <col min="10539" max="10540" width="18.5703125" style="158" customWidth="1"/>
    <col min="10541" max="10541" width="21.7109375" style="158" customWidth="1"/>
    <col min="10542" max="10752" width="9.140625" style="158"/>
    <col min="10753" max="10753" width="61.7109375" style="158" customWidth="1"/>
    <col min="10754" max="10754" width="18.5703125" style="158" customWidth="1"/>
    <col min="10755" max="10794" width="16.85546875" style="158" customWidth="1"/>
    <col min="10795" max="10796" width="18.5703125" style="158" customWidth="1"/>
    <col min="10797" max="10797" width="21.7109375" style="158" customWidth="1"/>
    <col min="10798" max="11008" width="9.140625" style="158"/>
    <col min="11009" max="11009" width="61.7109375" style="158" customWidth="1"/>
    <col min="11010" max="11010" width="18.5703125" style="158" customWidth="1"/>
    <col min="11011" max="11050" width="16.85546875" style="158" customWidth="1"/>
    <col min="11051" max="11052" width="18.5703125" style="158" customWidth="1"/>
    <col min="11053" max="11053" width="21.7109375" style="158" customWidth="1"/>
    <col min="11054" max="11264" width="9.140625" style="158"/>
    <col min="11265" max="11265" width="61.7109375" style="158" customWidth="1"/>
    <col min="11266" max="11266" width="18.5703125" style="158" customWidth="1"/>
    <col min="11267" max="11306" width="16.85546875" style="158" customWidth="1"/>
    <col min="11307" max="11308" width="18.5703125" style="158" customWidth="1"/>
    <col min="11309" max="11309" width="21.7109375" style="158" customWidth="1"/>
    <col min="11310" max="11520" width="9.140625" style="158"/>
    <col min="11521" max="11521" width="61.7109375" style="158" customWidth="1"/>
    <col min="11522" max="11522" width="18.5703125" style="158" customWidth="1"/>
    <col min="11523" max="11562" width="16.85546875" style="158" customWidth="1"/>
    <col min="11563" max="11564" width="18.5703125" style="158" customWidth="1"/>
    <col min="11565" max="11565" width="21.7109375" style="158" customWidth="1"/>
    <col min="11566" max="11776" width="9.140625" style="158"/>
    <col min="11777" max="11777" width="61.7109375" style="158" customWidth="1"/>
    <col min="11778" max="11778" width="18.5703125" style="158" customWidth="1"/>
    <col min="11779" max="11818" width="16.85546875" style="158" customWidth="1"/>
    <col min="11819" max="11820" width="18.5703125" style="158" customWidth="1"/>
    <col min="11821" max="11821" width="21.7109375" style="158" customWidth="1"/>
    <col min="11822" max="12032" width="9.140625" style="158"/>
    <col min="12033" max="12033" width="61.7109375" style="158" customWidth="1"/>
    <col min="12034" max="12034" width="18.5703125" style="158" customWidth="1"/>
    <col min="12035" max="12074" width="16.85546875" style="158" customWidth="1"/>
    <col min="12075" max="12076" width="18.5703125" style="158" customWidth="1"/>
    <col min="12077" max="12077" width="21.7109375" style="158" customWidth="1"/>
    <col min="12078" max="12288" width="9.140625" style="158"/>
    <col min="12289" max="12289" width="61.7109375" style="158" customWidth="1"/>
    <col min="12290" max="12290" width="18.5703125" style="158" customWidth="1"/>
    <col min="12291" max="12330" width="16.85546875" style="158" customWidth="1"/>
    <col min="12331" max="12332" width="18.5703125" style="158" customWidth="1"/>
    <col min="12333" max="12333" width="21.7109375" style="158" customWidth="1"/>
    <col min="12334" max="12544" width="9.140625" style="158"/>
    <col min="12545" max="12545" width="61.7109375" style="158" customWidth="1"/>
    <col min="12546" max="12546" width="18.5703125" style="158" customWidth="1"/>
    <col min="12547" max="12586" width="16.85546875" style="158" customWidth="1"/>
    <col min="12587" max="12588" width="18.5703125" style="158" customWidth="1"/>
    <col min="12589" max="12589" width="21.7109375" style="158" customWidth="1"/>
    <col min="12590" max="12800" width="9.140625" style="158"/>
    <col min="12801" max="12801" width="61.7109375" style="158" customWidth="1"/>
    <col min="12802" max="12802" width="18.5703125" style="158" customWidth="1"/>
    <col min="12803" max="12842" width="16.85546875" style="158" customWidth="1"/>
    <col min="12843" max="12844" width="18.5703125" style="158" customWidth="1"/>
    <col min="12845" max="12845" width="21.7109375" style="158" customWidth="1"/>
    <col min="12846" max="13056" width="9.140625" style="158"/>
    <col min="13057" max="13057" width="61.7109375" style="158" customWidth="1"/>
    <col min="13058" max="13058" width="18.5703125" style="158" customWidth="1"/>
    <col min="13059" max="13098" width="16.85546875" style="158" customWidth="1"/>
    <col min="13099" max="13100" width="18.5703125" style="158" customWidth="1"/>
    <col min="13101" max="13101" width="21.7109375" style="158" customWidth="1"/>
    <col min="13102" max="13312" width="9.140625" style="158"/>
    <col min="13313" max="13313" width="61.7109375" style="158" customWidth="1"/>
    <col min="13314" max="13314" width="18.5703125" style="158" customWidth="1"/>
    <col min="13315" max="13354" width="16.85546875" style="158" customWidth="1"/>
    <col min="13355" max="13356" width="18.5703125" style="158" customWidth="1"/>
    <col min="13357" max="13357" width="21.7109375" style="158" customWidth="1"/>
    <col min="13358" max="13568" width="9.140625" style="158"/>
    <col min="13569" max="13569" width="61.7109375" style="158" customWidth="1"/>
    <col min="13570" max="13570" width="18.5703125" style="158" customWidth="1"/>
    <col min="13571" max="13610" width="16.85546875" style="158" customWidth="1"/>
    <col min="13611" max="13612" width="18.5703125" style="158" customWidth="1"/>
    <col min="13613" max="13613" width="21.7109375" style="158" customWidth="1"/>
    <col min="13614" max="13824" width="9.140625" style="158"/>
    <col min="13825" max="13825" width="61.7109375" style="158" customWidth="1"/>
    <col min="13826" max="13826" width="18.5703125" style="158" customWidth="1"/>
    <col min="13827" max="13866" width="16.85546875" style="158" customWidth="1"/>
    <col min="13867" max="13868" width="18.5703125" style="158" customWidth="1"/>
    <col min="13869" max="13869" width="21.7109375" style="158" customWidth="1"/>
    <col min="13870" max="14080" width="9.140625" style="158"/>
    <col min="14081" max="14081" width="61.7109375" style="158" customWidth="1"/>
    <col min="14082" max="14082" width="18.5703125" style="158" customWidth="1"/>
    <col min="14083" max="14122" width="16.85546875" style="158" customWidth="1"/>
    <col min="14123" max="14124" width="18.5703125" style="158" customWidth="1"/>
    <col min="14125" max="14125" width="21.7109375" style="158" customWidth="1"/>
    <col min="14126" max="14336" width="9.140625" style="158"/>
    <col min="14337" max="14337" width="61.7109375" style="158" customWidth="1"/>
    <col min="14338" max="14338" width="18.5703125" style="158" customWidth="1"/>
    <col min="14339" max="14378" width="16.85546875" style="158" customWidth="1"/>
    <col min="14379" max="14380" width="18.5703125" style="158" customWidth="1"/>
    <col min="14381" max="14381" width="21.7109375" style="158" customWidth="1"/>
    <col min="14382" max="14592" width="9.140625" style="158"/>
    <col min="14593" max="14593" width="61.7109375" style="158" customWidth="1"/>
    <col min="14594" max="14594" width="18.5703125" style="158" customWidth="1"/>
    <col min="14595" max="14634" width="16.85546875" style="158" customWidth="1"/>
    <col min="14635" max="14636" width="18.5703125" style="158" customWidth="1"/>
    <col min="14637" max="14637" width="21.7109375" style="158" customWidth="1"/>
    <col min="14638" max="14848" width="9.140625" style="158"/>
    <col min="14849" max="14849" width="61.7109375" style="158" customWidth="1"/>
    <col min="14850" max="14850" width="18.5703125" style="158" customWidth="1"/>
    <col min="14851" max="14890" width="16.85546875" style="158" customWidth="1"/>
    <col min="14891" max="14892" width="18.5703125" style="158" customWidth="1"/>
    <col min="14893" max="14893" width="21.7109375" style="158" customWidth="1"/>
    <col min="14894" max="15104" width="9.140625" style="158"/>
    <col min="15105" max="15105" width="61.7109375" style="158" customWidth="1"/>
    <col min="15106" max="15106" width="18.5703125" style="158" customWidth="1"/>
    <col min="15107" max="15146" width="16.85546875" style="158" customWidth="1"/>
    <col min="15147" max="15148" width="18.5703125" style="158" customWidth="1"/>
    <col min="15149" max="15149" width="21.7109375" style="158" customWidth="1"/>
    <col min="15150" max="15360" width="9.140625" style="158"/>
    <col min="15361" max="15361" width="61.7109375" style="158" customWidth="1"/>
    <col min="15362" max="15362" width="18.5703125" style="158" customWidth="1"/>
    <col min="15363" max="15402" width="16.85546875" style="158" customWidth="1"/>
    <col min="15403" max="15404" width="18.5703125" style="158" customWidth="1"/>
    <col min="15405" max="15405" width="21.7109375" style="158" customWidth="1"/>
    <col min="15406" max="15616" width="9.140625" style="158"/>
    <col min="15617" max="15617" width="61.7109375" style="158" customWidth="1"/>
    <col min="15618" max="15618" width="18.5703125" style="158" customWidth="1"/>
    <col min="15619" max="15658" width="16.85546875" style="158" customWidth="1"/>
    <col min="15659" max="15660" width="18.5703125" style="158" customWidth="1"/>
    <col min="15661" max="15661" width="21.7109375" style="158" customWidth="1"/>
    <col min="15662" max="15872" width="9.140625" style="158"/>
    <col min="15873" max="15873" width="61.7109375" style="158" customWidth="1"/>
    <col min="15874" max="15874" width="18.5703125" style="158" customWidth="1"/>
    <col min="15875" max="15914" width="16.85546875" style="158" customWidth="1"/>
    <col min="15915" max="15916" width="18.5703125" style="158" customWidth="1"/>
    <col min="15917" max="15917" width="21.7109375" style="158" customWidth="1"/>
    <col min="15918" max="16128" width="9.140625" style="158"/>
    <col min="16129" max="16129" width="61.7109375" style="158" customWidth="1"/>
    <col min="16130" max="16130" width="18.5703125" style="158" customWidth="1"/>
    <col min="16131" max="16170" width="16.85546875" style="158" customWidth="1"/>
    <col min="16171" max="16172" width="18.5703125" style="158" customWidth="1"/>
    <col min="16173" max="16173" width="21.7109375" style="158" customWidth="1"/>
    <col min="16174" max="16384" width="9.140625" style="158"/>
  </cols>
  <sheetData>
    <row r="1" spans="1:44" ht="18.75" x14ac:dyDescent="0.2">
      <c r="A1" s="17"/>
      <c r="B1" s="11"/>
      <c r="C1" s="11"/>
      <c r="D1" s="11"/>
      <c r="G1" s="11"/>
      <c r="H1" s="30" t="s">
        <v>66</v>
      </c>
      <c r="I1" s="15"/>
      <c r="J1" s="15"/>
      <c r="K1" s="30"/>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8"/>
      <c r="F2" s="158"/>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59"/>
      <c r="AR2" s="159"/>
    </row>
    <row r="3" spans="1:44" ht="18.75" x14ac:dyDescent="0.3">
      <c r="A3" s="16"/>
      <c r="B3" s="11"/>
      <c r="C3" s="11"/>
      <c r="D3" s="11"/>
      <c r="E3" s="158"/>
      <c r="F3" s="158"/>
      <c r="G3" s="11"/>
      <c r="H3" s="14" t="s">
        <v>335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59"/>
      <c r="AR3" s="159"/>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0"/>
      <c r="AR4" s="160"/>
    </row>
    <row r="5" spans="1:44" x14ac:dyDescent="0.2">
      <c r="A5" s="479" t="str">
        <f>'1. паспорт местоположение'!A5:C5</f>
        <v>Год раскрытия информации: 2024 год</v>
      </c>
      <c r="B5" s="479"/>
      <c r="C5" s="479"/>
      <c r="D5" s="479"/>
      <c r="E5" s="479"/>
      <c r="F5" s="479"/>
      <c r="G5" s="479"/>
      <c r="H5" s="479"/>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2"/>
      <c r="AR5" s="162"/>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0"/>
      <c r="AR6" s="160"/>
    </row>
    <row r="7" spans="1:44" ht="18.75" x14ac:dyDescent="0.2">
      <c r="A7" s="433" t="s">
        <v>7</v>
      </c>
      <c r="B7" s="433"/>
      <c r="C7" s="433"/>
      <c r="D7" s="433"/>
      <c r="E7" s="433"/>
      <c r="F7" s="433"/>
      <c r="G7" s="433"/>
      <c r="H7" s="433"/>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63"/>
      <c r="AR7" s="163"/>
    </row>
    <row r="8" spans="1:44" ht="18.75" x14ac:dyDescent="0.2">
      <c r="A8" s="382"/>
      <c r="B8" s="382"/>
      <c r="C8" s="382"/>
      <c r="D8" s="382"/>
      <c r="E8" s="382"/>
      <c r="F8" s="382"/>
      <c r="G8" s="382"/>
      <c r="H8" s="382"/>
      <c r="I8" s="382"/>
      <c r="J8" s="382"/>
      <c r="K8" s="382"/>
      <c r="L8" s="141"/>
      <c r="M8" s="141"/>
      <c r="N8" s="141"/>
      <c r="O8" s="141"/>
      <c r="P8" s="141"/>
      <c r="Q8" s="141"/>
      <c r="R8" s="141"/>
      <c r="S8" s="141"/>
      <c r="T8" s="141"/>
      <c r="U8" s="141"/>
      <c r="V8" s="141"/>
      <c r="W8" s="141"/>
      <c r="X8" s="141"/>
      <c r="Y8" s="141"/>
      <c r="Z8" s="11"/>
      <c r="AA8" s="11"/>
      <c r="AB8" s="11"/>
      <c r="AC8" s="11"/>
      <c r="AD8" s="11"/>
      <c r="AE8" s="11"/>
      <c r="AF8" s="11"/>
      <c r="AG8" s="11"/>
      <c r="AH8" s="11"/>
      <c r="AI8" s="11"/>
      <c r="AJ8" s="11"/>
      <c r="AK8" s="11"/>
      <c r="AL8" s="11"/>
      <c r="AM8" s="11"/>
      <c r="AN8" s="11"/>
      <c r="AO8" s="11"/>
      <c r="AP8" s="11"/>
      <c r="AQ8" s="160"/>
      <c r="AR8" s="160"/>
    </row>
    <row r="9" spans="1:44" ht="18.75" x14ac:dyDescent="0.2">
      <c r="A9" s="458" t="str">
        <f>'1. паспорт местоположение'!A9:C9</f>
        <v>Акционерное общество "Россети Янтарь" ДЗО  ПАО "Россети"</v>
      </c>
      <c r="B9" s="458"/>
      <c r="C9" s="458"/>
      <c r="D9" s="458"/>
      <c r="E9" s="458"/>
      <c r="F9" s="458"/>
      <c r="G9" s="458"/>
      <c r="H9" s="458"/>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64"/>
      <c r="AR9" s="164"/>
    </row>
    <row r="10" spans="1:44" x14ac:dyDescent="0.2">
      <c r="A10" s="438" t="s">
        <v>6</v>
      </c>
      <c r="B10" s="438"/>
      <c r="C10" s="438"/>
      <c r="D10" s="438"/>
      <c r="E10" s="438"/>
      <c r="F10" s="438"/>
      <c r="G10" s="438"/>
      <c r="H10" s="438"/>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65"/>
      <c r="AR10" s="165"/>
    </row>
    <row r="11" spans="1:44" ht="18.75" x14ac:dyDescent="0.2">
      <c r="A11" s="382"/>
      <c r="B11" s="382"/>
      <c r="C11" s="382"/>
      <c r="D11" s="382"/>
      <c r="E11" s="382"/>
      <c r="F11" s="382"/>
      <c r="G11" s="382"/>
      <c r="H11" s="382"/>
      <c r="I11" s="382"/>
      <c r="J11" s="382"/>
      <c r="K11" s="382"/>
      <c r="L11" s="141"/>
      <c r="M11" s="141"/>
      <c r="N11" s="141"/>
      <c r="O11" s="141"/>
      <c r="P11" s="141"/>
      <c r="Q11" s="141"/>
      <c r="R11" s="141"/>
      <c r="S11" s="141"/>
      <c r="T11" s="141"/>
      <c r="U11" s="141"/>
      <c r="V11" s="141"/>
      <c r="W11" s="141"/>
      <c r="X11" s="141"/>
      <c r="Y11" s="141"/>
      <c r="Z11" s="11"/>
      <c r="AA11" s="11"/>
      <c r="AB11" s="11"/>
      <c r="AC11" s="11"/>
      <c r="AD11" s="11"/>
      <c r="AE11" s="11"/>
      <c r="AF11" s="11"/>
      <c r="AG11" s="11"/>
      <c r="AH11" s="11"/>
      <c r="AI11" s="11"/>
      <c r="AJ11" s="11"/>
      <c r="AK11" s="11"/>
      <c r="AL11" s="11"/>
      <c r="AM11" s="11"/>
      <c r="AN11" s="11"/>
      <c r="AO11" s="11"/>
      <c r="AP11" s="11"/>
      <c r="AQ11" s="160"/>
      <c r="AR11" s="160"/>
    </row>
    <row r="12" spans="1:44" ht="18.75" x14ac:dyDescent="0.2">
      <c r="A12" s="458" t="str">
        <f>'1. паспорт местоположение'!A12:C12</f>
        <v>N_НМА15-2</v>
      </c>
      <c r="B12" s="458"/>
      <c r="C12" s="458"/>
      <c r="D12" s="458"/>
      <c r="E12" s="458"/>
      <c r="F12" s="458"/>
      <c r="G12" s="458"/>
      <c r="H12" s="458"/>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64"/>
      <c r="AR12" s="164"/>
    </row>
    <row r="13" spans="1:44" x14ac:dyDescent="0.2">
      <c r="A13" s="438" t="s">
        <v>5</v>
      </c>
      <c r="B13" s="438"/>
      <c r="C13" s="438"/>
      <c r="D13" s="438"/>
      <c r="E13" s="438"/>
      <c r="F13" s="438"/>
      <c r="G13" s="438"/>
      <c r="H13" s="438"/>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65"/>
      <c r="AR13" s="165"/>
    </row>
    <row r="14" spans="1:44" ht="18.75" x14ac:dyDescent="0.2">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8"/>
      <c r="AA14" s="8"/>
      <c r="AB14" s="8"/>
      <c r="AC14" s="8"/>
      <c r="AD14" s="8"/>
      <c r="AE14" s="8"/>
      <c r="AF14" s="8"/>
      <c r="AG14" s="8"/>
      <c r="AH14" s="8"/>
      <c r="AI14" s="8"/>
      <c r="AJ14" s="8"/>
      <c r="AK14" s="8"/>
      <c r="AL14" s="8"/>
      <c r="AM14" s="8"/>
      <c r="AN14" s="8"/>
      <c r="AO14" s="8"/>
      <c r="AP14" s="8"/>
      <c r="AQ14" s="166"/>
      <c r="AR14" s="166"/>
    </row>
    <row r="15" spans="1:44" ht="56.25" customHeight="1" x14ac:dyDescent="0.2">
      <c r="A15" s="458"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(2 этап)</v>
      </c>
      <c r="B15" s="458"/>
      <c r="C15" s="458"/>
      <c r="D15" s="458"/>
      <c r="E15" s="458"/>
      <c r="F15" s="458"/>
      <c r="G15" s="458"/>
      <c r="H15" s="458"/>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64"/>
      <c r="AR15" s="164"/>
    </row>
    <row r="16" spans="1:44" x14ac:dyDescent="0.2">
      <c r="A16" s="438" t="s">
        <v>4</v>
      </c>
      <c r="B16" s="438"/>
      <c r="C16" s="438"/>
      <c r="D16" s="438"/>
      <c r="E16" s="438"/>
      <c r="F16" s="438"/>
      <c r="G16" s="438"/>
      <c r="H16" s="438"/>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65"/>
      <c r="AR16" s="165"/>
    </row>
    <row r="17" spans="1:44" ht="18.75" x14ac:dyDescent="0.2">
      <c r="A17" s="381"/>
      <c r="B17" s="381"/>
      <c r="C17" s="381"/>
      <c r="D17" s="381"/>
      <c r="E17" s="381"/>
      <c r="F17" s="381"/>
      <c r="G17" s="381"/>
      <c r="H17" s="381"/>
      <c r="I17" s="381"/>
      <c r="J17" s="381"/>
      <c r="K17" s="381"/>
      <c r="L17" s="381"/>
      <c r="M17" s="381"/>
      <c r="N17" s="381"/>
      <c r="O17" s="381"/>
      <c r="P17" s="381"/>
      <c r="Q17" s="381"/>
      <c r="R17" s="381"/>
      <c r="S17" s="381"/>
      <c r="T17" s="381"/>
      <c r="U17" s="381"/>
      <c r="V17" s="381"/>
      <c r="W17" s="3"/>
      <c r="X17" s="3"/>
      <c r="Y17" s="3"/>
      <c r="Z17" s="3"/>
      <c r="AA17" s="3"/>
      <c r="AB17" s="3"/>
      <c r="AC17" s="3"/>
      <c r="AD17" s="3"/>
      <c r="AE17" s="3"/>
      <c r="AF17" s="3"/>
      <c r="AG17" s="3"/>
      <c r="AH17" s="3"/>
      <c r="AI17" s="3"/>
      <c r="AJ17" s="3"/>
      <c r="AK17" s="3"/>
      <c r="AL17" s="3"/>
      <c r="AM17" s="3"/>
      <c r="AN17" s="3"/>
      <c r="AO17" s="3"/>
      <c r="AP17" s="3"/>
      <c r="AQ17" s="167"/>
      <c r="AR17" s="167"/>
    </row>
    <row r="18" spans="1:44" ht="18.75" x14ac:dyDescent="0.2">
      <c r="A18" s="458" t="s">
        <v>483</v>
      </c>
      <c r="B18" s="458"/>
      <c r="C18" s="458"/>
      <c r="D18" s="458"/>
      <c r="E18" s="458"/>
      <c r="F18" s="458"/>
      <c r="G18" s="458"/>
      <c r="H18" s="45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8"/>
      <c r="AR18" s="168"/>
    </row>
    <row r="19" spans="1:44" x14ac:dyDescent="0.2">
      <c r="A19" s="169"/>
      <c r="Q19" s="170"/>
    </row>
    <row r="20" spans="1:44" x14ac:dyDescent="0.2">
      <c r="A20" s="169"/>
      <c r="Q20" s="170"/>
    </row>
    <row r="21" spans="1:44" x14ac:dyDescent="0.2">
      <c r="A21" s="169"/>
      <c r="F21" s="384"/>
      <c r="Q21" s="170"/>
    </row>
    <row r="22" spans="1:44" x14ac:dyDescent="0.2">
      <c r="A22" s="169"/>
      <c r="Q22" s="170"/>
    </row>
    <row r="23" spans="1:44" x14ac:dyDescent="0.2">
      <c r="D23" s="172"/>
      <c r="F23" s="384"/>
      <c r="Q23" s="170"/>
    </row>
    <row r="24" spans="1:44" s="174" customFormat="1" ht="16.5" thickBot="1" x14ac:dyDescent="0.3">
      <c r="A24" s="256" t="s">
        <v>334</v>
      </c>
      <c r="B24" s="256" t="s">
        <v>1</v>
      </c>
      <c r="D24" s="257"/>
      <c r="E24" s="258"/>
      <c r="F24" s="258"/>
      <c r="G24" s="258"/>
      <c r="H24" s="258"/>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row>
    <row r="25" spans="1:44" s="174" customFormat="1" x14ac:dyDescent="0.25">
      <c r="A25" s="260" t="s">
        <v>533</v>
      </c>
      <c r="B25" s="261">
        <f>-(B85+C85+D85+E85+F85+G85+H85)</f>
        <v>25775700.600000001</v>
      </c>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row>
    <row r="26" spans="1:44" s="174" customFormat="1" x14ac:dyDescent="0.25">
      <c r="A26" s="262" t="s">
        <v>332</v>
      </c>
      <c r="B26" s="263">
        <v>0</v>
      </c>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row>
    <row r="27" spans="1:44" s="174" customFormat="1" x14ac:dyDescent="0.25">
      <c r="A27" s="262" t="s">
        <v>330</v>
      </c>
      <c r="B27" s="263">
        <v>5</v>
      </c>
      <c r="D27" s="490" t="s">
        <v>333</v>
      </c>
      <c r="E27" s="490"/>
      <c r="F27" s="490"/>
      <c r="G27" s="490"/>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row>
    <row r="28" spans="1:44" s="174" customFormat="1" ht="16.5" thickBot="1" x14ac:dyDescent="0.3">
      <c r="A28" s="264" t="s">
        <v>328</v>
      </c>
      <c r="B28" s="265">
        <v>2</v>
      </c>
      <c r="D28" s="491" t="s">
        <v>331</v>
      </c>
      <c r="E28" s="492"/>
      <c r="F28" s="493"/>
      <c r="G28" s="266">
        <f>IF(SUM(B93:AD93)=0,"не окупается",SUM(B93:AD93))</f>
        <v>6.3246387352283087</v>
      </c>
      <c r="H28" s="267"/>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row>
    <row r="29" spans="1:44" s="174" customFormat="1" x14ac:dyDescent="0.25">
      <c r="A29" s="260" t="s">
        <v>327</v>
      </c>
      <c r="B29" s="268"/>
      <c r="D29" s="491" t="s">
        <v>329</v>
      </c>
      <c r="E29" s="492"/>
      <c r="F29" s="493"/>
      <c r="G29" s="266">
        <f>IF(SUM(B94:AD94)=0,"не окупается",SUM(B94:AD94))</f>
        <v>8.8019144559580127</v>
      </c>
      <c r="H29" s="267"/>
      <c r="I29" s="259"/>
      <c r="J29" s="259"/>
      <c r="K29" s="259"/>
      <c r="L29" s="259"/>
      <c r="M29" s="259"/>
      <c r="N29" s="259"/>
      <c r="O29" s="259"/>
      <c r="P29" s="259"/>
      <c r="Q29" s="259"/>
      <c r="R29" s="259"/>
      <c r="S29" s="259"/>
      <c r="T29" s="259"/>
      <c r="U29" s="259"/>
      <c r="V29" s="259"/>
      <c r="W29" s="259"/>
      <c r="X29" s="259"/>
      <c r="Y29" s="259"/>
      <c r="Z29" s="259"/>
      <c r="AA29" s="259"/>
      <c r="AB29" s="259"/>
      <c r="AC29" s="259"/>
      <c r="AD29" s="259"/>
      <c r="AE29" s="259"/>
      <c r="AF29" s="259"/>
    </row>
    <row r="30" spans="1:44" s="174" customFormat="1" ht="30.75" customHeight="1" x14ac:dyDescent="0.25">
      <c r="A30" s="262" t="s">
        <v>516</v>
      </c>
      <c r="B30" s="269"/>
      <c r="D30" s="480" t="s">
        <v>534</v>
      </c>
      <c r="E30" s="481"/>
      <c r="F30" s="482"/>
      <c r="G30" s="270">
        <f>K91</f>
        <v>3339802.5220244122</v>
      </c>
      <c r="H30" s="271"/>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row>
    <row r="31" spans="1:44" s="174" customFormat="1" ht="16.5" thickBot="1" x14ac:dyDescent="0.3">
      <c r="A31" s="262" t="s">
        <v>326</v>
      </c>
      <c r="B31" s="269"/>
      <c r="D31" s="483"/>
      <c r="E31" s="484"/>
      <c r="F31" s="485"/>
      <c r="G31" s="272"/>
      <c r="H31" s="273"/>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row>
    <row r="32" spans="1:44" s="174" customFormat="1" x14ac:dyDescent="0.25">
      <c r="A32" s="262" t="s">
        <v>306</v>
      </c>
      <c r="B32" s="385">
        <f>B25*0.05</f>
        <v>1288785.0300000003</v>
      </c>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row>
    <row r="33" spans="1:36" s="174" customFormat="1" x14ac:dyDescent="0.25">
      <c r="A33" s="262" t="s">
        <v>325</v>
      </c>
      <c r="B33" s="269"/>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row>
    <row r="34" spans="1:36" s="174" customFormat="1" x14ac:dyDescent="0.25">
      <c r="A34" s="262" t="s">
        <v>324</v>
      </c>
      <c r="B34" s="275" t="s">
        <v>535</v>
      </c>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row>
    <row r="35" spans="1:36" s="174" customFormat="1" x14ac:dyDescent="0.25">
      <c r="A35" s="276" t="s">
        <v>536</v>
      </c>
      <c r="B35" s="274"/>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row>
    <row r="36" spans="1:36" s="174" customFormat="1" ht="16.5" thickBot="1" x14ac:dyDescent="0.3">
      <c r="A36" s="264" t="s">
        <v>298</v>
      </c>
      <c r="B36" s="277">
        <v>0.2</v>
      </c>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row>
    <row r="37" spans="1:36" s="174" customFormat="1" x14ac:dyDescent="0.25">
      <c r="A37" s="260" t="s">
        <v>517</v>
      </c>
      <c r="B37" s="278">
        <v>0</v>
      </c>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row>
    <row r="38" spans="1:36" s="174" customFormat="1" x14ac:dyDescent="0.25">
      <c r="A38" s="262" t="s">
        <v>323</v>
      </c>
      <c r="B38" s="26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row>
    <row r="39" spans="1:36" s="174" customFormat="1" ht="16.5" thickBot="1" x14ac:dyDescent="0.3">
      <c r="A39" s="276" t="s">
        <v>322</v>
      </c>
      <c r="B39" s="279">
        <v>0.1</v>
      </c>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row>
    <row r="40" spans="1:36" s="283" customFormat="1" x14ac:dyDescent="0.25">
      <c r="A40" s="280" t="s">
        <v>518</v>
      </c>
      <c r="B40" s="281"/>
      <c r="C40" s="282"/>
      <c r="D40" s="174"/>
      <c r="E40" s="174"/>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259"/>
      <c r="AE40" s="259"/>
      <c r="AF40" s="259"/>
    </row>
    <row r="41" spans="1:36" s="283" customFormat="1" x14ac:dyDescent="0.25">
      <c r="A41" s="284" t="s">
        <v>321</v>
      </c>
      <c r="B41" s="285"/>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259"/>
      <c r="AE41" s="259"/>
      <c r="AF41" s="259"/>
    </row>
    <row r="42" spans="1:36" s="283" customFormat="1" x14ac:dyDescent="0.25">
      <c r="A42" s="284" t="s">
        <v>320</v>
      </c>
      <c r="B42" s="286"/>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259"/>
      <c r="AE42" s="259"/>
      <c r="AF42" s="259"/>
    </row>
    <row r="43" spans="1:36" s="283" customFormat="1" x14ac:dyDescent="0.25">
      <c r="A43" s="284" t="s">
        <v>319</v>
      </c>
      <c r="B43" s="286">
        <v>0</v>
      </c>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259"/>
      <c r="AE43" s="259"/>
      <c r="AF43" s="259"/>
    </row>
    <row r="44" spans="1:36" s="283" customFormat="1" x14ac:dyDescent="0.25">
      <c r="A44" s="284" t="s">
        <v>318</v>
      </c>
      <c r="B44" s="286">
        <v>0.1265</v>
      </c>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259"/>
      <c r="AE44" s="259"/>
      <c r="AF44" s="259"/>
    </row>
    <row r="45" spans="1:36" s="283" customFormat="1" x14ac:dyDescent="0.25">
      <c r="A45" s="284" t="s">
        <v>317</v>
      </c>
      <c r="B45" s="286">
        <v>1</v>
      </c>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259"/>
      <c r="AE45" s="259"/>
      <c r="AF45" s="259"/>
    </row>
    <row r="46" spans="1:36" s="283" customFormat="1" ht="16.5" thickBot="1" x14ac:dyDescent="0.3">
      <c r="A46" s="287" t="s">
        <v>537</v>
      </c>
      <c r="B46" s="286">
        <f>B45*B44+B43*B42*(1-B36)</f>
        <v>0.1265</v>
      </c>
      <c r="C46" s="174"/>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288"/>
      <c r="AC46" s="288"/>
      <c r="AD46" s="289"/>
      <c r="AE46" s="259"/>
      <c r="AF46" s="259"/>
    </row>
    <row r="47" spans="1:36" s="283" customFormat="1" x14ac:dyDescent="0.2">
      <c r="A47" s="290" t="s">
        <v>316</v>
      </c>
      <c r="B47" s="173">
        <v>1</v>
      </c>
      <c r="C47" s="173">
        <v>2</v>
      </c>
      <c r="D47" s="173">
        <v>3</v>
      </c>
      <c r="E47" s="173">
        <v>4</v>
      </c>
      <c r="F47" s="173">
        <v>5</v>
      </c>
      <c r="G47" s="173">
        <v>6</v>
      </c>
      <c r="H47" s="173">
        <v>7</v>
      </c>
      <c r="I47" s="173">
        <v>8</v>
      </c>
      <c r="J47" s="173">
        <v>9</v>
      </c>
      <c r="K47" s="173">
        <v>10</v>
      </c>
      <c r="L47" s="173">
        <v>11</v>
      </c>
      <c r="M47" s="173">
        <v>12</v>
      </c>
      <c r="N47" s="173">
        <v>13</v>
      </c>
      <c r="O47" s="173">
        <v>14</v>
      </c>
      <c r="P47" s="386">
        <v>15</v>
      </c>
      <c r="Q47" s="387">
        <v>16</v>
      </c>
      <c r="R47" s="291">
        <v>17</v>
      </c>
      <c r="S47" s="291">
        <v>18</v>
      </c>
      <c r="T47" s="291">
        <v>19</v>
      </c>
      <c r="U47" s="291">
        <v>20</v>
      </c>
      <c r="V47" s="291">
        <v>21</v>
      </c>
      <c r="W47" s="291">
        <v>22</v>
      </c>
      <c r="X47" s="291">
        <v>23</v>
      </c>
      <c r="Y47" s="291">
        <v>24</v>
      </c>
      <c r="Z47" s="291">
        <v>25</v>
      </c>
      <c r="AA47" s="291">
        <v>26</v>
      </c>
      <c r="AB47" s="291">
        <v>27</v>
      </c>
      <c r="AC47" s="292">
        <v>28</v>
      </c>
      <c r="AD47" s="292">
        <v>29</v>
      </c>
      <c r="AE47" s="291">
        <v>30</v>
      </c>
      <c r="AF47" s="291">
        <v>31</v>
      </c>
      <c r="AG47" s="291">
        <v>32</v>
      </c>
      <c r="AH47" s="291">
        <v>33</v>
      </c>
      <c r="AI47" s="291">
        <v>34</v>
      </c>
      <c r="AJ47" s="291">
        <v>35</v>
      </c>
    </row>
    <row r="48" spans="1:36" s="283" customFormat="1" x14ac:dyDescent="0.2">
      <c r="A48" s="293" t="s">
        <v>315</v>
      </c>
      <c r="B48" s="294">
        <v>4.9001762230179997E-2</v>
      </c>
      <c r="C48" s="294">
        <v>4.7000273037249997E-2</v>
      </c>
      <c r="D48" s="294">
        <v>4.7000273037249997E-2</v>
      </c>
      <c r="E48" s="294">
        <v>4.7000273037249997E-2</v>
      </c>
      <c r="F48" s="294">
        <v>4.7000273037249997E-2</v>
      </c>
      <c r="G48" s="294">
        <v>4.7000273037249997E-2</v>
      </c>
      <c r="H48" s="294">
        <v>4.7000273037249997E-2</v>
      </c>
      <c r="I48" s="294">
        <v>4.7000273037249997E-2</v>
      </c>
      <c r="J48" s="294">
        <v>4.7000273037249997E-2</v>
      </c>
      <c r="K48" s="294">
        <v>4.7000273037249997E-2</v>
      </c>
      <c r="L48" s="294">
        <v>4.7000273037249997E-2</v>
      </c>
      <c r="M48" s="294">
        <v>4.7000273037249997E-2</v>
      </c>
      <c r="N48" s="294">
        <v>4.7000273037249997E-2</v>
      </c>
      <c r="O48" s="294">
        <v>4.7000273037249997E-2</v>
      </c>
      <c r="P48" s="294">
        <v>4.7000273037249997E-2</v>
      </c>
      <c r="Q48" s="294">
        <v>1.0470002730372501</v>
      </c>
      <c r="R48" s="294">
        <v>2.0470002730372499</v>
      </c>
      <c r="S48" s="294">
        <v>3.0470002730372499</v>
      </c>
      <c r="T48" s="294">
        <v>4.0470002730372503</v>
      </c>
      <c r="U48" s="294">
        <v>5.0470002730372503</v>
      </c>
      <c r="V48" s="294">
        <v>6.0470002730372503</v>
      </c>
      <c r="W48" s="294">
        <v>7.0470002730372503</v>
      </c>
      <c r="X48" s="294">
        <v>8.0470002730372503</v>
      </c>
      <c r="Y48" s="294">
        <v>9.0470002730372503</v>
      </c>
      <c r="Z48" s="294">
        <v>10.0470002730373</v>
      </c>
      <c r="AA48" s="294">
        <v>11.0470002730373</v>
      </c>
      <c r="AB48" s="294">
        <v>12.0470002730373</v>
      </c>
      <c r="AC48" s="294">
        <v>13.0470002730373</v>
      </c>
      <c r="AD48" s="294">
        <v>14.0470002730373</v>
      </c>
      <c r="AE48" s="294">
        <v>15.0470002730373</v>
      </c>
      <c r="AF48" s="294">
        <v>16.047000273037199</v>
      </c>
      <c r="AG48" s="295">
        <v>0.04</v>
      </c>
      <c r="AH48" s="295">
        <v>0.04</v>
      </c>
      <c r="AI48" s="295">
        <v>0.04</v>
      </c>
      <c r="AJ48" s="295">
        <v>0.04</v>
      </c>
    </row>
    <row r="49" spans="1:36" s="283" customFormat="1" x14ac:dyDescent="0.2">
      <c r="A49" s="293" t="s">
        <v>314</v>
      </c>
      <c r="B49" s="294">
        <f>B48</f>
        <v>4.9001762230179997E-2</v>
      </c>
      <c r="C49" s="294">
        <f t="shared" ref="C49:P49" si="0">(1+B49)*(1+C48)-1</f>
        <v>9.8305131471554841E-2</v>
      </c>
      <c r="D49" s="294">
        <f t="shared" si="0"/>
        <v>0.14992577252893069</v>
      </c>
      <c r="E49" s="294">
        <f t="shared" si="0"/>
        <v>0.20397259781036126</v>
      </c>
      <c r="F49" s="294">
        <f t="shared" si="0"/>
        <v>0.26055963863681542</v>
      </c>
      <c r="G49" s="294">
        <f t="shared" si="0"/>
        <v>0.31980628583248305</v>
      </c>
      <c r="H49" s="294">
        <f t="shared" si="0"/>
        <v>0.38183754162288874</v>
      </c>
      <c r="I49" s="294">
        <f t="shared" si="0"/>
        <v>0.44678428337228682</v>
      </c>
      <c r="J49" s="294">
        <f t="shared" si="0"/>
        <v>0.51478353971678659</v>
      </c>
      <c r="K49" s="294">
        <f t="shared" si="0"/>
        <v>0.5859787796758078</v>
      </c>
      <c r="L49" s="294">
        <f t="shared" si="0"/>
        <v>0.66052021535185546</v>
      </c>
      <c r="M49" s="294">
        <f t="shared" si="0"/>
        <v>0.73856511885726595</v>
      </c>
      <c r="N49" s="294">
        <f t="shared" si="0"/>
        <v>0.82027815413659666</v>
      </c>
      <c r="O49" s="294">
        <f t="shared" si="0"/>
        <v>0.90583172438475823</v>
      </c>
      <c r="P49" s="388">
        <f t="shared" si="0"/>
        <v>0.99540633579389493</v>
      </c>
      <c r="Q49" s="388">
        <f t="shared" ref="Q49" si="1">(1+P49)*(1+Q48)-1</f>
        <v>3.0845973141903622</v>
      </c>
      <c r="R49" s="388">
        <f t="shared" ref="R49" si="2">(1+Q49)*(1+R48)-1</f>
        <v>11.445769131585251</v>
      </c>
      <c r="S49" s="388">
        <f t="shared" ref="S49" si="3">(1+R49)*(1+S48)-1</f>
        <v>49.368031073684094</v>
      </c>
      <c r="T49" s="388">
        <f t="shared" ref="T49" si="4">(1+S49)*(1+T48)-1</f>
        <v>253.20746658123232</v>
      </c>
      <c r="U49" s="388">
        <f t="shared" ref="U49" si="5">(1+T49)*(1+U48)-1</f>
        <v>1536.1926198248195</v>
      </c>
      <c r="V49" s="388">
        <f t="shared" ref="V49" si="6">(1+U49)*(1+V48)-1</f>
        <v>10831.596811616349</v>
      </c>
      <c r="W49" s="388">
        <f t="shared" ref="W49" si="7">(1+V49)*(1+W48)-1</f>
        <v>87168.909500779206</v>
      </c>
      <c r="X49" s="388">
        <f t="shared" ref="X49" si="8">(1+W49)*(1+X48)-1</f>
        <v>788625.19505418185</v>
      </c>
      <c r="Y49" s="388">
        <f t="shared" ref="Y49" si="9">(1+X49)*(1+Y48)-1</f>
        <v>7923326.5970336925</v>
      </c>
      <c r="Z49" s="388">
        <f t="shared" ref="Z49" si="10">(1+Y49)*(1+Z48)-1</f>
        <v>87529001.127795175</v>
      </c>
      <c r="AA49" s="388">
        <f t="shared" ref="AA49" si="11">(1+Z49)*(1+AA48)-1</f>
        <v>1054461911.5322309</v>
      </c>
      <c r="AB49" s="388">
        <f t="shared" ref="AB49" si="12">(1+AA49)*(1+AB48)-1</f>
        <v>13757564859.71545</v>
      </c>
      <c r="AC49" s="388">
        <f t="shared" ref="AC49" si="13">(1+AB49)*(1+AC48)-1</f>
        <v>193252517353.79831</v>
      </c>
      <c r="AD49" s="388">
        <f t="shared" ref="AD49" si="14">(1+AC49)*(1+AD48)-1</f>
        <v>2907870681401.7959</v>
      </c>
      <c r="AE49" s="388">
        <f t="shared" ref="AE49" si="15">(1+AD49)*(1+AE48)-1</f>
        <v>46662601618426.82</v>
      </c>
      <c r="AF49" s="388">
        <f t="shared" ref="AF49" si="16">(1+AE49)*(1+AF48)-1</f>
        <v>795457382529964.13</v>
      </c>
      <c r="AG49" s="295">
        <f t="shared" ref="AG49:AJ49" si="17">(1+AF49)*(1+AG48)-1</f>
        <v>827275677831162.75</v>
      </c>
      <c r="AH49" s="295">
        <f t="shared" si="17"/>
        <v>860366704944409.38</v>
      </c>
      <c r="AI49" s="295">
        <f t="shared" si="17"/>
        <v>894781373142185.88</v>
      </c>
      <c r="AJ49" s="295">
        <f t="shared" si="17"/>
        <v>930572628067873.38</v>
      </c>
    </row>
    <row r="50" spans="1:36" s="393" customFormat="1" ht="16.5" thickBot="1" x14ac:dyDescent="0.3">
      <c r="A50" s="389" t="s">
        <v>519</v>
      </c>
      <c r="B50" s="390">
        <f>B51+B52</f>
        <v>0</v>
      </c>
      <c r="C50" s="390">
        <f>C51+C52</f>
        <v>0</v>
      </c>
      <c r="D50" s="390">
        <f>D51+D52</f>
        <v>3600000</v>
      </c>
      <c r="E50" s="390">
        <f t="shared" ref="E50:X50" si="18">E51+E52</f>
        <v>3744000</v>
      </c>
      <c r="F50" s="390">
        <f t="shared" si="18"/>
        <v>3893760</v>
      </c>
      <c r="G50" s="390">
        <f t="shared" si="18"/>
        <v>4049510.3999999999</v>
      </c>
      <c r="H50" s="390">
        <f t="shared" si="18"/>
        <v>4211490.8159999996</v>
      </c>
      <c r="I50" s="390">
        <f t="shared" si="18"/>
        <v>4379950.4486400001</v>
      </c>
      <c r="J50" s="390">
        <f t="shared" si="18"/>
        <v>4555148.4665855998</v>
      </c>
      <c r="K50" s="390">
        <f t="shared" si="18"/>
        <v>4737354.4052490238</v>
      </c>
      <c r="L50" s="390">
        <f t="shared" si="18"/>
        <v>4926848.5814589849</v>
      </c>
      <c r="M50" s="390">
        <f t="shared" si="18"/>
        <v>5123922.5247173449</v>
      </c>
      <c r="N50" s="390">
        <f t="shared" si="18"/>
        <v>5328879.4257060392</v>
      </c>
      <c r="O50" s="390">
        <f t="shared" si="18"/>
        <v>5542034.6027342808</v>
      </c>
      <c r="P50" s="391">
        <f t="shared" si="18"/>
        <v>5763715.9868436521</v>
      </c>
      <c r="Q50" s="391">
        <f t="shared" si="18"/>
        <v>5994264.6263173986</v>
      </c>
      <c r="R50" s="391">
        <f t="shared" si="18"/>
        <v>6234035.2113700947</v>
      </c>
      <c r="S50" s="391">
        <f t="shared" si="18"/>
        <v>6483396.6198248984</v>
      </c>
      <c r="T50" s="391">
        <f t="shared" si="18"/>
        <v>6742732.4846178945</v>
      </c>
      <c r="U50" s="391">
        <f t="shared" si="18"/>
        <v>7012441.7840026105</v>
      </c>
      <c r="V50" s="391">
        <f t="shared" si="18"/>
        <v>7292939.4553627148</v>
      </c>
      <c r="W50" s="391">
        <f t="shared" si="18"/>
        <v>7584657.0335772233</v>
      </c>
      <c r="X50" s="391">
        <f t="shared" si="18"/>
        <v>7888043.3149203127</v>
      </c>
      <c r="Y50" s="392">
        <f t="shared" ref="Y50:AG50" si="19">SUM(Y51:Y53)</f>
        <v>0</v>
      </c>
      <c r="Z50" s="392">
        <f t="shared" si="19"/>
        <v>0</v>
      </c>
      <c r="AA50" s="392">
        <f t="shared" si="19"/>
        <v>0</v>
      </c>
      <c r="AB50" s="392">
        <f t="shared" si="19"/>
        <v>0</v>
      </c>
      <c r="AC50" s="392">
        <f t="shared" si="19"/>
        <v>0</v>
      </c>
      <c r="AD50" s="392">
        <f t="shared" si="19"/>
        <v>0</v>
      </c>
      <c r="AE50" s="392">
        <f t="shared" si="19"/>
        <v>0</v>
      </c>
      <c r="AF50" s="392">
        <f t="shared" si="19"/>
        <v>0</v>
      </c>
      <c r="AG50" s="392">
        <f t="shared" si="19"/>
        <v>0</v>
      </c>
      <c r="AH50" s="392"/>
      <c r="AI50" s="392"/>
      <c r="AJ50" s="392"/>
    </row>
    <row r="51" spans="1:36" s="398" customFormat="1" ht="16.5" thickBot="1" x14ac:dyDescent="0.3">
      <c r="A51" s="394" t="s">
        <v>568</v>
      </c>
      <c r="B51" s="395">
        <v>0</v>
      </c>
      <c r="C51" s="395">
        <v>0</v>
      </c>
      <c r="D51" s="395">
        <v>3600000</v>
      </c>
      <c r="E51" s="395">
        <f>D51*1.04</f>
        <v>3744000</v>
      </c>
      <c r="F51" s="395">
        <f t="shared" ref="F51:X51" si="20">E51*1.04</f>
        <v>3893760</v>
      </c>
      <c r="G51" s="395">
        <f t="shared" si="20"/>
        <v>4049510.3999999999</v>
      </c>
      <c r="H51" s="395">
        <f t="shared" si="20"/>
        <v>4211490.8159999996</v>
      </c>
      <c r="I51" s="395">
        <f t="shared" si="20"/>
        <v>4379950.4486400001</v>
      </c>
      <c r="J51" s="395">
        <f t="shared" si="20"/>
        <v>4555148.4665855998</v>
      </c>
      <c r="K51" s="395">
        <f t="shared" si="20"/>
        <v>4737354.4052490238</v>
      </c>
      <c r="L51" s="395">
        <f t="shared" si="20"/>
        <v>4926848.5814589849</v>
      </c>
      <c r="M51" s="395">
        <f t="shared" si="20"/>
        <v>5123922.5247173449</v>
      </c>
      <c r="N51" s="395">
        <f t="shared" si="20"/>
        <v>5328879.4257060392</v>
      </c>
      <c r="O51" s="395">
        <f t="shared" si="20"/>
        <v>5542034.6027342808</v>
      </c>
      <c r="P51" s="395">
        <f t="shared" si="20"/>
        <v>5763715.9868436521</v>
      </c>
      <c r="Q51" s="395">
        <f t="shared" si="20"/>
        <v>5994264.6263173986</v>
      </c>
      <c r="R51" s="395">
        <f t="shared" si="20"/>
        <v>6234035.2113700947</v>
      </c>
      <c r="S51" s="395">
        <f t="shared" si="20"/>
        <v>6483396.6198248984</v>
      </c>
      <c r="T51" s="395">
        <f t="shared" si="20"/>
        <v>6742732.4846178945</v>
      </c>
      <c r="U51" s="395">
        <f t="shared" si="20"/>
        <v>7012441.7840026105</v>
      </c>
      <c r="V51" s="395">
        <f t="shared" si="20"/>
        <v>7292939.4553627148</v>
      </c>
      <c r="W51" s="395">
        <f t="shared" si="20"/>
        <v>7584657.0335772233</v>
      </c>
      <c r="X51" s="395">
        <f t="shared" si="20"/>
        <v>7888043.3149203127</v>
      </c>
      <c r="Y51" s="396"/>
      <c r="Z51" s="396"/>
      <c r="AA51" s="396"/>
      <c r="AB51" s="396"/>
      <c r="AC51" s="397"/>
      <c r="AD51" s="397"/>
      <c r="AE51" s="397"/>
      <c r="AF51" s="397"/>
      <c r="AG51" s="397"/>
      <c r="AH51" s="397"/>
      <c r="AI51" s="397"/>
      <c r="AJ51" s="397"/>
    </row>
    <row r="52" spans="1:36" s="393" customFormat="1" ht="16.5" thickBot="1" x14ac:dyDescent="0.3">
      <c r="A52" s="399"/>
      <c r="B52" s="400"/>
      <c r="C52" s="400"/>
      <c r="D52" s="400"/>
      <c r="E52" s="400"/>
      <c r="F52" s="400"/>
      <c r="G52" s="400"/>
      <c r="H52" s="400"/>
      <c r="I52" s="400"/>
      <c r="J52" s="400"/>
      <c r="K52" s="400"/>
      <c r="L52" s="400"/>
      <c r="M52" s="400"/>
      <c r="N52" s="400"/>
      <c r="O52" s="400"/>
      <c r="P52" s="400"/>
      <c r="Q52" s="400"/>
      <c r="R52" s="400"/>
      <c r="S52" s="400"/>
      <c r="T52" s="400"/>
      <c r="U52" s="400"/>
      <c r="V52" s="400"/>
      <c r="W52" s="400"/>
      <c r="X52" s="400"/>
      <c r="Y52" s="401"/>
      <c r="Z52" s="401"/>
      <c r="AA52" s="401"/>
      <c r="AB52" s="401"/>
      <c r="AC52" s="402"/>
      <c r="AD52" s="402"/>
      <c r="AE52" s="402"/>
      <c r="AF52" s="402"/>
      <c r="AG52" s="402"/>
      <c r="AH52" s="402"/>
      <c r="AI52" s="402"/>
      <c r="AJ52" s="402"/>
    </row>
    <row r="53" spans="1:36" s="393" customFormat="1" ht="16.5" thickBot="1" x14ac:dyDescent="0.3">
      <c r="A53" s="403"/>
      <c r="B53" s="392"/>
      <c r="C53" s="392"/>
      <c r="D53" s="392"/>
      <c r="E53" s="392"/>
      <c r="F53" s="392"/>
      <c r="G53" s="392"/>
      <c r="H53" s="392"/>
      <c r="I53" s="392"/>
      <c r="J53" s="392"/>
      <c r="K53" s="392"/>
      <c r="L53" s="392"/>
      <c r="M53" s="392"/>
      <c r="N53" s="392"/>
      <c r="O53" s="392"/>
      <c r="P53" s="404"/>
      <c r="Q53" s="401"/>
      <c r="R53" s="401"/>
      <c r="S53" s="401"/>
      <c r="T53" s="401"/>
      <c r="U53" s="401"/>
      <c r="V53" s="401"/>
      <c r="W53" s="401"/>
      <c r="X53" s="401"/>
      <c r="Y53" s="401"/>
      <c r="Z53" s="401"/>
      <c r="AA53" s="401"/>
      <c r="AB53" s="401"/>
      <c r="AC53" s="402"/>
      <c r="AD53" s="402"/>
      <c r="AE53" s="402"/>
      <c r="AF53" s="402"/>
      <c r="AG53" s="402"/>
      <c r="AH53" s="402"/>
      <c r="AI53" s="402"/>
      <c r="AJ53" s="402"/>
    </row>
    <row r="54" spans="1:36" s="283" customFormat="1" ht="16.5" thickBot="1" x14ac:dyDescent="0.25">
      <c r="A54" s="174"/>
      <c r="B54" s="282"/>
      <c r="C54" s="282"/>
      <c r="D54" s="282"/>
      <c r="E54" s="282"/>
      <c r="F54" s="282"/>
      <c r="G54" s="282"/>
      <c r="H54" s="282"/>
      <c r="I54" s="282"/>
      <c r="J54" s="282"/>
      <c r="K54" s="282"/>
      <c r="L54" s="282"/>
      <c r="M54" s="282"/>
      <c r="N54" s="282"/>
      <c r="O54" s="282"/>
      <c r="P54" s="282"/>
      <c r="Q54" s="297"/>
      <c r="R54" s="297"/>
      <c r="S54" s="297"/>
      <c r="T54" s="297"/>
      <c r="U54" s="297"/>
      <c r="V54" s="297"/>
      <c r="W54" s="297"/>
      <c r="X54" s="297"/>
      <c r="Y54" s="297"/>
      <c r="Z54" s="297"/>
      <c r="AA54" s="297"/>
      <c r="AB54" s="297"/>
      <c r="AC54" s="298"/>
      <c r="AD54" s="298"/>
      <c r="AE54" s="298"/>
      <c r="AF54" s="298"/>
      <c r="AG54" s="298"/>
      <c r="AH54" s="298"/>
      <c r="AI54" s="298"/>
      <c r="AJ54" s="298"/>
    </row>
    <row r="55" spans="1:36" s="283" customFormat="1" x14ac:dyDescent="0.2">
      <c r="A55" s="299" t="s">
        <v>313</v>
      </c>
      <c r="B55" s="173">
        <v>1</v>
      </c>
      <c r="C55" s="173">
        <v>2</v>
      </c>
      <c r="D55" s="173">
        <v>3</v>
      </c>
      <c r="E55" s="173">
        <v>4</v>
      </c>
      <c r="F55" s="173">
        <v>5</v>
      </c>
      <c r="G55" s="173">
        <v>6</v>
      </c>
      <c r="H55" s="173">
        <v>7</v>
      </c>
      <c r="I55" s="173">
        <v>8</v>
      </c>
      <c r="J55" s="173">
        <v>9</v>
      </c>
      <c r="K55" s="173">
        <v>10</v>
      </c>
      <c r="L55" s="173">
        <v>11</v>
      </c>
      <c r="M55" s="173">
        <v>12</v>
      </c>
      <c r="N55" s="173">
        <v>13</v>
      </c>
      <c r="O55" s="173">
        <v>14</v>
      </c>
      <c r="P55" s="173">
        <v>15</v>
      </c>
      <c r="Q55" s="291">
        <v>16</v>
      </c>
      <c r="R55" s="291">
        <v>17</v>
      </c>
      <c r="S55" s="291">
        <v>18</v>
      </c>
      <c r="T55" s="291">
        <v>19</v>
      </c>
      <c r="U55" s="291">
        <v>20</v>
      </c>
      <c r="V55" s="291">
        <v>21</v>
      </c>
      <c r="W55" s="291">
        <v>22</v>
      </c>
      <c r="X55" s="291">
        <v>23</v>
      </c>
      <c r="Y55" s="291">
        <v>24</v>
      </c>
      <c r="Z55" s="291">
        <v>25</v>
      </c>
      <c r="AA55" s="291">
        <v>26</v>
      </c>
      <c r="AB55" s="291">
        <v>27</v>
      </c>
      <c r="AC55" s="300">
        <v>28</v>
      </c>
      <c r="AD55" s="300">
        <v>29</v>
      </c>
      <c r="AE55" s="300">
        <v>29</v>
      </c>
      <c r="AF55" s="300">
        <v>29</v>
      </c>
      <c r="AG55" s="300">
        <v>29</v>
      </c>
      <c r="AH55" s="300">
        <v>29</v>
      </c>
      <c r="AI55" s="300">
        <v>29</v>
      </c>
      <c r="AJ55" s="300">
        <v>29</v>
      </c>
    </row>
    <row r="56" spans="1:36" s="283" customFormat="1" x14ac:dyDescent="0.25">
      <c r="A56" s="293" t="s">
        <v>312</v>
      </c>
      <c r="B56" s="301">
        <v>0</v>
      </c>
      <c r="C56" s="301">
        <v>0</v>
      </c>
      <c r="D56" s="301">
        <v>0</v>
      </c>
      <c r="E56" s="301">
        <v>0</v>
      </c>
      <c r="F56" s="301">
        <v>0</v>
      </c>
      <c r="G56" s="301">
        <v>0</v>
      </c>
      <c r="H56" s="301">
        <v>0</v>
      </c>
      <c r="I56" s="301">
        <v>0</v>
      </c>
      <c r="J56" s="301">
        <v>0</v>
      </c>
      <c r="K56" s="301">
        <v>0</v>
      </c>
      <c r="L56" s="301">
        <v>0</v>
      </c>
      <c r="M56" s="301">
        <v>0</v>
      </c>
      <c r="N56" s="301">
        <v>0</v>
      </c>
      <c r="O56" s="301">
        <v>0</v>
      </c>
      <c r="P56" s="301">
        <v>0</v>
      </c>
      <c r="Q56" s="302">
        <v>0</v>
      </c>
      <c r="R56" s="302">
        <v>0</v>
      </c>
      <c r="S56" s="302">
        <v>0</v>
      </c>
      <c r="T56" s="302">
        <v>0</v>
      </c>
      <c r="U56" s="302">
        <v>0</v>
      </c>
      <c r="V56" s="302">
        <v>0</v>
      </c>
      <c r="W56" s="302">
        <v>0</v>
      </c>
      <c r="X56" s="302">
        <v>0</v>
      </c>
      <c r="Y56" s="302">
        <v>0</v>
      </c>
      <c r="Z56" s="302">
        <v>0</v>
      </c>
      <c r="AA56" s="302">
        <v>0</v>
      </c>
      <c r="AB56" s="302">
        <v>0</v>
      </c>
      <c r="AC56" s="302">
        <v>0</v>
      </c>
      <c r="AD56" s="302">
        <v>0</v>
      </c>
      <c r="AE56" s="302">
        <v>0</v>
      </c>
      <c r="AF56" s="302">
        <v>0</v>
      </c>
      <c r="AG56" s="302">
        <v>0</v>
      </c>
      <c r="AH56" s="302">
        <v>0</v>
      </c>
      <c r="AI56" s="302">
        <v>0</v>
      </c>
      <c r="AJ56" s="302">
        <v>0</v>
      </c>
    </row>
    <row r="57" spans="1:36" s="283" customFormat="1" x14ac:dyDescent="0.25">
      <c r="A57" s="293" t="s">
        <v>311</v>
      </c>
      <c r="B57" s="301">
        <v>0</v>
      </c>
      <c r="C57" s="301">
        <v>0</v>
      </c>
      <c r="D57" s="301">
        <v>0</v>
      </c>
      <c r="E57" s="301">
        <v>0</v>
      </c>
      <c r="F57" s="301">
        <v>0</v>
      </c>
      <c r="G57" s="301">
        <v>0</v>
      </c>
      <c r="H57" s="301">
        <v>0</v>
      </c>
      <c r="I57" s="301">
        <v>0</v>
      </c>
      <c r="J57" s="301">
        <v>0</v>
      </c>
      <c r="K57" s="301">
        <v>0</v>
      </c>
      <c r="L57" s="301">
        <v>0</v>
      </c>
      <c r="M57" s="301">
        <v>0</v>
      </c>
      <c r="N57" s="301">
        <v>0</v>
      </c>
      <c r="O57" s="301">
        <v>0</v>
      </c>
      <c r="P57" s="301">
        <v>0</v>
      </c>
      <c r="Q57" s="302">
        <v>0</v>
      </c>
      <c r="R57" s="302">
        <v>0</v>
      </c>
      <c r="S57" s="302">
        <v>0</v>
      </c>
      <c r="T57" s="302">
        <v>0</v>
      </c>
      <c r="U57" s="302">
        <v>0</v>
      </c>
      <c r="V57" s="302">
        <v>0</v>
      </c>
      <c r="W57" s="302">
        <v>0</v>
      </c>
      <c r="X57" s="302">
        <v>0</v>
      </c>
      <c r="Y57" s="302">
        <v>0</v>
      </c>
      <c r="Z57" s="302">
        <v>0</v>
      </c>
      <c r="AA57" s="302">
        <v>0</v>
      </c>
      <c r="AB57" s="302">
        <v>0</v>
      </c>
      <c r="AC57" s="302">
        <v>0</v>
      </c>
      <c r="AD57" s="302">
        <v>0</v>
      </c>
      <c r="AE57" s="302">
        <v>0</v>
      </c>
      <c r="AF57" s="302">
        <v>0</v>
      </c>
      <c r="AG57" s="302">
        <v>0</v>
      </c>
      <c r="AH57" s="302">
        <v>0</v>
      </c>
      <c r="AI57" s="302">
        <v>0</v>
      </c>
      <c r="AJ57" s="302">
        <v>0</v>
      </c>
    </row>
    <row r="58" spans="1:36" s="283" customFormat="1" x14ac:dyDescent="0.25">
      <c r="A58" s="293" t="s">
        <v>310</v>
      </c>
      <c r="B58" s="301">
        <v>0</v>
      </c>
      <c r="C58" s="301">
        <v>0</v>
      </c>
      <c r="D58" s="301">
        <v>0</v>
      </c>
      <c r="E58" s="301">
        <v>0</v>
      </c>
      <c r="F58" s="301">
        <v>0</v>
      </c>
      <c r="G58" s="301">
        <v>0</v>
      </c>
      <c r="H58" s="301">
        <v>0</v>
      </c>
      <c r="I58" s="301">
        <v>0</v>
      </c>
      <c r="J58" s="301">
        <v>0</v>
      </c>
      <c r="K58" s="301">
        <v>0</v>
      </c>
      <c r="L58" s="301">
        <v>0</v>
      </c>
      <c r="M58" s="301">
        <v>0</v>
      </c>
      <c r="N58" s="301">
        <v>0</v>
      </c>
      <c r="O58" s="301">
        <v>0</v>
      </c>
      <c r="P58" s="301">
        <v>0</v>
      </c>
      <c r="Q58" s="302">
        <v>0</v>
      </c>
      <c r="R58" s="302">
        <v>0</v>
      </c>
      <c r="S58" s="302">
        <v>0</v>
      </c>
      <c r="T58" s="302">
        <v>0</v>
      </c>
      <c r="U58" s="302">
        <v>0</v>
      </c>
      <c r="V58" s="302">
        <v>0</v>
      </c>
      <c r="W58" s="302">
        <v>0</v>
      </c>
      <c r="X58" s="302">
        <v>0</v>
      </c>
      <c r="Y58" s="302">
        <v>0</v>
      </c>
      <c r="Z58" s="302">
        <v>0</v>
      </c>
      <c r="AA58" s="302">
        <v>0</v>
      </c>
      <c r="AB58" s="302">
        <v>0</v>
      </c>
      <c r="AC58" s="302">
        <v>0</v>
      </c>
      <c r="AD58" s="302">
        <v>0</v>
      </c>
      <c r="AE58" s="302">
        <v>0</v>
      </c>
      <c r="AF58" s="302">
        <v>0</v>
      </c>
      <c r="AG58" s="302">
        <v>0</v>
      </c>
      <c r="AH58" s="302">
        <v>0</v>
      </c>
      <c r="AI58" s="302">
        <v>0</v>
      </c>
      <c r="AJ58" s="302">
        <v>0</v>
      </c>
    </row>
    <row r="59" spans="1:36" s="283" customFormat="1" ht="16.5" thickBot="1" x14ac:dyDescent="0.3">
      <c r="A59" s="303" t="s">
        <v>309</v>
      </c>
      <c r="B59" s="304">
        <v>0</v>
      </c>
      <c r="C59" s="304">
        <v>0</v>
      </c>
      <c r="D59" s="304">
        <v>0</v>
      </c>
      <c r="E59" s="304">
        <v>0</v>
      </c>
      <c r="F59" s="304">
        <v>0</v>
      </c>
      <c r="G59" s="304">
        <v>0</v>
      </c>
      <c r="H59" s="304">
        <v>0</v>
      </c>
      <c r="I59" s="304">
        <v>0</v>
      </c>
      <c r="J59" s="304">
        <v>0</v>
      </c>
      <c r="K59" s="304">
        <v>0</v>
      </c>
      <c r="L59" s="304">
        <v>0</v>
      </c>
      <c r="M59" s="304">
        <v>0</v>
      </c>
      <c r="N59" s="304">
        <v>0</v>
      </c>
      <c r="O59" s="304">
        <v>0</v>
      </c>
      <c r="P59" s="304">
        <v>0</v>
      </c>
      <c r="Q59" s="296">
        <v>0</v>
      </c>
      <c r="R59" s="296">
        <v>0</v>
      </c>
      <c r="S59" s="296">
        <v>0</v>
      </c>
      <c r="T59" s="296">
        <v>0</v>
      </c>
      <c r="U59" s="296">
        <v>0</v>
      </c>
      <c r="V59" s="296">
        <v>0</v>
      </c>
      <c r="W59" s="296">
        <v>0</v>
      </c>
      <c r="X59" s="296">
        <v>0</v>
      </c>
      <c r="Y59" s="296">
        <v>0</v>
      </c>
      <c r="Z59" s="296">
        <v>0</v>
      </c>
      <c r="AA59" s="296">
        <v>0</v>
      </c>
      <c r="AB59" s="296">
        <v>0</v>
      </c>
      <c r="AC59" s="296">
        <v>0</v>
      </c>
      <c r="AD59" s="296">
        <v>0</v>
      </c>
      <c r="AE59" s="296">
        <v>0</v>
      </c>
      <c r="AF59" s="296">
        <v>0</v>
      </c>
      <c r="AG59" s="296">
        <v>0</v>
      </c>
      <c r="AH59" s="296">
        <v>0</v>
      </c>
      <c r="AI59" s="296">
        <v>0</v>
      </c>
      <c r="AJ59" s="296">
        <v>0</v>
      </c>
    </row>
    <row r="60" spans="1:36" s="283" customFormat="1" ht="16.5" thickBot="1" x14ac:dyDescent="0.3">
      <c r="A60" s="305"/>
      <c r="B60" s="306"/>
      <c r="C60" s="307"/>
      <c r="D60" s="307"/>
      <c r="E60" s="307"/>
      <c r="F60" s="307"/>
      <c r="G60" s="307"/>
      <c r="H60" s="307"/>
      <c r="I60" s="307"/>
      <c r="J60" s="307"/>
      <c r="K60" s="307"/>
      <c r="L60" s="307"/>
      <c r="M60" s="307"/>
      <c r="N60" s="307"/>
      <c r="O60" s="307"/>
      <c r="P60" s="307"/>
      <c r="Q60" s="308"/>
      <c r="R60" s="308"/>
      <c r="S60" s="308"/>
      <c r="T60" s="308"/>
      <c r="U60" s="308"/>
      <c r="V60" s="308"/>
      <c r="W60" s="308"/>
      <c r="X60" s="308"/>
      <c r="Y60" s="308"/>
      <c r="Z60" s="308"/>
      <c r="AA60" s="308"/>
      <c r="AB60" s="309"/>
      <c r="AC60" s="309"/>
      <c r="AD60" s="309"/>
      <c r="AE60" s="310"/>
      <c r="AF60" s="311"/>
      <c r="AG60" s="310"/>
      <c r="AH60" s="310"/>
      <c r="AI60" s="310"/>
      <c r="AJ60" s="310"/>
    </row>
    <row r="61" spans="1:36" s="283" customFormat="1" x14ac:dyDescent="0.2">
      <c r="A61" s="299" t="s">
        <v>520</v>
      </c>
      <c r="B61" s="173">
        <v>1</v>
      </c>
      <c r="C61" s="173">
        <v>2</v>
      </c>
      <c r="D61" s="173">
        <v>3</v>
      </c>
      <c r="E61" s="173">
        <v>4</v>
      </c>
      <c r="F61" s="173">
        <v>5</v>
      </c>
      <c r="G61" s="173">
        <v>6</v>
      </c>
      <c r="H61" s="173">
        <v>7</v>
      </c>
      <c r="I61" s="173">
        <v>8</v>
      </c>
      <c r="J61" s="173">
        <v>9</v>
      </c>
      <c r="K61" s="173">
        <v>10</v>
      </c>
      <c r="L61" s="173">
        <v>11</v>
      </c>
      <c r="M61" s="173">
        <v>12</v>
      </c>
      <c r="N61" s="173">
        <v>13</v>
      </c>
      <c r="O61" s="173">
        <v>14</v>
      </c>
      <c r="P61" s="173">
        <v>15</v>
      </c>
      <c r="Q61" s="291">
        <v>16</v>
      </c>
      <c r="R61" s="291">
        <v>17</v>
      </c>
      <c r="S61" s="291">
        <v>18</v>
      </c>
      <c r="T61" s="291">
        <v>19</v>
      </c>
      <c r="U61" s="291">
        <v>20</v>
      </c>
      <c r="V61" s="291">
        <v>21</v>
      </c>
      <c r="W61" s="291">
        <v>22</v>
      </c>
      <c r="X61" s="291">
        <v>23</v>
      </c>
      <c r="Y61" s="291">
        <v>24</v>
      </c>
      <c r="Z61" s="291">
        <v>25</v>
      </c>
      <c r="AA61" s="291">
        <v>26</v>
      </c>
      <c r="AB61" s="291">
        <v>27</v>
      </c>
      <c r="AC61" s="292">
        <v>28</v>
      </c>
      <c r="AD61" s="292">
        <v>29</v>
      </c>
      <c r="AE61" s="291">
        <v>29</v>
      </c>
      <c r="AF61" s="291">
        <v>29</v>
      </c>
      <c r="AG61" s="291">
        <v>29</v>
      </c>
      <c r="AH61" s="291">
        <v>29</v>
      </c>
      <c r="AI61" s="291">
        <v>29</v>
      </c>
      <c r="AJ61" s="291">
        <v>29</v>
      </c>
    </row>
    <row r="62" spans="1:36" s="393" customFormat="1" ht="14.25" x14ac:dyDescent="0.2">
      <c r="A62" s="405" t="s">
        <v>308</v>
      </c>
      <c r="B62" s="406">
        <f t="shared" ref="B62:AJ62" si="21">B50*$B$28</f>
        <v>0</v>
      </c>
      <c r="C62" s="406">
        <f>C50*$B$28</f>
        <v>0</v>
      </c>
      <c r="D62" s="406">
        <f t="shared" si="21"/>
        <v>7200000</v>
      </c>
      <c r="E62" s="406">
        <f t="shared" si="21"/>
        <v>7488000</v>
      </c>
      <c r="F62" s="406">
        <f t="shared" si="21"/>
        <v>7787520</v>
      </c>
      <c r="G62" s="406">
        <f t="shared" si="21"/>
        <v>8099020.7999999998</v>
      </c>
      <c r="H62" s="406">
        <f t="shared" si="21"/>
        <v>8422981.6319999993</v>
      </c>
      <c r="I62" s="406">
        <f t="shared" si="21"/>
        <v>8759900.8972800002</v>
      </c>
      <c r="J62" s="406">
        <f t="shared" si="21"/>
        <v>9110296.9331711996</v>
      </c>
      <c r="K62" s="406">
        <f t="shared" si="21"/>
        <v>9474708.8104980476</v>
      </c>
      <c r="L62" s="406">
        <f t="shared" si="21"/>
        <v>9853697.1629179697</v>
      </c>
      <c r="M62" s="406">
        <f t="shared" si="21"/>
        <v>10247845.04943469</v>
      </c>
      <c r="N62" s="406">
        <f t="shared" si="21"/>
        <v>10657758.851412078</v>
      </c>
      <c r="O62" s="406">
        <f t="shared" si="21"/>
        <v>11084069.205468562</v>
      </c>
      <c r="P62" s="406">
        <f t="shared" si="21"/>
        <v>11527431.973687304</v>
      </c>
      <c r="Q62" s="406">
        <f t="shared" si="21"/>
        <v>11988529.252634797</v>
      </c>
      <c r="R62" s="406">
        <f t="shared" si="21"/>
        <v>12468070.422740189</v>
      </c>
      <c r="S62" s="406">
        <f t="shared" si="21"/>
        <v>12966793.239649797</v>
      </c>
      <c r="T62" s="406">
        <f t="shared" si="21"/>
        <v>13485464.969235789</v>
      </c>
      <c r="U62" s="406">
        <f t="shared" si="21"/>
        <v>14024883.568005221</v>
      </c>
      <c r="V62" s="406">
        <f t="shared" si="21"/>
        <v>14585878.91072543</v>
      </c>
      <c r="W62" s="406">
        <f t="shared" si="21"/>
        <v>15169314.067154447</v>
      </c>
      <c r="X62" s="406">
        <f t="shared" si="21"/>
        <v>15776086.629840625</v>
      </c>
      <c r="Y62" s="406">
        <f t="shared" si="21"/>
        <v>0</v>
      </c>
      <c r="Z62" s="406">
        <f t="shared" si="21"/>
        <v>0</v>
      </c>
      <c r="AA62" s="406">
        <f t="shared" si="21"/>
        <v>0</v>
      </c>
      <c r="AB62" s="406">
        <f t="shared" si="21"/>
        <v>0</v>
      </c>
      <c r="AC62" s="406">
        <f t="shared" si="21"/>
        <v>0</v>
      </c>
      <c r="AD62" s="406">
        <f t="shared" si="21"/>
        <v>0</v>
      </c>
      <c r="AE62" s="406">
        <f t="shared" si="21"/>
        <v>0</v>
      </c>
      <c r="AF62" s="406">
        <f t="shared" si="21"/>
        <v>0</v>
      </c>
      <c r="AG62" s="406">
        <f t="shared" si="21"/>
        <v>0</v>
      </c>
      <c r="AH62" s="406">
        <f t="shared" si="21"/>
        <v>0</v>
      </c>
      <c r="AI62" s="406">
        <f t="shared" si="21"/>
        <v>0</v>
      </c>
      <c r="AJ62" s="406">
        <f t="shared" si="21"/>
        <v>0</v>
      </c>
    </row>
    <row r="63" spans="1:36" s="393" customFormat="1" x14ac:dyDescent="0.2">
      <c r="A63" s="399" t="s">
        <v>538</v>
      </c>
      <c r="B63" s="407">
        <f t="shared" ref="B63:G63" si="22">SUM(B64:B69)</f>
        <v>0</v>
      </c>
      <c r="C63" s="407">
        <f t="shared" si="22"/>
        <v>-1288785.0300000003</v>
      </c>
      <c r="D63" s="407">
        <f t="shared" si="22"/>
        <v>-1349358.2782963207</v>
      </c>
      <c r="E63" s="407">
        <f t="shared" si="22"/>
        <v>-1412778.4858013215</v>
      </c>
      <c r="F63" s="407">
        <f t="shared" si="22"/>
        <v>-1479179.4603751362</v>
      </c>
      <c r="G63" s="407">
        <f t="shared" si="22"/>
        <v>-1548701.2988838598</v>
      </c>
      <c r="H63" s="407">
        <f t="shared" ref="H63:AJ63" si="23">SUM(H64:H69)</f>
        <v>-1621490.682784545</v>
      </c>
      <c r="I63" s="407">
        <f t="shared" si="23"/>
        <v>-1697701.1876027756</v>
      </c>
      <c r="J63" s="407">
        <f t="shared" si="23"/>
        <v>-1777493.6069557697</v>
      </c>
      <c r="K63" s="407">
        <f t="shared" si="23"/>
        <v>-1861036.2918046573</v>
      </c>
      <c r="L63" s="407">
        <f t="shared" si="23"/>
        <v>-1948505.5056517075</v>
      </c>
      <c r="M63" s="407">
        <f t="shared" si="23"/>
        <v>-2040085.7964319228</v>
      </c>
      <c r="N63" s="407">
        <f t="shared" si="23"/>
        <v>-2135970.3858836391</v>
      </c>
      <c r="O63" s="407">
        <f t="shared" si="23"/>
        <v>-2236361.5772196506</v>
      </c>
      <c r="P63" s="407">
        <f t="shared" si="23"/>
        <v>-2341471.1819589892</v>
      </c>
      <c r="Q63" s="407">
        <f t="shared" si="23"/>
        <v>-10528335.744213494</v>
      </c>
      <c r="R63" s="407">
        <f t="shared" si="23"/>
        <v>-32079841.887246352</v>
      </c>
      <c r="S63" s="407">
        <f t="shared" si="23"/>
        <v>-129827128.8766778</v>
      </c>
      <c r="T63" s="407">
        <f t="shared" si="23"/>
        <v>-655237554.88823509</v>
      </c>
      <c r="U63" s="407">
        <f t="shared" si="23"/>
        <v>-3962221673.3134179</v>
      </c>
      <c r="V63" s="407">
        <f t="shared" si="23"/>
        <v>-27921777213.673767</v>
      </c>
      <c r="W63" s="407">
        <f t="shared" si="23"/>
        <v>-224686548862.11807</v>
      </c>
      <c r="X63" s="407">
        <f t="shared" si="23"/>
        <v>-2032739268903.3796</v>
      </c>
      <c r="Y63" s="407">
        <f t="shared" si="23"/>
        <v>-20422931989685.793</v>
      </c>
      <c r="Z63" s="407">
        <f t="shared" si="23"/>
        <v>-225612135266281.19</v>
      </c>
      <c r="AA63" s="407">
        <f t="shared" si="23"/>
        <v>-2717949455153417.5</v>
      </c>
      <c r="AB63" s="407">
        <f t="shared" si="23"/>
        <v>-3.5461087283488224E+16</v>
      </c>
      <c r="AC63" s="407">
        <f t="shared" si="23"/>
        <v>-4.9812190275335859E+17</v>
      </c>
      <c r="AD63" s="407">
        <f t="shared" si="23"/>
        <v>-7.4952404067356467E+18</v>
      </c>
      <c r="AE63" s="407">
        <f t="shared" si="23"/>
        <v>-1.2027612485336711E+20</v>
      </c>
      <c r="AF63" s="407">
        <f t="shared" si="23"/>
        <v>-2.0503471332152055E+21</v>
      </c>
      <c r="AG63" s="407">
        <f t="shared" si="23"/>
        <v>-2.132361018543814E+21</v>
      </c>
      <c r="AH63" s="407">
        <f t="shared" si="23"/>
        <v>-2.2176554592855665E+21</v>
      </c>
      <c r="AI63" s="407">
        <f t="shared" si="23"/>
        <v>-2.3063616776569894E+21</v>
      </c>
      <c r="AJ63" s="407">
        <f t="shared" si="23"/>
        <v>-2.3986161447632692E+21</v>
      </c>
    </row>
    <row r="64" spans="1:36" s="393" customFormat="1" x14ac:dyDescent="0.25">
      <c r="A64" s="408" t="s">
        <v>307</v>
      </c>
      <c r="B64" s="409"/>
      <c r="C64" s="409">
        <f>B29</f>
        <v>0</v>
      </c>
      <c r="D64" s="409">
        <f>C64*(1+D48)</f>
        <v>0</v>
      </c>
      <c r="E64" s="409">
        <f>D64*(1+E48)</f>
        <v>0</v>
      </c>
      <c r="F64" s="409">
        <f t="shared" ref="F64:X64" si="24">E64*(1+F48)</f>
        <v>0</v>
      </c>
      <c r="G64" s="409">
        <f t="shared" si="24"/>
        <v>0</v>
      </c>
      <c r="H64" s="409">
        <f t="shared" si="24"/>
        <v>0</v>
      </c>
      <c r="I64" s="409">
        <f>H64*(1+I48)</f>
        <v>0</v>
      </c>
      <c r="J64" s="409">
        <f t="shared" si="24"/>
        <v>0</v>
      </c>
      <c r="K64" s="409">
        <f t="shared" si="24"/>
        <v>0</v>
      </c>
      <c r="L64" s="409">
        <f t="shared" si="24"/>
        <v>0</v>
      </c>
      <c r="M64" s="409">
        <f t="shared" si="24"/>
        <v>0</v>
      </c>
      <c r="N64" s="409">
        <f t="shared" si="24"/>
        <v>0</v>
      </c>
      <c r="O64" s="409">
        <f t="shared" si="24"/>
        <v>0</v>
      </c>
      <c r="P64" s="409">
        <f t="shared" si="24"/>
        <v>0</v>
      </c>
      <c r="Q64" s="409">
        <f t="shared" si="24"/>
        <v>0</v>
      </c>
      <c r="R64" s="409">
        <f t="shared" si="24"/>
        <v>0</v>
      </c>
      <c r="S64" s="409">
        <f t="shared" si="24"/>
        <v>0</v>
      </c>
      <c r="T64" s="409">
        <f t="shared" si="24"/>
        <v>0</v>
      </c>
      <c r="U64" s="409">
        <f t="shared" si="24"/>
        <v>0</v>
      </c>
      <c r="V64" s="409">
        <f t="shared" si="24"/>
        <v>0</v>
      </c>
      <c r="W64" s="409">
        <f>V64*(1+W48)</f>
        <v>0</v>
      </c>
      <c r="X64" s="409">
        <f t="shared" si="24"/>
        <v>0</v>
      </c>
      <c r="Y64" s="400">
        <v>0</v>
      </c>
      <c r="Z64" s="400">
        <v>0</v>
      </c>
      <c r="AA64" s="400">
        <f>-IF(AA$47&lt;=$B$30,0,$B$29*(1+AA$49)*$B$28)</f>
        <v>0</v>
      </c>
      <c r="AB64" s="400">
        <v>0</v>
      </c>
      <c r="AC64" s="400">
        <v>0</v>
      </c>
      <c r="AD64" s="400">
        <f>-IF(AD$47&lt;=$B$30,0,$B$29*(1+AD$49)*$B$28)</f>
        <v>0</v>
      </c>
      <c r="AE64" s="400">
        <v>0</v>
      </c>
      <c r="AF64" s="400">
        <v>0</v>
      </c>
      <c r="AG64" s="400">
        <f>-IF(AG$47&lt;=$B$30,0,$B$29*(1+AG$49)*$B$28)</f>
        <v>0</v>
      </c>
      <c r="AH64" s="400">
        <v>0</v>
      </c>
      <c r="AI64" s="400">
        <v>0</v>
      </c>
      <c r="AJ64" s="400">
        <f>-IF(AJ$47&lt;=$B$30,0,$B$29*(1+AJ$49)*$B$28)</f>
        <v>0</v>
      </c>
    </row>
    <row r="65" spans="1:36" s="393" customFormat="1" x14ac:dyDescent="0.25">
      <c r="A65" s="399" t="str">
        <f>A32</f>
        <v>Прочие расходы при эксплуатации объекта, руб. без НДС</v>
      </c>
      <c r="B65" s="400"/>
      <c r="C65" s="400">
        <f>-B32</f>
        <v>-1288785.0300000003</v>
      </c>
      <c r="D65" s="400">
        <f>C65*(1+D48)</f>
        <v>-1349358.2782963207</v>
      </c>
      <c r="E65" s="400">
        <f t="shared" ref="E65:P65" si="25">D65*(1+E48)</f>
        <v>-1412778.4858013215</v>
      </c>
      <c r="F65" s="400">
        <f t="shared" si="25"/>
        <v>-1479179.4603751362</v>
      </c>
      <c r="G65" s="400">
        <f t="shared" si="25"/>
        <v>-1548701.2988838598</v>
      </c>
      <c r="H65" s="400">
        <f t="shared" si="25"/>
        <v>-1621490.682784545</v>
      </c>
      <c r="I65" s="400">
        <f t="shared" si="25"/>
        <v>-1697701.1876027756</v>
      </c>
      <c r="J65" s="400">
        <f t="shared" si="25"/>
        <v>-1777493.6069557697</v>
      </c>
      <c r="K65" s="400">
        <f t="shared" si="25"/>
        <v>-1861036.2918046573</v>
      </c>
      <c r="L65" s="400">
        <f t="shared" si="25"/>
        <v>-1948505.5056517075</v>
      </c>
      <c r="M65" s="400">
        <f t="shared" si="25"/>
        <v>-2040085.7964319228</v>
      </c>
      <c r="N65" s="400">
        <f t="shared" si="25"/>
        <v>-2135970.3858836391</v>
      </c>
      <c r="O65" s="400">
        <f t="shared" si="25"/>
        <v>-2236361.5772196506</v>
      </c>
      <c r="P65" s="400">
        <f t="shared" si="25"/>
        <v>-2341471.1819589892</v>
      </c>
      <c r="Q65" s="407">
        <f t="shared" ref="Q65:AJ65" si="26">-IF(Q$47&lt;=$B$33,0,$B$32*(1+Q$49)*$B$28)</f>
        <v>-10528335.744213494</v>
      </c>
      <c r="R65" s="407">
        <f t="shared" si="26"/>
        <v>-32079841.887246352</v>
      </c>
      <c r="S65" s="407">
        <f t="shared" si="26"/>
        <v>-129827128.8766778</v>
      </c>
      <c r="T65" s="407">
        <f t="shared" si="26"/>
        <v>-655237554.88823509</v>
      </c>
      <c r="U65" s="407">
        <f t="shared" si="26"/>
        <v>-3962221673.3134179</v>
      </c>
      <c r="V65" s="407">
        <f t="shared" si="26"/>
        <v>-27921777213.673767</v>
      </c>
      <c r="W65" s="407">
        <f t="shared" si="26"/>
        <v>-224686548862.11807</v>
      </c>
      <c r="X65" s="407">
        <f t="shared" si="26"/>
        <v>-2032739268903.3796</v>
      </c>
      <c r="Y65" s="407">
        <f t="shared" si="26"/>
        <v>-20422931989685.793</v>
      </c>
      <c r="Z65" s="407">
        <f t="shared" si="26"/>
        <v>-225612135266281.19</v>
      </c>
      <c r="AA65" s="407">
        <f t="shared" si="26"/>
        <v>-2717949455153417.5</v>
      </c>
      <c r="AB65" s="407">
        <f t="shared" si="26"/>
        <v>-3.5461087283488224E+16</v>
      </c>
      <c r="AC65" s="407">
        <f t="shared" si="26"/>
        <v>-4.9812190275335859E+17</v>
      </c>
      <c r="AD65" s="407">
        <f t="shared" si="26"/>
        <v>-7.4952404067356467E+18</v>
      </c>
      <c r="AE65" s="407">
        <f t="shared" si="26"/>
        <v>-1.2027612485336711E+20</v>
      </c>
      <c r="AF65" s="407">
        <f t="shared" si="26"/>
        <v>-2.0503471332152055E+21</v>
      </c>
      <c r="AG65" s="407">
        <f t="shared" si="26"/>
        <v>-2.132361018543814E+21</v>
      </c>
      <c r="AH65" s="407">
        <f t="shared" si="26"/>
        <v>-2.2176554592855665E+21</v>
      </c>
      <c r="AI65" s="407">
        <f t="shared" si="26"/>
        <v>-2.3063616776569894E+21</v>
      </c>
      <c r="AJ65" s="407">
        <f t="shared" si="26"/>
        <v>-2.3986161447632692E+21</v>
      </c>
    </row>
    <row r="66" spans="1:36" s="283" customFormat="1" x14ac:dyDescent="0.2">
      <c r="A66" s="314" t="s">
        <v>536</v>
      </c>
      <c r="B66" s="232"/>
      <c r="C66" s="232"/>
      <c r="D66" s="232"/>
      <c r="E66" s="232"/>
      <c r="F66" s="232"/>
      <c r="G66" s="232"/>
      <c r="H66" s="232"/>
      <c r="I66" s="232"/>
      <c r="J66" s="232"/>
      <c r="K66" s="232"/>
      <c r="L66" s="232"/>
      <c r="M66" s="232"/>
      <c r="N66" s="315">
        <f>-IF(N$47&lt;=$B$30,0,$B$35*(1+N$48)*$B$28)</f>
        <v>0</v>
      </c>
      <c r="O66" s="315">
        <v>0</v>
      </c>
      <c r="P66" s="315">
        <v>0</v>
      </c>
      <c r="Q66" s="313">
        <v>0</v>
      </c>
      <c r="R66" s="313">
        <v>0</v>
      </c>
      <c r="S66" s="313">
        <v>0</v>
      </c>
      <c r="T66" s="313">
        <v>0</v>
      </c>
      <c r="U66" s="313">
        <v>0</v>
      </c>
      <c r="V66" s="313">
        <f>-IF(V$47&lt;=$B$30,0,$B$35*(1+V$48)*$B$28)</f>
        <v>0</v>
      </c>
      <c r="W66" s="313">
        <v>0</v>
      </c>
      <c r="X66" s="313">
        <v>0</v>
      </c>
      <c r="Y66" s="313">
        <v>0</v>
      </c>
      <c r="Z66" s="313">
        <v>0</v>
      </c>
      <c r="AA66" s="313">
        <v>0</v>
      </c>
      <c r="AB66" s="313">
        <v>0</v>
      </c>
      <c r="AC66" s="313">
        <v>0</v>
      </c>
      <c r="AD66" s="313">
        <f>-IF(AD$47&lt;=$B$30,0,$B$35*(1+AD$48)*$B$28)</f>
        <v>0</v>
      </c>
      <c r="AE66" s="313">
        <v>0</v>
      </c>
      <c r="AF66" s="313">
        <v>0</v>
      </c>
      <c r="AG66" s="313">
        <v>0</v>
      </c>
      <c r="AH66" s="313">
        <v>0</v>
      </c>
      <c r="AI66" s="313">
        <v>0</v>
      </c>
      <c r="AJ66" s="313">
        <v>0</v>
      </c>
    </row>
    <row r="67" spans="1:36" s="283" customFormat="1" x14ac:dyDescent="0.25">
      <c r="A67" s="314" t="s">
        <v>539</v>
      </c>
      <c r="B67" s="301"/>
      <c r="C67" s="301"/>
      <c r="D67" s="301">
        <v>0</v>
      </c>
      <c r="E67" s="301">
        <v>0</v>
      </c>
      <c r="F67" s="301">
        <v>0</v>
      </c>
      <c r="G67" s="301">
        <v>0</v>
      </c>
      <c r="H67" s="301">
        <v>0</v>
      </c>
      <c r="I67" s="301">
        <v>0</v>
      </c>
      <c r="J67" s="301">
        <v>0</v>
      </c>
      <c r="K67" s="301">
        <v>0</v>
      </c>
      <c r="L67" s="301">
        <v>0</v>
      </c>
      <c r="M67" s="301">
        <v>0</v>
      </c>
      <c r="N67" s="301">
        <v>0</v>
      </c>
      <c r="O67" s="301">
        <v>0</v>
      </c>
      <c r="P67" s="301">
        <v>0</v>
      </c>
      <c r="Q67" s="302">
        <v>0</v>
      </c>
      <c r="R67" s="302">
        <v>0</v>
      </c>
      <c r="S67" s="302">
        <v>0</v>
      </c>
      <c r="T67" s="302">
        <v>0</v>
      </c>
      <c r="U67" s="302">
        <v>0</v>
      </c>
      <c r="V67" s="302">
        <v>0</v>
      </c>
      <c r="W67" s="302">
        <v>0</v>
      </c>
      <c r="X67" s="302">
        <v>0</v>
      </c>
      <c r="Y67" s="302">
        <v>0</v>
      </c>
      <c r="Z67" s="302">
        <v>0</v>
      </c>
      <c r="AA67" s="302">
        <v>0</v>
      </c>
      <c r="AB67" s="302">
        <v>0</v>
      </c>
      <c r="AC67" s="302">
        <v>0</v>
      </c>
      <c r="AD67" s="302">
        <v>0</v>
      </c>
      <c r="AE67" s="302">
        <v>0</v>
      </c>
      <c r="AF67" s="302">
        <v>0</v>
      </c>
      <c r="AG67" s="302">
        <v>0</v>
      </c>
      <c r="AH67" s="302">
        <v>0</v>
      </c>
      <c r="AI67" s="302">
        <v>0</v>
      </c>
      <c r="AJ67" s="302">
        <v>0</v>
      </c>
    </row>
    <row r="68" spans="1:36" s="283" customFormat="1" x14ac:dyDescent="0.25">
      <c r="A68" s="314" t="s">
        <v>517</v>
      </c>
      <c r="B68" s="301">
        <v>0</v>
      </c>
      <c r="C68" s="301">
        <v>0</v>
      </c>
      <c r="D68" s="301">
        <v>0</v>
      </c>
      <c r="E68" s="301">
        <v>0</v>
      </c>
      <c r="F68" s="301">
        <v>0</v>
      </c>
      <c r="G68" s="301">
        <v>0</v>
      </c>
      <c r="H68" s="301">
        <v>0</v>
      </c>
      <c r="I68" s="301">
        <v>0</v>
      </c>
      <c r="J68" s="301">
        <v>0</v>
      </c>
      <c r="K68" s="301">
        <v>0</v>
      </c>
      <c r="L68" s="301">
        <v>0</v>
      </c>
      <c r="M68" s="301">
        <v>0</v>
      </c>
      <c r="N68" s="301">
        <v>0</v>
      </c>
      <c r="O68" s="301">
        <v>0</v>
      </c>
      <c r="P68" s="301">
        <v>0</v>
      </c>
      <c r="Q68" s="302">
        <v>0</v>
      </c>
      <c r="R68" s="302">
        <v>0</v>
      </c>
      <c r="S68" s="302">
        <v>0</v>
      </c>
      <c r="T68" s="302">
        <v>0</v>
      </c>
      <c r="U68" s="302">
        <v>0</v>
      </c>
      <c r="V68" s="302">
        <v>0</v>
      </c>
      <c r="W68" s="302">
        <v>0</v>
      </c>
      <c r="X68" s="302">
        <v>0</v>
      </c>
      <c r="Y68" s="302">
        <v>0</v>
      </c>
      <c r="Z68" s="302">
        <v>0</v>
      </c>
      <c r="AA68" s="302">
        <v>0</v>
      </c>
      <c r="AB68" s="302">
        <v>0</v>
      </c>
      <c r="AC68" s="302">
        <v>0</v>
      </c>
      <c r="AD68" s="302">
        <v>0</v>
      </c>
      <c r="AE68" s="302">
        <v>0</v>
      </c>
      <c r="AF68" s="302">
        <v>0</v>
      </c>
      <c r="AG68" s="302">
        <v>0</v>
      </c>
      <c r="AH68" s="302">
        <v>0</v>
      </c>
      <c r="AI68" s="302">
        <v>0</v>
      </c>
      <c r="AJ68" s="302">
        <v>0</v>
      </c>
    </row>
    <row r="69" spans="1:36" s="283" customFormat="1" x14ac:dyDescent="0.25">
      <c r="A69" s="314" t="s">
        <v>540</v>
      </c>
      <c r="B69" s="301">
        <v>0</v>
      </c>
      <c r="C69" s="301">
        <v>0</v>
      </c>
      <c r="D69" s="301">
        <v>0</v>
      </c>
      <c r="E69" s="301">
        <v>0</v>
      </c>
      <c r="F69" s="301">
        <v>0</v>
      </c>
      <c r="G69" s="301">
        <v>0</v>
      </c>
      <c r="H69" s="301">
        <v>0</v>
      </c>
      <c r="I69" s="301">
        <v>0</v>
      </c>
      <c r="J69" s="301">
        <v>0</v>
      </c>
      <c r="K69" s="301">
        <v>0</v>
      </c>
      <c r="L69" s="301">
        <v>0</v>
      </c>
      <c r="M69" s="301">
        <v>0</v>
      </c>
      <c r="N69" s="301">
        <v>0</v>
      </c>
      <c r="O69" s="301">
        <v>0</v>
      </c>
      <c r="P69" s="301">
        <v>0</v>
      </c>
      <c r="Q69" s="302">
        <v>0</v>
      </c>
      <c r="R69" s="302">
        <v>0</v>
      </c>
      <c r="S69" s="302">
        <v>0</v>
      </c>
      <c r="T69" s="302">
        <v>0</v>
      </c>
      <c r="U69" s="302">
        <v>0</v>
      </c>
      <c r="V69" s="302">
        <v>0</v>
      </c>
      <c r="W69" s="302">
        <v>0</v>
      </c>
      <c r="X69" s="302">
        <v>0</v>
      </c>
      <c r="Y69" s="302">
        <v>0</v>
      </c>
      <c r="Z69" s="302">
        <v>0</v>
      </c>
      <c r="AA69" s="302">
        <v>0</v>
      </c>
      <c r="AB69" s="302">
        <v>0</v>
      </c>
      <c r="AC69" s="302">
        <v>0</v>
      </c>
      <c r="AD69" s="302">
        <v>0</v>
      </c>
      <c r="AE69" s="302">
        <v>0</v>
      </c>
      <c r="AF69" s="302">
        <v>0</v>
      </c>
      <c r="AG69" s="302">
        <v>0</v>
      </c>
      <c r="AH69" s="302">
        <v>0</v>
      </c>
      <c r="AI69" s="302">
        <v>0</v>
      </c>
      <c r="AJ69" s="302">
        <v>0</v>
      </c>
    </row>
    <row r="70" spans="1:36" s="283" customFormat="1" ht="28.5" x14ac:dyDescent="0.2">
      <c r="A70" s="316" t="s">
        <v>305</v>
      </c>
      <c r="B70" s="317">
        <f>B62+B63</f>
        <v>0</v>
      </c>
      <c r="C70" s="317">
        <f>C62+C63</f>
        <v>-1288785.0300000003</v>
      </c>
      <c r="D70" s="317">
        <f>D62+D63</f>
        <v>5850641.7217036793</v>
      </c>
      <c r="E70" s="317">
        <f t="shared" ref="E70:AJ70" si="27">E62+E63</f>
        <v>6075221.5141986785</v>
      </c>
      <c r="F70" s="317">
        <f>F62+F63</f>
        <v>6308340.5396248642</v>
      </c>
      <c r="G70" s="317">
        <f t="shared" si="27"/>
        <v>6550319.5011161398</v>
      </c>
      <c r="H70" s="317">
        <f t="shared" si="27"/>
        <v>6801490.949215454</v>
      </c>
      <c r="I70" s="317">
        <f t="shared" si="27"/>
        <v>7062199.709677225</v>
      </c>
      <c r="J70" s="317">
        <f t="shared" si="27"/>
        <v>7332803.3262154302</v>
      </c>
      <c r="K70" s="317">
        <f t="shared" si="27"/>
        <v>7613672.5186933903</v>
      </c>
      <c r="L70" s="317">
        <f t="shared" si="27"/>
        <v>7905191.657266262</v>
      </c>
      <c r="M70" s="317">
        <f t="shared" si="27"/>
        <v>8207759.2530027665</v>
      </c>
      <c r="N70" s="317">
        <f t="shared" si="27"/>
        <v>8521788.4655284397</v>
      </c>
      <c r="O70" s="317">
        <f t="shared" si="27"/>
        <v>8847707.6282489114</v>
      </c>
      <c r="P70" s="317">
        <f t="shared" si="27"/>
        <v>9185960.791728314</v>
      </c>
      <c r="Q70" s="312">
        <f t="shared" si="27"/>
        <v>1460193.5084213037</v>
      </c>
      <c r="R70" s="312">
        <f t="shared" si="27"/>
        <v>-19611771.464506164</v>
      </c>
      <c r="S70" s="312">
        <f t="shared" si="27"/>
        <v>-116860335.63702799</v>
      </c>
      <c r="T70" s="312">
        <f t="shared" si="27"/>
        <v>-641752089.91899931</v>
      </c>
      <c r="U70" s="312">
        <f t="shared" si="27"/>
        <v>-3948196789.7454128</v>
      </c>
      <c r="V70" s="312">
        <f t="shared" si="27"/>
        <v>-27907191334.763042</v>
      </c>
      <c r="W70" s="312">
        <f t="shared" si="27"/>
        <v>-224671379548.0509</v>
      </c>
      <c r="X70" s="312">
        <f t="shared" si="27"/>
        <v>-2032723492816.7498</v>
      </c>
      <c r="Y70" s="312">
        <f t="shared" si="27"/>
        <v>-20422931989685.793</v>
      </c>
      <c r="Z70" s="312">
        <f t="shared" si="27"/>
        <v>-225612135266281.19</v>
      </c>
      <c r="AA70" s="312">
        <f t="shared" si="27"/>
        <v>-2717949455153417.5</v>
      </c>
      <c r="AB70" s="312">
        <f t="shared" si="27"/>
        <v>-3.5461087283488224E+16</v>
      </c>
      <c r="AC70" s="312">
        <f t="shared" si="27"/>
        <v>-4.9812190275335859E+17</v>
      </c>
      <c r="AD70" s="312">
        <f t="shared" si="27"/>
        <v>-7.4952404067356467E+18</v>
      </c>
      <c r="AE70" s="312">
        <f t="shared" si="27"/>
        <v>-1.2027612485336711E+20</v>
      </c>
      <c r="AF70" s="312">
        <f t="shared" si="27"/>
        <v>-2.0503471332152055E+21</v>
      </c>
      <c r="AG70" s="312">
        <f t="shared" si="27"/>
        <v>-2.132361018543814E+21</v>
      </c>
      <c r="AH70" s="312">
        <f t="shared" si="27"/>
        <v>-2.2176554592855665E+21</v>
      </c>
      <c r="AI70" s="312">
        <f t="shared" si="27"/>
        <v>-2.3063616776569894E+21</v>
      </c>
      <c r="AJ70" s="312">
        <f t="shared" si="27"/>
        <v>-2.3986161447632692E+21</v>
      </c>
    </row>
    <row r="71" spans="1:36" s="283" customFormat="1" ht="15" x14ac:dyDescent="0.2">
      <c r="A71" s="318" t="s">
        <v>300</v>
      </c>
      <c r="B71" s="232"/>
      <c r="C71" s="232">
        <f>-B25/B27</f>
        <v>-5155140.12</v>
      </c>
      <c r="D71" s="232">
        <f t="shared" ref="D71:Y71" si="28">C71</f>
        <v>-5155140.12</v>
      </c>
      <c r="E71" s="232">
        <f t="shared" si="28"/>
        <v>-5155140.12</v>
      </c>
      <c r="F71" s="232">
        <f t="shared" si="28"/>
        <v>-5155140.12</v>
      </c>
      <c r="G71" s="232">
        <f t="shared" si="28"/>
        <v>-5155140.12</v>
      </c>
      <c r="H71" s="232">
        <f t="shared" si="28"/>
        <v>-5155140.12</v>
      </c>
      <c r="I71" s="232">
        <f t="shared" si="28"/>
        <v>-5155140.12</v>
      </c>
      <c r="J71" s="232">
        <f t="shared" si="28"/>
        <v>-5155140.12</v>
      </c>
      <c r="K71" s="232">
        <f t="shared" si="28"/>
        <v>-5155140.12</v>
      </c>
      <c r="L71" s="232">
        <f t="shared" si="28"/>
        <v>-5155140.12</v>
      </c>
      <c r="M71" s="232">
        <f t="shared" si="28"/>
        <v>-5155140.12</v>
      </c>
      <c r="N71" s="232">
        <f t="shared" si="28"/>
        <v>-5155140.12</v>
      </c>
      <c r="O71" s="232">
        <f t="shared" si="28"/>
        <v>-5155140.12</v>
      </c>
      <c r="P71" s="232">
        <f t="shared" si="28"/>
        <v>-5155140.12</v>
      </c>
      <c r="Q71" s="410">
        <f t="shared" si="28"/>
        <v>-5155140.12</v>
      </c>
      <c r="R71" s="410">
        <f t="shared" si="28"/>
        <v>-5155140.12</v>
      </c>
      <c r="S71" s="410">
        <f t="shared" si="28"/>
        <v>-5155140.12</v>
      </c>
      <c r="T71" s="410">
        <f t="shared" si="28"/>
        <v>-5155140.12</v>
      </c>
      <c r="U71" s="410">
        <f t="shared" si="28"/>
        <v>-5155140.12</v>
      </c>
      <c r="V71" s="410">
        <f t="shared" si="28"/>
        <v>-5155140.12</v>
      </c>
      <c r="W71" s="410">
        <f t="shared" si="28"/>
        <v>-5155140.12</v>
      </c>
      <c r="X71" s="410">
        <f t="shared" si="28"/>
        <v>-5155140.12</v>
      </c>
      <c r="Y71" s="410">
        <f t="shared" si="28"/>
        <v>-5155140.12</v>
      </c>
      <c r="Z71" s="410"/>
      <c r="AA71" s="410"/>
      <c r="AB71" s="410"/>
      <c r="AC71" s="410"/>
      <c r="AD71" s="410"/>
      <c r="AE71" s="410"/>
      <c r="AF71" s="410"/>
      <c r="AG71" s="410"/>
      <c r="AH71" s="410"/>
      <c r="AI71" s="410"/>
      <c r="AJ71" s="410"/>
    </row>
    <row r="72" spans="1:36" s="283" customFormat="1" ht="28.5" x14ac:dyDescent="0.2">
      <c r="A72" s="316" t="s">
        <v>301</v>
      </c>
      <c r="B72" s="317">
        <f>B70+B71</f>
        <v>0</v>
      </c>
      <c r="C72" s="317">
        <f t="shared" ref="C72:AJ72" si="29">C70+C71</f>
        <v>-6443925.1500000004</v>
      </c>
      <c r="D72" s="317">
        <f>D70+D71</f>
        <v>695501.60170367919</v>
      </c>
      <c r="E72" s="317">
        <f t="shared" si="29"/>
        <v>920081.39419867843</v>
      </c>
      <c r="F72" s="317">
        <f t="shared" si="29"/>
        <v>1153200.4196248641</v>
      </c>
      <c r="G72" s="317">
        <f t="shared" si="29"/>
        <v>1395179.3811161397</v>
      </c>
      <c r="H72" s="317">
        <f t="shared" si="29"/>
        <v>1646350.8292154539</v>
      </c>
      <c r="I72" s="317">
        <f t="shared" si="29"/>
        <v>1907059.5896772249</v>
      </c>
      <c r="J72" s="317">
        <f t="shared" si="29"/>
        <v>2177663.2062154301</v>
      </c>
      <c r="K72" s="317">
        <f t="shared" si="29"/>
        <v>2458532.3986933902</v>
      </c>
      <c r="L72" s="317">
        <f t="shared" si="29"/>
        <v>2750051.5372662619</v>
      </c>
      <c r="M72" s="317">
        <f t="shared" si="29"/>
        <v>3052619.1330027664</v>
      </c>
      <c r="N72" s="317">
        <f t="shared" si="29"/>
        <v>3366648.3455284396</v>
      </c>
      <c r="O72" s="317">
        <f t="shared" si="29"/>
        <v>3692567.5082489112</v>
      </c>
      <c r="P72" s="317">
        <f t="shared" si="29"/>
        <v>4030820.6717283139</v>
      </c>
      <c r="Q72" s="312">
        <f t="shared" si="29"/>
        <v>-3694946.6115786964</v>
      </c>
      <c r="R72" s="312">
        <f t="shared" si="29"/>
        <v>-24766911.584506165</v>
      </c>
      <c r="S72" s="312">
        <f t="shared" si="29"/>
        <v>-122015475.757028</v>
      </c>
      <c r="T72" s="312">
        <f t="shared" si="29"/>
        <v>-646907230.03899932</v>
      </c>
      <c r="U72" s="312">
        <f t="shared" si="29"/>
        <v>-3953351929.8654127</v>
      </c>
      <c r="V72" s="312">
        <f t="shared" si="29"/>
        <v>-27912346474.883041</v>
      </c>
      <c r="W72" s="312">
        <f t="shared" si="29"/>
        <v>-224676534688.1709</v>
      </c>
      <c r="X72" s="312">
        <f t="shared" si="29"/>
        <v>-2032728647956.8699</v>
      </c>
      <c r="Y72" s="312">
        <f t="shared" si="29"/>
        <v>-20422937144825.914</v>
      </c>
      <c r="Z72" s="312">
        <f t="shared" si="29"/>
        <v>-225612135266281.19</v>
      </c>
      <c r="AA72" s="312">
        <f t="shared" si="29"/>
        <v>-2717949455153417.5</v>
      </c>
      <c r="AB72" s="312">
        <f t="shared" si="29"/>
        <v>-3.5461087283488224E+16</v>
      </c>
      <c r="AC72" s="312">
        <f t="shared" si="29"/>
        <v>-4.9812190275335859E+17</v>
      </c>
      <c r="AD72" s="312">
        <f t="shared" si="29"/>
        <v>-7.4952404067356467E+18</v>
      </c>
      <c r="AE72" s="312">
        <f t="shared" si="29"/>
        <v>-1.2027612485336711E+20</v>
      </c>
      <c r="AF72" s="312">
        <f t="shared" si="29"/>
        <v>-2.0503471332152055E+21</v>
      </c>
      <c r="AG72" s="312">
        <f t="shared" si="29"/>
        <v>-2.132361018543814E+21</v>
      </c>
      <c r="AH72" s="312">
        <f t="shared" si="29"/>
        <v>-2.2176554592855665E+21</v>
      </c>
      <c r="AI72" s="312">
        <f t="shared" si="29"/>
        <v>-2.3063616776569894E+21</v>
      </c>
      <c r="AJ72" s="312">
        <f t="shared" si="29"/>
        <v>-2.3986161447632692E+21</v>
      </c>
    </row>
    <row r="73" spans="1:36" s="283" customFormat="1" ht="15" x14ac:dyDescent="0.25">
      <c r="A73" s="318" t="s">
        <v>299</v>
      </c>
      <c r="B73" s="301">
        <v>0</v>
      </c>
      <c r="C73" s="301">
        <v>0</v>
      </c>
      <c r="D73" s="301">
        <v>0</v>
      </c>
      <c r="E73" s="301">
        <v>0</v>
      </c>
      <c r="F73" s="301">
        <v>0</v>
      </c>
      <c r="G73" s="301">
        <v>0</v>
      </c>
      <c r="H73" s="301">
        <v>0</v>
      </c>
      <c r="I73" s="301">
        <v>0</v>
      </c>
      <c r="J73" s="301">
        <v>0</v>
      </c>
      <c r="K73" s="301">
        <v>0</v>
      </c>
      <c r="L73" s="301">
        <v>0</v>
      </c>
      <c r="M73" s="301">
        <v>0</v>
      </c>
      <c r="N73" s="301">
        <v>0</v>
      </c>
      <c r="O73" s="301">
        <v>0</v>
      </c>
      <c r="P73" s="301">
        <v>0</v>
      </c>
      <c r="Q73" s="302">
        <v>0</v>
      </c>
      <c r="R73" s="302">
        <v>0</v>
      </c>
      <c r="S73" s="302">
        <v>0</v>
      </c>
      <c r="T73" s="302">
        <v>0</v>
      </c>
      <c r="U73" s="302">
        <v>0</v>
      </c>
      <c r="V73" s="302">
        <v>0</v>
      </c>
      <c r="W73" s="302">
        <v>0</v>
      </c>
      <c r="X73" s="302">
        <v>0</v>
      </c>
      <c r="Y73" s="302">
        <v>0</v>
      </c>
      <c r="Z73" s="302">
        <v>0</v>
      </c>
      <c r="AA73" s="302">
        <v>0</v>
      </c>
      <c r="AB73" s="302">
        <v>0</v>
      </c>
      <c r="AC73" s="302">
        <v>0</v>
      </c>
      <c r="AD73" s="302">
        <v>0</v>
      </c>
      <c r="AE73" s="302">
        <v>0</v>
      </c>
      <c r="AF73" s="302">
        <v>0</v>
      </c>
      <c r="AG73" s="302">
        <v>0</v>
      </c>
      <c r="AH73" s="302">
        <v>0</v>
      </c>
      <c r="AI73" s="302">
        <v>0</v>
      </c>
      <c r="AJ73" s="302">
        <v>0</v>
      </c>
    </row>
    <row r="74" spans="1:36" s="283" customFormat="1" ht="14.25" x14ac:dyDescent="0.2">
      <c r="A74" s="319" t="s">
        <v>304</v>
      </c>
      <c r="B74" s="317">
        <f>B72+B73</f>
        <v>0</v>
      </c>
      <c r="C74" s="317">
        <f t="shared" ref="C74:AJ74" si="30">C72+C73</f>
        <v>-6443925.1500000004</v>
      </c>
      <c r="D74" s="317">
        <f t="shared" si="30"/>
        <v>695501.60170367919</v>
      </c>
      <c r="E74" s="317">
        <f t="shared" si="30"/>
        <v>920081.39419867843</v>
      </c>
      <c r="F74" s="317">
        <f t="shared" si="30"/>
        <v>1153200.4196248641</v>
      </c>
      <c r="G74" s="317">
        <f t="shared" si="30"/>
        <v>1395179.3811161397</v>
      </c>
      <c r="H74" s="317">
        <f t="shared" si="30"/>
        <v>1646350.8292154539</v>
      </c>
      <c r="I74" s="317">
        <f t="shared" si="30"/>
        <v>1907059.5896772249</v>
      </c>
      <c r="J74" s="317">
        <f t="shared" si="30"/>
        <v>2177663.2062154301</v>
      </c>
      <c r="K74" s="317">
        <f t="shared" si="30"/>
        <v>2458532.3986933902</v>
      </c>
      <c r="L74" s="317">
        <f t="shared" si="30"/>
        <v>2750051.5372662619</v>
      </c>
      <c r="M74" s="317">
        <f t="shared" si="30"/>
        <v>3052619.1330027664</v>
      </c>
      <c r="N74" s="317">
        <f t="shared" si="30"/>
        <v>3366648.3455284396</v>
      </c>
      <c r="O74" s="317">
        <f t="shared" si="30"/>
        <v>3692567.5082489112</v>
      </c>
      <c r="P74" s="317">
        <f t="shared" si="30"/>
        <v>4030820.6717283139</v>
      </c>
      <c r="Q74" s="312">
        <f t="shared" si="30"/>
        <v>-3694946.6115786964</v>
      </c>
      <c r="R74" s="312">
        <f t="shared" si="30"/>
        <v>-24766911.584506165</v>
      </c>
      <c r="S74" s="312">
        <f t="shared" si="30"/>
        <v>-122015475.757028</v>
      </c>
      <c r="T74" s="312">
        <f t="shared" si="30"/>
        <v>-646907230.03899932</v>
      </c>
      <c r="U74" s="312">
        <f t="shared" si="30"/>
        <v>-3953351929.8654127</v>
      </c>
      <c r="V74" s="312">
        <f t="shared" si="30"/>
        <v>-27912346474.883041</v>
      </c>
      <c r="W74" s="312">
        <f t="shared" si="30"/>
        <v>-224676534688.1709</v>
      </c>
      <c r="X74" s="312">
        <f t="shared" si="30"/>
        <v>-2032728647956.8699</v>
      </c>
      <c r="Y74" s="312">
        <f t="shared" si="30"/>
        <v>-20422937144825.914</v>
      </c>
      <c r="Z74" s="312">
        <f t="shared" si="30"/>
        <v>-225612135266281.19</v>
      </c>
      <c r="AA74" s="312">
        <f t="shared" si="30"/>
        <v>-2717949455153417.5</v>
      </c>
      <c r="AB74" s="312">
        <f t="shared" si="30"/>
        <v>-3.5461087283488224E+16</v>
      </c>
      <c r="AC74" s="312">
        <f t="shared" si="30"/>
        <v>-4.9812190275335859E+17</v>
      </c>
      <c r="AD74" s="312">
        <f t="shared" si="30"/>
        <v>-7.4952404067356467E+18</v>
      </c>
      <c r="AE74" s="312">
        <f t="shared" si="30"/>
        <v>-1.2027612485336711E+20</v>
      </c>
      <c r="AF74" s="312">
        <f t="shared" si="30"/>
        <v>-2.0503471332152055E+21</v>
      </c>
      <c r="AG74" s="312">
        <f t="shared" si="30"/>
        <v>-2.132361018543814E+21</v>
      </c>
      <c r="AH74" s="312">
        <f t="shared" si="30"/>
        <v>-2.2176554592855665E+21</v>
      </c>
      <c r="AI74" s="312">
        <f t="shared" si="30"/>
        <v>-2.3063616776569894E+21</v>
      </c>
      <c r="AJ74" s="312">
        <f t="shared" si="30"/>
        <v>-2.3986161447632692E+21</v>
      </c>
    </row>
    <row r="75" spans="1:36" s="283" customFormat="1" ht="15" x14ac:dyDescent="0.25">
      <c r="A75" s="318" t="s">
        <v>298</v>
      </c>
      <c r="B75" s="301">
        <f>-B74*$B$36</f>
        <v>0</v>
      </c>
      <c r="C75" s="301">
        <f t="shared" ref="C75:AJ75" si="31">-C74*$B$36</f>
        <v>1288785.0300000003</v>
      </c>
      <c r="D75" s="301">
        <f t="shared" si="31"/>
        <v>-139100.32034073584</v>
      </c>
      <c r="E75" s="301">
        <f t="shared" si="31"/>
        <v>-184016.27883973569</v>
      </c>
      <c r="F75" s="301">
        <f t="shared" si="31"/>
        <v>-230640.08392497283</v>
      </c>
      <c r="G75" s="301">
        <f t="shared" si="31"/>
        <v>-279035.87622322794</v>
      </c>
      <c r="H75" s="301">
        <f t="shared" si="31"/>
        <v>-329270.1658430908</v>
      </c>
      <c r="I75" s="301">
        <f t="shared" si="31"/>
        <v>-381411.91793544497</v>
      </c>
      <c r="J75" s="301">
        <f t="shared" si="31"/>
        <v>-435532.64124308602</v>
      </c>
      <c r="K75" s="301">
        <f t="shared" si="31"/>
        <v>-491706.47973867808</v>
      </c>
      <c r="L75" s="301">
        <f t="shared" si="31"/>
        <v>-550010.30745325238</v>
      </c>
      <c r="M75" s="301">
        <f t="shared" si="31"/>
        <v>-610523.82660055335</v>
      </c>
      <c r="N75" s="301">
        <f t="shared" si="31"/>
        <v>-673329.66910568799</v>
      </c>
      <c r="O75" s="301">
        <f t="shared" si="31"/>
        <v>-738513.50164978229</v>
      </c>
      <c r="P75" s="301">
        <f t="shared" si="31"/>
        <v>-806164.13434566278</v>
      </c>
      <c r="Q75" s="302">
        <f t="shared" si="31"/>
        <v>738989.32231573935</v>
      </c>
      <c r="R75" s="302">
        <f t="shared" si="31"/>
        <v>4953382.316901233</v>
      </c>
      <c r="S75" s="302">
        <f t="shared" si="31"/>
        <v>24403095.151405603</v>
      </c>
      <c r="T75" s="302">
        <f t="shared" si="31"/>
        <v>129381446.00779986</v>
      </c>
      <c r="U75" s="302">
        <f t="shared" si="31"/>
        <v>790670385.97308254</v>
      </c>
      <c r="V75" s="302">
        <f t="shared" si="31"/>
        <v>5582469294.9766083</v>
      </c>
      <c r="W75" s="302">
        <f t="shared" si="31"/>
        <v>44935306937.634186</v>
      </c>
      <c r="X75" s="302">
        <f t="shared" si="31"/>
        <v>406545729591.37402</v>
      </c>
      <c r="Y75" s="302">
        <f t="shared" si="31"/>
        <v>4084587428965.1831</v>
      </c>
      <c r="Z75" s="302">
        <f t="shared" si="31"/>
        <v>45122427053256.242</v>
      </c>
      <c r="AA75" s="302">
        <f t="shared" si="31"/>
        <v>543589891030683.5</v>
      </c>
      <c r="AB75" s="302">
        <f t="shared" si="31"/>
        <v>7092217456697645</v>
      </c>
      <c r="AC75" s="302">
        <f t="shared" si="31"/>
        <v>9.9624380550671728E+16</v>
      </c>
      <c r="AD75" s="302">
        <f t="shared" si="31"/>
        <v>1.4990480813471293E+18</v>
      </c>
      <c r="AE75" s="302">
        <f t="shared" si="31"/>
        <v>2.4055224970673422E+19</v>
      </c>
      <c r="AF75" s="302">
        <f t="shared" si="31"/>
        <v>4.1006942664304112E+20</v>
      </c>
      <c r="AG75" s="302">
        <f t="shared" si="31"/>
        <v>4.2647220370876282E+20</v>
      </c>
      <c r="AH75" s="302">
        <f t="shared" si="31"/>
        <v>4.4353109185711335E+20</v>
      </c>
      <c r="AI75" s="302">
        <f t="shared" si="31"/>
        <v>4.6127233553139787E+20</v>
      </c>
      <c r="AJ75" s="302">
        <f t="shared" si="31"/>
        <v>4.7972322895265386E+20</v>
      </c>
    </row>
    <row r="76" spans="1:36" s="283" customFormat="1" ht="15" thickBot="1" x14ac:dyDescent="0.25">
      <c r="A76" s="320" t="s">
        <v>303</v>
      </c>
      <c r="B76" s="321">
        <f>B74+B75</f>
        <v>0</v>
      </c>
      <c r="C76" s="321">
        <f>C74+C75</f>
        <v>-5155140.12</v>
      </c>
      <c r="D76" s="321">
        <f>D74+D75</f>
        <v>556401.28136294335</v>
      </c>
      <c r="E76" s="321">
        <f t="shared" ref="E76:AJ76" si="32">E74+E75</f>
        <v>736065.11535894277</v>
      </c>
      <c r="F76" s="321">
        <f t="shared" si="32"/>
        <v>922560.33569989132</v>
      </c>
      <c r="G76" s="321">
        <f t="shared" si="32"/>
        <v>1116143.5048929118</v>
      </c>
      <c r="H76" s="321">
        <f t="shared" si="32"/>
        <v>1317080.6633723632</v>
      </c>
      <c r="I76" s="321">
        <f t="shared" si="32"/>
        <v>1525647.6717417799</v>
      </c>
      <c r="J76" s="321">
        <f t="shared" si="32"/>
        <v>1742130.5649723441</v>
      </c>
      <c r="K76" s="321">
        <f t="shared" si="32"/>
        <v>1966825.9189547121</v>
      </c>
      <c r="L76" s="321">
        <f t="shared" si="32"/>
        <v>2200041.2298130095</v>
      </c>
      <c r="M76" s="321">
        <f t="shared" si="32"/>
        <v>2442095.3064022129</v>
      </c>
      <c r="N76" s="321">
        <f t="shared" si="32"/>
        <v>2693318.6764227515</v>
      </c>
      <c r="O76" s="321">
        <f t="shared" si="32"/>
        <v>2954054.0065991292</v>
      </c>
      <c r="P76" s="321">
        <f t="shared" si="32"/>
        <v>3224656.5373826511</v>
      </c>
      <c r="Q76" s="322">
        <f t="shared" si="32"/>
        <v>-2955957.2892629569</v>
      </c>
      <c r="R76" s="322">
        <f t="shared" si="32"/>
        <v>-19813529.267604932</v>
      </c>
      <c r="S76" s="322">
        <f t="shared" si="32"/>
        <v>-97612380.605622396</v>
      </c>
      <c r="T76" s="322">
        <f t="shared" si="32"/>
        <v>-517525784.03119946</v>
      </c>
      <c r="U76" s="322">
        <f t="shared" si="32"/>
        <v>-3162681543.8923302</v>
      </c>
      <c r="V76" s="322">
        <f t="shared" si="32"/>
        <v>-22329877179.906433</v>
      </c>
      <c r="W76" s="322">
        <f t="shared" si="32"/>
        <v>-179741227750.53671</v>
      </c>
      <c r="X76" s="322">
        <f t="shared" si="32"/>
        <v>-1626182918365.4958</v>
      </c>
      <c r="Y76" s="322">
        <f t="shared" si="32"/>
        <v>-16338349715860.73</v>
      </c>
      <c r="Z76" s="322">
        <f t="shared" si="32"/>
        <v>-180489708213024.94</v>
      </c>
      <c r="AA76" s="322">
        <f t="shared" si="32"/>
        <v>-2174359564122734</v>
      </c>
      <c r="AB76" s="322">
        <f t="shared" si="32"/>
        <v>-2.836886982679058E+16</v>
      </c>
      <c r="AC76" s="322">
        <f t="shared" si="32"/>
        <v>-3.9849752220268685E+17</v>
      </c>
      <c r="AD76" s="322">
        <f t="shared" si="32"/>
        <v>-5.9961923253885174E+18</v>
      </c>
      <c r="AE76" s="322">
        <f t="shared" si="32"/>
        <v>-9.6220899882693689E+19</v>
      </c>
      <c r="AF76" s="322">
        <f t="shared" si="32"/>
        <v>-1.6402777065721645E+21</v>
      </c>
      <c r="AG76" s="322">
        <f t="shared" si="32"/>
        <v>-1.7058888148350513E+21</v>
      </c>
      <c r="AH76" s="322">
        <f t="shared" si="32"/>
        <v>-1.7741243674284531E+21</v>
      </c>
      <c r="AI76" s="322">
        <f t="shared" si="32"/>
        <v>-1.8450893421255915E+21</v>
      </c>
      <c r="AJ76" s="322">
        <f t="shared" si="32"/>
        <v>-1.9188929158106154E+21</v>
      </c>
    </row>
    <row r="77" spans="1:36" s="283" customFormat="1" ht="16.5" thickBot="1" x14ac:dyDescent="0.25">
      <c r="A77" s="305"/>
      <c r="B77" s="323">
        <v>0</v>
      </c>
      <c r="C77" s="323">
        <v>0</v>
      </c>
      <c r="D77" s="323">
        <v>1</v>
      </c>
      <c r="E77" s="323">
        <v>2</v>
      </c>
      <c r="F77" s="323">
        <v>3</v>
      </c>
      <c r="G77" s="323">
        <v>4</v>
      </c>
      <c r="H77" s="323">
        <v>5</v>
      </c>
      <c r="I77" s="323">
        <v>6</v>
      </c>
      <c r="J77" s="323">
        <v>7</v>
      </c>
      <c r="K77" s="323">
        <v>8</v>
      </c>
      <c r="L77" s="323">
        <v>9</v>
      </c>
      <c r="M77" s="323">
        <v>10</v>
      </c>
      <c r="N77" s="323">
        <v>11</v>
      </c>
      <c r="O77" s="323">
        <v>12</v>
      </c>
      <c r="P77" s="323">
        <v>13</v>
      </c>
      <c r="Q77" s="323">
        <v>14</v>
      </c>
      <c r="R77" s="323">
        <v>15</v>
      </c>
      <c r="S77" s="323">
        <v>16</v>
      </c>
      <c r="T77" s="323">
        <v>17</v>
      </c>
      <c r="U77" s="323">
        <v>18</v>
      </c>
      <c r="V77" s="323">
        <v>19</v>
      </c>
      <c r="W77" s="323">
        <v>20</v>
      </c>
      <c r="X77" s="323">
        <v>21</v>
      </c>
      <c r="Y77" s="323">
        <v>22</v>
      </c>
      <c r="Z77" s="323">
        <v>23</v>
      </c>
      <c r="AA77" s="323">
        <v>24</v>
      </c>
      <c r="AB77" s="323">
        <v>26</v>
      </c>
      <c r="AC77" s="323">
        <v>27</v>
      </c>
      <c r="AD77" s="323">
        <v>28</v>
      </c>
      <c r="AE77" s="323">
        <v>29</v>
      </c>
      <c r="AF77" s="323">
        <v>30</v>
      </c>
      <c r="AG77" s="323">
        <v>31</v>
      </c>
      <c r="AH77" s="323">
        <v>32</v>
      </c>
      <c r="AI77" s="323">
        <v>33</v>
      </c>
      <c r="AJ77" s="323">
        <v>34</v>
      </c>
    </row>
    <row r="78" spans="1:36" s="283" customFormat="1" x14ac:dyDescent="0.2">
      <c r="A78" s="324" t="s">
        <v>302</v>
      </c>
      <c r="B78" s="173">
        <v>1</v>
      </c>
      <c r="C78" s="173">
        <v>2</v>
      </c>
      <c r="D78" s="173">
        <v>3</v>
      </c>
      <c r="E78" s="173">
        <v>4</v>
      </c>
      <c r="F78" s="173">
        <v>5</v>
      </c>
      <c r="G78" s="173">
        <v>6</v>
      </c>
      <c r="H78" s="173">
        <v>7</v>
      </c>
      <c r="I78" s="173">
        <v>8</v>
      </c>
      <c r="J78" s="173">
        <v>9</v>
      </c>
      <c r="K78" s="173">
        <v>10</v>
      </c>
      <c r="L78" s="173">
        <v>11</v>
      </c>
      <c r="M78" s="173">
        <v>12</v>
      </c>
      <c r="N78" s="173">
        <v>13</v>
      </c>
      <c r="O78" s="173">
        <v>14</v>
      </c>
      <c r="P78" s="173">
        <v>15</v>
      </c>
      <c r="Q78" s="291">
        <v>16</v>
      </c>
      <c r="R78" s="291">
        <v>17</v>
      </c>
      <c r="S78" s="291">
        <v>18</v>
      </c>
      <c r="T78" s="291">
        <v>19</v>
      </c>
      <c r="U78" s="291">
        <v>20</v>
      </c>
      <c r="V78" s="291">
        <v>21</v>
      </c>
      <c r="W78" s="291">
        <v>22</v>
      </c>
      <c r="X78" s="291">
        <v>23</v>
      </c>
      <c r="Y78" s="291">
        <v>24</v>
      </c>
      <c r="Z78" s="291">
        <v>25</v>
      </c>
      <c r="AA78" s="291">
        <v>26</v>
      </c>
      <c r="AB78" s="291">
        <v>27</v>
      </c>
      <c r="AC78" s="291">
        <v>28</v>
      </c>
      <c r="AD78" s="291">
        <v>29</v>
      </c>
      <c r="AE78" s="291">
        <v>30</v>
      </c>
      <c r="AF78" s="291">
        <v>31</v>
      </c>
      <c r="AG78" s="291">
        <v>32</v>
      </c>
      <c r="AH78" s="291">
        <v>33</v>
      </c>
      <c r="AI78" s="291">
        <v>34</v>
      </c>
      <c r="AJ78" s="291">
        <v>35</v>
      </c>
    </row>
    <row r="79" spans="1:36" s="283" customFormat="1" ht="28.5" x14ac:dyDescent="0.2">
      <c r="A79" s="316" t="s">
        <v>301</v>
      </c>
      <c r="B79" s="317">
        <f>B72</f>
        <v>0</v>
      </c>
      <c r="C79" s="317">
        <f>C72</f>
        <v>-6443925.1500000004</v>
      </c>
      <c r="D79" s="317">
        <f>D72</f>
        <v>695501.60170367919</v>
      </c>
      <c r="E79" s="317">
        <f t="shared" ref="E79:AJ79" si="33">E72</f>
        <v>920081.39419867843</v>
      </c>
      <c r="F79" s="317">
        <f t="shared" si="33"/>
        <v>1153200.4196248641</v>
      </c>
      <c r="G79" s="317">
        <f t="shared" si="33"/>
        <v>1395179.3811161397</v>
      </c>
      <c r="H79" s="317">
        <f t="shared" si="33"/>
        <v>1646350.8292154539</v>
      </c>
      <c r="I79" s="317">
        <f t="shared" si="33"/>
        <v>1907059.5896772249</v>
      </c>
      <c r="J79" s="317">
        <f t="shared" si="33"/>
        <v>2177663.2062154301</v>
      </c>
      <c r="K79" s="317">
        <f t="shared" si="33"/>
        <v>2458532.3986933902</v>
      </c>
      <c r="L79" s="317">
        <f t="shared" si="33"/>
        <v>2750051.5372662619</v>
      </c>
      <c r="M79" s="317">
        <f t="shared" si="33"/>
        <v>3052619.1330027664</v>
      </c>
      <c r="N79" s="317">
        <f t="shared" si="33"/>
        <v>3366648.3455284396</v>
      </c>
      <c r="O79" s="317">
        <f t="shared" si="33"/>
        <v>3692567.5082489112</v>
      </c>
      <c r="P79" s="317">
        <f t="shared" si="33"/>
        <v>4030820.6717283139</v>
      </c>
      <c r="Q79" s="312">
        <f t="shared" si="33"/>
        <v>-3694946.6115786964</v>
      </c>
      <c r="R79" s="312">
        <f t="shared" si="33"/>
        <v>-24766911.584506165</v>
      </c>
      <c r="S79" s="312">
        <f t="shared" si="33"/>
        <v>-122015475.757028</v>
      </c>
      <c r="T79" s="312">
        <f t="shared" si="33"/>
        <v>-646907230.03899932</v>
      </c>
      <c r="U79" s="312">
        <f t="shared" si="33"/>
        <v>-3953351929.8654127</v>
      </c>
      <c r="V79" s="312">
        <f t="shared" si="33"/>
        <v>-27912346474.883041</v>
      </c>
      <c r="W79" s="312">
        <f t="shared" si="33"/>
        <v>-224676534688.1709</v>
      </c>
      <c r="X79" s="312">
        <f t="shared" si="33"/>
        <v>-2032728647956.8699</v>
      </c>
      <c r="Y79" s="312">
        <f t="shared" si="33"/>
        <v>-20422937144825.914</v>
      </c>
      <c r="Z79" s="312">
        <f t="shared" si="33"/>
        <v>-225612135266281.19</v>
      </c>
      <c r="AA79" s="312">
        <f t="shared" si="33"/>
        <v>-2717949455153417.5</v>
      </c>
      <c r="AB79" s="312">
        <f t="shared" si="33"/>
        <v>-3.5461087283488224E+16</v>
      </c>
      <c r="AC79" s="312">
        <f t="shared" si="33"/>
        <v>-4.9812190275335859E+17</v>
      </c>
      <c r="AD79" s="312">
        <f t="shared" si="33"/>
        <v>-7.4952404067356467E+18</v>
      </c>
      <c r="AE79" s="312">
        <f t="shared" si="33"/>
        <v>-1.2027612485336711E+20</v>
      </c>
      <c r="AF79" s="312">
        <f t="shared" si="33"/>
        <v>-2.0503471332152055E+21</v>
      </c>
      <c r="AG79" s="312">
        <f t="shared" si="33"/>
        <v>-2.132361018543814E+21</v>
      </c>
      <c r="AH79" s="312">
        <f t="shared" si="33"/>
        <v>-2.2176554592855665E+21</v>
      </c>
      <c r="AI79" s="312">
        <f t="shared" si="33"/>
        <v>-2.3063616776569894E+21</v>
      </c>
      <c r="AJ79" s="312">
        <f t="shared" si="33"/>
        <v>-2.3986161447632692E+21</v>
      </c>
    </row>
    <row r="80" spans="1:36" s="283" customFormat="1" ht="15" x14ac:dyDescent="0.25">
      <c r="A80" s="318" t="s">
        <v>300</v>
      </c>
      <c r="B80" s="301">
        <f>-B71</f>
        <v>0</v>
      </c>
      <c r="C80" s="301">
        <f t="shared" ref="C80:AJ80" si="34">-C71</f>
        <v>5155140.12</v>
      </c>
      <c r="D80" s="301">
        <f t="shared" si="34"/>
        <v>5155140.12</v>
      </c>
      <c r="E80" s="301">
        <f t="shared" si="34"/>
        <v>5155140.12</v>
      </c>
      <c r="F80" s="301">
        <f t="shared" si="34"/>
        <v>5155140.12</v>
      </c>
      <c r="G80" s="301">
        <f t="shared" si="34"/>
        <v>5155140.12</v>
      </c>
      <c r="H80" s="301">
        <f t="shared" si="34"/>
        <v>5155140.12</v>
      </c>
      <c r="I80" s="301">
        <f t="shared" si="34"/>
        <v>5155140.12</v>
      </c>
      <c r="J80" s="301">
        <f t="shared" si="34"/>
        <v>5155140.12</v>
      </c>
      <c r="K80" s="301">
        <f t="shared" si="34"/>
        <v>5155140.12</v>
      </c>
      <c r="L80" s="301">
        <f t="shared" si="34"/>
        <v>5155140.12</v>
      </c>
      <c r="M80" s="301">
        <f t="shared" si="34"/>
        <v>5155140.12</v>
      </c>
      <c r="N80" s="301">
        <f t="shared" si="34"/>
        <v>5155140.12</v>
      </c>
      <c r="O80" s="301">
        <f t="shared" si="34"/>
        <v>5155140.12</v>
      </c>
      <c r="P80" s="301">
        <f t="shared" si="34"/>
        <v>5155140.12</v>
      </c>
      <c r="Q80" s="302">
        <f t="shared" si="34"/>
        <v>5155140.12</v>
      </c>
      <c r="R80" s="302">
        <f t="shared" si="34"/>
        <v>5155140.12</v>
      </c>
      <c r="S80" s="302">
        <f t="shared" si="34"/>
        <v>5155140.12</v>
      </c>
      <c r="T80" s="302">
        <f t="shared" si="34"/>
        <v>5155140.12</v>
      </c>
      <c r="U80" s="302">
        <f t="shared" si="34"/>
        <v>5155140.12</v>
      </c>
      <c r="V80" s="302">
        <f t="shared" si="34"/>
        <v>5155140.12</v>
      </c>
      <c r="W80" s="302">
        <f t="shared" si="34"/>
        <v>5155140.12</v>
      </c>
      <c r="X80" s="302">
        <f t="shared" si="34"/>
        <v>5155140.12</v>
      </c>
      <c r="Y80" s="302">
        <f t="shared" si="34"/>
        <v>5155140.12</v>
      </c>
      <c r="Z80" s="302">
        <f t="shared" si="34"/>
        <v>0</v>
      </c>
      <c r="AA80" s="302">
        <f t="shared" si="34"/>
        <v>0</v>
      </c>
      <c r="AB80" s="302">
        <f t="shared" si="34"/>
        <v>0</v>
      </c>
      <c r="AC80" s="302">
        <f t="shared" si="34"/>
        <v>0</v>
      </c>
      <c r="AD80" s="302">
        <f t="shared" si="34"/>
        <v>0</v>
      </c>
      <c r="AE80" s="302">
        <f t="shared" si="34"/>
        <v>0</v>
      </c>
      <c r="AF80" s="302">
        <f t="shared" si="34"/>
        <v>0</v>
      </c>
      <c r="AG80" s="302">
        <f t="shared" si="34"/>
        <v>0</v>
      </c>
      <c r="AH80" s="302">
        <f t="shared" si="34"/>
        <v>0</v>
      </c>
      <c r="AI80" s="302">
        <f t="shared" si="34"/>
        <v>0</v>
      </c>
      <c r="AJ80" s="302">
        <f t="shared" si="34"/>
        <v>0</v>
      </c>
    </row>
    <row r="81" spans="1:36" s="283" customFormat="1" ht="15" x14ac:dyDescent="0.25">
      <c r="A81" s="318" t="s">
        <v>299</v>
      </c>
      <c r="B81" s="301">
        <f>B73</f>
        <v>0</v>
      </c>
      <c r="C81" s="301">
        <f t="shared" ref="C81:AJ81" si="35">C73</f>
        <v>0</v>
      </c>
      <c r="D81" s="301">
        <f t="shared" si="35"/>
        <v>0</v>
      </c>
      <c r="E81" s="301">
        <f t="shared" si="35"/>
        <v>0</v>
      </c>
      <c r="F81" s="301">
        <f t="shared" si="35"/>
        <v>0</v>
      </c>
      <c r="G81" s="301">
        <f t="shared" si="35"/>
        <v>0</v>
      </c>
      <c r="H81" s="301">
        <f t="shared" si="35"/>
        <v>0</v>
      </c>
      <c r="I81" s="301">
        <f t="shared" si="35"/>
        <v>0</v>
      </c>
      <c r="J81" s="301">
        <f t="shared" si="35"/>
        <v>0</v>
      </c>
      <c r="K81" s="301">
        <f t="shared" si="35"/>
        <v>0</v>
      </c>
      <c r="L81" s="301">
        <f t="shared" si="35"/>
        <v>0</v>
      </c>
      <c r="M81" s="301">
        <f t="shared" si="35"/>
        <v>0</v>
      </c>
      <c r="N81" s="301">
        <f t="shared" si="35"/>
        <v>0</v>
      </c>
      <c r="O81" s="301">
        <f t="shared" si="35"/>
        <v>0</v>
      </c>
      <c r="P81" s="301">
        <f t="shared" si="35"/>
        <v>0</v>
      </c>
      <c r="Q81" s="302">
        <f t="shared" si="35"/>
        <v>0</v>
      </c>
      <c r="R81" s="302">
        <f t="shared" si="35"/>
        <v>0</v>
      </c>
      <c r="S81" s="302">
        <f t="shared" si="35"/>
        <v>0</v>
      </c>
      <c r="T81" s="302">
        <f t="shared" si="35"/>
        <v>0</v>
      </c>
      <c r="U81" s="302">
        <f t="shared" si="35"/>
        <v>0</v>
      </c>
      <c r="V81" s="302">
        <f t="shared" si="35"/>
        <v>0</v>
      </c>
      <c r="W81" s="302">
        <f t="shared" si="35"/>
        <v>0</v>
      </c>
      <c r="X81" s="302">
        <f t="shared" si="35"/>
        <v>0</v>
      </c>
      <c r="Y81" s="302">
        <f t="shared" si="35"/>
        <v>0</v>
      </c>
      <c r="Z81" s="302">
        <f t="shared" si="35"/>
        <v>0</v>
      </c>
      <c r="AA81" s="302">
        <f t="shared" si="35"/>
        <v>0</v>
      </c>
      <c r="AB81" s="302">
        <f t="shared" si="35"/>
        <v>0</v>
      </c>
      <c r="AC81" s="302">
        <f t="shared" si="35"/>
        <v>0</v>
      </c>
      <c r="AD81" s="302">
        <f t="shared" si="35"/>
        <v>0</v>
      </c>
      <c r="AE81" s="302">
        <f t="shared" si="35"/>
        <v>0</v>
      </c>
      <c r="AF81" s="302">
        <f t="shared" si="35"/>
        <v>0</v>
      </c>
      <c r="AG81" s="302">
        <f t="shared" si="35"/>
        <v>0</v>
      </c>
      <c r="AH81" s="302">
        <f t="shared" si="35"/>
        <v>0</v>
      </c>
      <c r="AI81" s="302">
        <f t="shared" si="35"/>
        <v>0</v>
      </c>
      <c r="AJ81" s="302">
        <f t="shared" si="35"/>
        <v>0</v>
      </c>
    </row>
    <row r="82" spans="1:36" s="283" customFormat="1" ht="15" x14ac:dyDescent="0.25">
      <c r="A82" s="318" t="s">
        <v>298</v>
      </c>
      <c r="B82" s="301">
        <f>IF(SUM($B$75:B75)+SUM($A$82:A82)&gt;0,0,SUM($B$75:B75)-SUM($A$82:A82))</f>
        <v>0</v>
      </c>
      <c r="C82" s="301">
        <f>C75</f>
        <v>1288785.0300000003</v>
      </c>
      <c r="D82" s="301">
        <f t="shared" ref="D82:AJ82" si="36">D75</f>
        <v>-139100.32034073584</v>
      </c>
      <c r="E82" s="301">
        <f t="shared" si="36"/>
        <v>-184016.27883973569</v>
      </c>
      <c r="F82" s="301">
        <f t="shared" si="36"/>
        <v>-230640.08392497283</v>
      </c>
      <c r="G82" s="301">
        <f t="shared" si="36"/>
        <v>-279035.87622322794</v>
      </c>
      <c r="H82" s="301">
        <f t="shared" si="36"/>
        <v>-329270.1658430908</v>
      </c>
      <c r="I82" s="301">
        <f t="shared" si="36"/>
        <v>-381411.91793544497</v>
      </c>
      <c r="J82" s="301">
        <f t="shared" si="36"/>
        <v>-435532.64124308602</v>
      </c>
      <c r="K82" s="301">
        <f t="shared" si="36"/>
        <v>-491706.47973867808</v>
      </c>
      <c r="L82" s="301">
        <f t="shared" si="36"/>
        <v>-550010.30745325238</v>
      </c>
      <c r="M82" s="301">
        <f t="shared" si="36"/>
        <v>-610523.82660055335</v>
      </c>
      <c r="N82" s="301">
        <f t="shared" si="36"/>
        <v>-673329.66910568799</v>
      </c>
      <c r="O82" s="301">
        <f t="shared" si="36"/>
        <v>-738513.50164978229</v>
      </c>
      <c r="P82" s="301">
        <f t="shared" si="36"/>
        <v>-806164.13434566278</v>
      </c>
      <c r="Q82" s="301">
        <f t="shared" si="36"/>
        <v>738989.32231573935</v>
      </c>
      <c r="R82" s="301">
        <f t="shared" si="36"/>
        <v>4953382.316901233</v>
      </c>
      <c r="S82" s="301">
        <f t="shared" si="36"/>
        <v>24403095.151405603</v>
      </c>
      <c r="T82" s="301">
        <f t="shared" si="36"/>
        <v>129381446.00779986</v>
      </c>
      <c r="U82" s="301">
        <f t="shared" si="36"/>
        <v>790670385.97308254</v>
      </c>
      <c r="V82" s="301">
        <f t="shared" si="36"/>
        <v>5582469294.9766083</v>
      </c>
      <c r="W82" s="301">
        <f t="shared" si="36"/>
        <v>44935306937.634186</v>
      </c>
      <c r="X82" s="301">
        <f t="shared" si="36"/>
        <v>406545729591.37402</v>
      </c>
      <c r="Y82" s="301">
        <f t="shared" si="36"/>
        <v>4084587428965.1831</v>
      </c>
      <c r="Z82" s="301">
        <f t="shared" si="36"/>
        <v>45122427053256.242</v>
      </c>
      <c r="AA82" s="301">
        <f t="shared" si="36"/>
        <v>543589891030683.5</v>
      </c>
      <c r="AB82" s="301">
        <f t="shared" si="36"/>
        <v>7092217456697645</v>
      </c>
      <c r="AC82" s="301">
        <f t="shared" si="36"/>
        <v>9.9624380550671728E+16</v>
      </c>
      <c r="AD82" s="301">
        <f t="shared" si="36"/>
        <v>1.4990480813471293E+18</v>
      </c>
      <c r="AE82" s="301">
        <f t="shared" si="36"/>
        <v>2.4055224970673422E+19</v>
      </c>
      <c r="AF82" s="301">
        <f t="shared" si="36"/>
        <v>4.1006942664304112E+20</v>
      </c>
      <c r="AG82" s="301">
        <f t="shared" si="36"/>
        <v>4.2647220370876282E+20</v>
      </c>
      <c r="AH82" s="301">
        <f t="shared" si="36"/>
        <v>4.4353109185711335E+20</v>
      </c>
      <c r="AI82" s="301">
        <f t="shared" si="36"/>
        <v>4.6127233553139787E+20</v>
      </c>
      <c r="AJ82" s="301">
        <f t="shared" si="36"/>
        <v>4.7972322895265386E+20</v>
      </c>
    </row>
    <row r="83" spans="1:36" s="283" customFormat="1" ht="15" x14ac:dyDescent="0.25">
      <c r="A83" s="318" t="s">
        <v>297</v>
      </c>
      <c r="B83" s="301">
        <f>IF(((SUM($B$62:B62)+SUM($B$64:B68))+SUM($B$85:B85))&lt;0,((SUM($B$62:B62)+SUM($B$64:B68))+SUM($B$85:B85))*0.2-SUM($A$83:A83),IF(SUM(A$83:$A83)&lt;0,0-SUM(A$83:$A83),0))</f>
        <v>0</v>
      </c>
      <c r="C83" s="301">
        <f>IF(((SUM($B$62:C62)+SUM($B$64:C68))+SUM($B$85:C85))&lt;0,((SUM($B$62:C62)+SUM($B$64:C68))+SUM($B$85:C85))*0.18-SUM($A$83:B83),IF(SUM(B$83:$B83)&lt;0,0-SUM(B$83:$B83),0))</f>
        <v>-4871607.4134</v>
      </c>
      <c r="D83" s="301">
        <f>IF(((SUM($B$62:D62)+SUM($B$64:D68))+SUM($B$85:D85))&lt;0,((SUM($B$62:D62)+SUM($B$64:D68))+SUM($B$85:D85))*0.18-SUM($A$83:C83),IF(SUM($B$83:C83)&lt;0,0-SUM($B$83:C83),0))</f>
        <v>1053115.5099066617</v>
      </c>
      <c r="E83" s="301">
        <f>IF(((SUM($B$62:E62)+SUM($B$64:E68))+SUM($B$85:E85))&lt;0,((SUM($B$62:E62)+SUM($B$64:E68))+SUM($B$85:E85))*0.18-SUM($A$83:D83),IF(SUM($B$83:D83)&lt;0,0-SUM($B$83:D83),0))</f>
        <v>1093539.8725557621</v>
      </c>
      <c r="F83" s="301">
        <f>IF(((SUM($B$62:F62)+SUM($B$64:F68))+SUM($B$85:F85))&lt;0,((SUM($B$62:F62)+SUM($B$64:F68))+SUM($B$85:F85))*0.18-SUM($A$83:E83),IF(SUM($B$83:E83)&lt;0,0-SUM($B$83:E83),0))</f>
        <v>1135501.297132476</v>
      </c>
      <c r="G83" s="301">
        <f>IF(((SUM($B$62:G62)+SUM($B$64:G68))+SUM($B$85:G85))&lt;0,((SUM($B$62:G62)+SUM($B$64:G68))+SUM($B$85:G85))*0.18-SUM($A$83:F83),IF(SUM($B$83:F83)&lt;0,0-SUM($B$83:F83),0))</f>
        <v>1179057.5102009049</v>
      </c>
      <c r="H83" s="301">
        <f>IF(((SUM($B$62:H62)+SUM($B$64:H68))+SUM($B$85:H85))&lt;0,((SUM($B$62:H62)+SUM($B$64:H68))+SUM($B$85:H85))*0.18-SUM($A$83:G83),IF(SUM($B$83:G83)&lt;0,0-SUM($B$83:G83),0))</f>
        <v>410393.22360419529</v>
      </c>
      <c r="I83" s="301">
        <f>IF(((SUM($B$62:I62)+SUM($B$64:I68))+SUM($B$85:I85))&lt;0,((SUM($B$62:I62)+SUM($B$64:I68))+SUM($B$85:I85))*0.18-SUM($A$83:H83),IF(SUM($B$83:H83)&lt;0,0-SUM($B$83:H83),0))</f>
        <v>0</v>
      </c>
      <c r="J83" s="301">
        <f>IF(((SUM($B$62:J62)+SUM($B$64:J68))+SUM($B$85:J85))&lt;0,((SUM($B$62:J62)+SUM($B$64:J68))+SUM($B$85:J85))*0.18-SUM($A$83:I83),IF(SUM($B$83:I83)&lt;0,0-SUM($B$83:I83),0))</f>
        <v>0</v>
      </c>
      <c r="K83" s="301">
        <f>IF(((SUM($B$62:K62)+SUM($B$64:K68))+SUM($B$85:K85))&lt;0,((SUM($B$62:K62)+SUM($B$64:K68))+SUM($B$85:K85))*0.18-SUM($A$83:J83),IF(SUM($B$83:J83)&lt;0,0-SUM($B$83:J83),0))</f>
        <v>0</v>
      </c>
      <c r="L83" s="301">
        <f>IF(((SUM($B$62:L62)+SUM($B$64:L68))+SUM($B$85:L85))&lt;0,((SUM($B$62:L62)+SUM($B$64:L68))+SUM($B$85:L85))*0.18-SUM($A$83:K83),IF(SUM($B$83:K83)&lt;0,0-SUM($B$83:K83),0))</f>
        <v>0</v>
      </c>
      <c r="M83" s="301">
        <f>IF(((SUM($B$62:M62)+SUM($B$64:M68))+SUM($B$85:M85))&lt;0,((SUM($B$62:M62)+SUM($B$64:M68))+SUM($B$85:M85))*0.18-SUM($A$83:L83),IF(SUM($B$83:L83)&lt;0,0-SUM($B$83:L83),0))</f>
        <v>0</v>
      </c>
      <c r="N83" s="301">
        <f>IF(((SUM($B$62:N62)+SUM($B$64:N68))+SUM($B$85:N85))&lt;0,((SUM($B$62:N62)+SUM($B$64:N68))+SUM($B$85:N85))*0.18-SUM($A$83:M83),IF(SUM($B$83:M83)&lt;0,0-SUM($B$83:M83),0))</f>
        <v>0</v>
      </c>
      <c r="O83" s="301">
        <f>IF(((SUM($B$62:O62)+SUM($B$64:O68))+SUM($B$85:O85))&lt;0,((SUM($B$62:O62)+SUM($B$64:O68))+SUM($B$85:O85))*0.18-SUM($A$83:N83),IF(SUM($B$83:N83)&lt;0,0-SUM($B$83:N83),0))</f>
        <v>0</v>
      </c>
      <c r="P83" s="301">
        <f>IF(((SUM($B$62:P62)+SUM($B$64:P68))+SUM($B$85:P85))&lt;0,((SUM($B$62:P62)+SUM($B$64:P68))+SUM($B$85:P85))*0.18-SUM($A$83:O83),IF(SUM($B$83:O83)&lt;0,0-SUM($B$83:O83),0))</f>
        <v>0</v>
      </c>
      <c r="Q83" s="302">
        <f>IF(((SUM($B$62:Q62)+SUM($B$64:Q68))+SUM($B$85:Q85))&lt;0,((SUM($B$62:Q62)+SUM($B$64:Q68))+SUM($B$85:Q85))*0.18-SUM($A$83:P83),IF(SUM($B$83:P83)&lt;0,0-SUM($B$83:P83),0))</f>
        <v>0</v>
      </c>
      <c r="R83" s="302">
        <f>IF(((SUM($B$62:R62)+SUM($B$64:R68))+SUM($B$85:R85))&lt;0,((SUM($B$62:R62)+SUM($B$64:R68))+SUM($B$85:R85))*0.18-SUM($A$83:Q83),IF(SUM($B$83:Q83)&lt;0,0-SUM($B$83:Q83),0))</f>
        <v>0</v>
      </c>
      <c r="S83" s="302">
        <f>IF(((SUM($B$62:S62)+SUM($B$64:S68))+SUM($B$85:S85))&lt;0,((SUM($B$62:S62)+SUM($B$64:S68))+SUM($B$85:S85))*0.18-SUM($A$83:R83),IF(SUM($B$83:R83)&lt;0,0-SUM($B$83:R83),0))</f>
        <v>-11846394.296440793</v>
      </c>
      <c r="T83" s="302">
        <f>IF(((SUM($B$62:T62)+SUM($B$64:T68))+SUM($B$85:T85))&lt;0,((SUM($B$62:T62)+SUM($B$64:T68))+SUM($B$85:T85))*0.18-SUM($A$83:S83),IF(SUM($B$83:S83)&lt;0,0-SUM($B$83:S83),0))</f>
        <v>-115515376.18541986</v>
      </c>
      <c r="U83" s="302">
        <f>IF(((SUM($B$62:U62)+SUM($B$64:U68))+SUM($B$85:U85))&lt;0,((SUM($B$62:U62)+SUM($B$64:U68))+SUM($B$85:U85))*0.18-SUM($A$83:T83),IF(SUM($B$83:T83)&lt;0,0-SUM($B$83:T83),0))</f>
        <v>-710675422.15417421</v>
      </c>
      <c r="V83" s="302">
        <f>IF(((SUM($B$62:V62)+SUM($B$64:V68))+SUM($B$85:V85))&lt;0,((SUM($B$62:V62)+SUM($B$64:V68))+SUM($B$85:V85))*0.18-SUM($A$83:U83),IF(SUM($B$83:U83)&lt;0,0-SUM($B$83:U83),0))</f>
        <v>-5023294440.2573471</v>
      </c>
      <c r="W83" s="302">
        <f>IF(((SUM($B$62:W62)+SUM($B$64:W68))+SUM($B$85:W85))&lt;0,((SUM($B$62:W62)+SUM($B$64:W68))+SUM($B$85:W85))*0.18-SUM($A$83:V83),IF(SUM($B$83:V83)&lt;0,0-SUM($B$83:V83),0))</f>
        <v>-40440848318.64917</v>
      </c>
      <c r="X83" s="302">
        <f>IF(((SUM($B$62:X62)+SUM($B$64:X68))+SUM($B$85:X85))&lt;0,((SUM($B$62:X62)+SUM($B$64:X68))+SUM($B$85:X85))*0.18-SUM($A$83:W83),IF(SUM($B$83:W83)&lt;0,0-SUM($B$83:W83),0))</f>
        <v>-365890228707.01495</v>
      </c>
      <c r="Y83" s="302">
        <f>IF(((SUM($B$62:Y62)+SUM($B$64:Y68))+SUM($B$85:Y85))&lt;0,((SUM($B$62:Y62)+SUM($B$64:Y68))+SUM($B$85:Y85))*0.18-SUM($A$83:X83),IF(SUM($B$83:X83)&lt;0,0-SUM($B$83:X83),0))</f>
        <v>-3676127758143.4434</v>
      </c>
      <c r="Z83" s="302">
        <f>IF(((SUM($B$62:Z62)+SUM($B$64:Z68))+SUM($B$85:Z85))&lt;0,((SUM($B$62:Z62)+SUM($B$64:Z68))+SUM($B$85:Z85))*0.18-SUM($A$83:Y83),IF(SUM($B$83:Y83)&lt;0,0-SUM($B$83:Y83),0))</f>
        <v>-40610184347930.609</v>
      </c>
      <c r="AA83" s="302">
        <f>IF(((SUM($B$62:AA62)+SUM($B$64:AA68))+SUM($B$85:AA85))&lt;0,((SUM($B$62:AA62)+SUM($B$64:AA68))+SUM($B$85:AA85))*0.18-SUM($A$83:Z83),IF(SUM($B$83:Z83)&lt;0,0-SUM($B$83:Z83),0))</f>
        <v>-489230901927615.06</v>
      </c>
      <c r="AB83" s="302">
        <f>IF(((SUM($B$62:AB62)+SUM($B$64:AB68))+SUM($B$85:AB85))&lt;0,((SUM($B$62:AB62)+SUM($B$64:AB68))+SUM($B$85:AB85))*0.18-SUM($A$83:AA83),IF(SUM($B$83:AA83)&lt;0,0-SUM($B$83:AA83),0))</f>
        <v>-6382995711027880</v>
      </c>
      <c r="AC83" s="302">
        <f>IF(((SUM($B$62:AC62)+SUM($B$64:AC68))+SUM($B$85:AC85))&lt;0,((SUM($B$62:AC62)+SUM($B$64:AC68))+SUM($B$85:AC85))*0.18-SUM($A$83:AB83),IF(SUM($B$83:AB83)&lt;0,0-SUM($B$83:AB83),0))</f>
        <v>-8.9661942495604544E+16</v>
      </c>
      <c r="AD83" s="302">
        <f>IF(((SUM($B$62:AD62)+SUM($B$64:AD68))+SUM($B$85:AD85))&lt;0,((SUM($B$62:AD62)+SUM($B$64:AD68))+SUM($B$85:AD85))*0.18-SUM($A$83:AC83),IF(SUM($B$83:AC83)&lt;0,0-SUM($B$83:AC83),0))</f>
        <v>-1.3491432732124165E+18</v>
      </c>
      <c r="AE83" s="302">
        <f>IF(((SUM($B$62:AE62)+SUM($B$64:AE68))+SUM($B$85:AE85))&lt;0,((SUM($B$62:AE62)+SUM($B$64:AE68))+SUM($B$85:AE85))*0.18-SUM($A$83:AD83),IF(SUM($B$83:AD83)&lt;0,0-SUM($B$83:AD83),0))</f>
        <v>-2.1649702473606078E+19</v>
      </c>
      <c r="AF83" s="302">
        <f>IF(((SUM($B$62:AF62)+SUM($B$64:AF68))+SUM($B$85:AF85))&lt;0,((SUM($B$62:AF62)+SUM($B$64:AF68))+SUM($B$85:AF85))*0.18-SUM($A$83:AE83),IF(SUM($B$83:AE83)&lt;0,0-SUM($B$83:AE83),0))</f>
        <v>-3.6906248397873696E+20</v>
      </c>
      <c r="AG83" s="302">
        <f>IF(((SUM($B$62:AG62)+SUM($B$64:AG68))+SUM($B$85:AG85))&lt;0,((SUM($B$62:AG62)+SUM($B$64:AG68))+SUM($B$85:AG85))*0.18-SUM($A$83:AF83),IF(SUM($B$83:AF83)&lt;0,0-SUM($B$83:AF83),0))</f>
        <v>-3.8382498333788648E+20</v>
      </c>
      <c r="AH83" s="302">
        <f>IF(((SUM($B$62:AH62)+SUM($B$64:AH68))+SUM($B$85:AH85))&lt;0,((SUM($B$62:AH62)+SUM($B$64:AH68))+SUM($B$85:AH85))*0.18-SUM($A$83:AG83),IF(SUM($B$83:AG83)&lt;0,0-SUM($B$83:AG83),0))</f>
        <v>-3.9917798267140191E+20</v>
      </c>
      <c r="AI83" s="302">
        <f>IF(((SUM($B$62:AI62)+SUM($B$64:AI68))+SUM($B$85:AI85))&lt;0,((SUM($B$62:AI62)+SUM($B$64:AI68))+SUM($B$85:AI85))*0.18-SUM($A$83:AH83),IF(SUM($B$83:AH83)&lt;0,0-SUM($B$83:AH83),0))</f>
        <v>-4.1514510197825785E+20</v>
      </c>
      <c r="AJ83" s="302">
        <f>IF(((SUM($B$62:AJ62)+SUM($B$64:AJ68))+SUM($B$85:AJ85))&lt;0,((SUM($B$62:AJ62)+SUM($B$64:AJ68))+SUM($B$85:AJ85))*0.18-SUM($A$83:AI83),IF(SUM($B$83:AI83)&lt;0,0-SUM($B$83:AI83),0))</f>
        <v>-4.317509060573882E+20</v>
      </c>
    </row>
    <row r="84" spans="1:36" s="283" customFormat="1" ht="15" x14ac:dyDescent="0.25">
      <c r="A84" s="318"/>
      <c r="B84" s="325"/>
      <c r="C84" s="325"/>
      <c r="D84" s="325"/>
      <c r="E84" s="325"/>
      <c r="F84" s="325"/>
      <c r="G84" s="325"/>
      <c r="H84" s="325"/>
      <c r="I84" s="325"/>
      <c r="J84" s="325"/>
      <c r="K84" s="325"/>
      <c r="L84" s="325"/>
      <c r="M84" s="325"/>
      <c r="N84" s="325"/>
      <c r="O84" s="325"/>
      <c r="P84" s="325"/>
      <c r="Q84" s="326"/>
      <c r="R84" s="326"/>
      <c r="S84" s="326"/>
      <c r="T84" s="326"/>
      <c r="U84" s="326"/>
      <c r="V84" s="326"/>
      <c r="W84" s="326"/>
      <c r="X84" s="326"/>
      <c r="Y84" s="326"/>
      <c r="Z84" s="326"/>
      <c r="AA84" s="326"/>
      <c r="AB84" s="326"/>
      <c r="AC84" s="326"/>
      <c r="AD84" s="326"/>
      <c r="AE84" s="326"/>
      <c r="AF84" s="326"/>
      <c r="AG84" s="326"/>
      <c r="AH84" s="326"/>
      <c r="AI84" s="326"/>
      <c r="AJ84" s="326"/>
    </row>
    <row r="85" spans="1:36" s="283" customFormat="1" x14ac:dyDescent="0.25">
      <c r="A85" s="411" t="s">
        <v>541</v>
      </c>
      <c r="B85" s="301">
        <v>0</v>
      </c>
      <c r="C85" s="301">
        <f>'6.2. Паспорт фин осв ввод'!H30*-1000000</f>
        <v>-25775700.600000001</v>
      </c>
      <c r="D85" s="301"/>
      <c r="E85" s="232"/>
      <c r="F85" s="232"/>
      <c r="G85" s="232"/>
      <c r="H85" s="232"/>
      <c r="I85" s="232"/>
      <c r="J85" s="232"/>
      <c r="K85" s="232"/>
      <c r="L85" s="232"/>
      <c r="M85" s="232"/>
      <c r="N85" s="232"/>
      <c r="O85" s="232"/>
      <c r="P85" s="232"/>
      <c r="Q85" s="410"/>
      <c r="R85" s="410"/>
      <c r="S85" s="410"/>
      <c r="T85" s="410"/>
      <c r="U85" s="410"/>
      <c r="V85" s="410"/>
      <c r="W85" s="410"/>
      <c r="X85" s="410"/>
      <c r="Y85" s="410"/>
      <c r="Z85" s="410"/>
      <c r="AA85" s="410"/>
      <c r="AB85" s="410"/>
      <c r="AC85" s="412"/>
      <c r="AD85" s="412"/>
      <c r="AE85" s="412"/>
      <c r="AF85" s="412"/>
      <c r="AG85" s="412"/>
      <c r="AH85" s="412"/>
      <c r="AI85" s="412"/>
      <c r="AJ85" s="412"/>
    </row>
    <row r="86" spans="1:36" s="283" customFormat="1" ht="15" x14ac:dyDescent="0.25">
      <c r="A86" s="318" t="s">
        <v>296</v>
      </c>
      <c r="B86" s="301">
        <f>B57-B58</f>
        <v>0</v>
      </c>
      <c r="C86" s="301">
        <f t="shared" ref="C86:AJ86" si="37">C57-C58</f>
        <v>0</v>
      </c>
      <c r="D86" s="301">
        <f t="shared" si="37"/>
        <v>0</v>
      </c>
      <c r="E86" s="301">
        <f t="shared" si="37"/>
        <v>0</v>
      </c>
      <c r="F86" s="301">
        <f t="shared" si="37"/>
        <v>0</v>
      </c>
      <c r="G86" s="301">
        <f t="shared" si="37"/>
        <v>0</v>
      </c>
      <c r="H86" s="301">
        <f t="shared" si="37"/>
        <v>0</v>
      </c>
      <c r="I86" s="301">
        <f t="shared" si="37"/>
        <v>0</v>
      </c>
      <c r="J86" s="301">
        <f t="shared" si="37"/>
        <v>0</v>
      </c>
      <c r="K86" s="301">
        <f t="shared" si="37"/>
        <v>0</v>
      </c>
      <c r="L86" s="301">
        <f t="shared" si="37"/>
        <v>0</v>
      </c>
      <c r="M86" s="301">
        <f t="shared" si="37"/>
        <v>0</v>
      </c>
      <c r="N86" s="301">
        <f t="shared" si="37"/>
        <v>0</v>
      </c>
      <c r="O86" s="301">
        <f t="shared" si="37"/>
        <v>0</v>
      </c>
      <c r="P86" s="301">
        <f t="shared" si="37"/>
        <v>0</v>
      </c>
      <c r="Q86" s="302">
        <f t="shared" si="37"/>
        <v>0</v>
      </c>
      <c r="R86" s="302">
        <f t="shared" si="37"/>
        <v>0</v>
      </c>
      <c r="S86" s="302">
        <f t="shared" si="37"/>
        <v>0</v>
      </c>
      <c r="T86" s="302">
        <f t="shared" si="37"/>
        <v>0</v>
      </c>
      <c r="U86" s="302">
        <f t="shared" si="37"/>
        <v>0</v>
      </c>
      <c r="V86" s="302">
        <f t="shared" si="37"/>
        <v>0</v>
      </c>
      <c r="W86" s="302">
        <f t="shared" si="37"/>
        <v>0</v>
      </c>
      <c r="X86" s="302">
        <f t="shared" si="37"/>
        <v>0</v>
      </c>
      <c r="Y86" s="302">
        <f t="shared" si="37"/>
        <v>0</v>
      </c>
      <c r="Z86" s="302">
        <f t="shared" si="37"/>
        <v>0</v>
      </c>
      <c r="AA86" s="302">
        <f t="shared" si="37"/>
        <v>0</v>
      </c>
      <c r="AB86" s="302">
        <f t="shared" si="37"/>
        <v>0</v>
      </c>
      <c r="AC86" s="302">
        <f t="shared" si="37"/>
        <v>0</v>
      </c>
      <c r="AD86" s="302">
        <f t="shared" si="37"/>
        <v>0</v>
      </c>
      <c r="AE86" s="302">
        <f t="shared" si="37"/>
        <v>0</v>
      </c>
      <c r="AF86" s="302">
        <f t="shared" si="37"/>
        <v>0</v>
      </c>
      <c r="AG86" s="302">
        <f t="shared" si="37"/>
        <v>0</v>
      </c>
      <c r="AH86" s="302">
        <f t="shared" si="37"/>
        <v>0</v>
      </c>
      <c r="AI86" s="302">
        <f t="shared" si="37"/>
        <v>0</v>
      </c>
      <c r="AJ86" s="302">
        <f t="shared" si="37"/>
        <v>0</v>
      </c>
    </row>
    <row r="87" spans="1:36" s="283" customFormat="1" ht="14.25" x14ac:dyDescent="0.2">
      <c r="A87" s="319" t="s">
        <v>295</v>
      </c>
      <c r="B87" s="317">
        <f>SUM(B79:B86)</f>
        <v>0</v>
      </c>
      <c r="C87" s="317">
        <f>SUM(C79:C86)</f>
        <v>-30647308.013400003</v>
      </c>
      <c r="D87" s="317">
        <f>SUM(D79:D86)</f>
        <v>6764656.9112696052</v>
      </c>
      <c r="E87" s="317">
        <f>SUM(E79:E86)</f>
        <v>6984745.1079147048</v>
      </c>
      <c r="F87" s="317">
        <f>SUM(F79:F86)</f>
        <v>7213201.752832368</v>
      </c>
      <c r="G87" s="317">
        <f t="shared" ref="G87:AJ87" si="38">SUM(G79:G86)</f>
        <v>7450341.1350938166</v>
      </c>
      <c r="H87" s="317">
        <f t="shared" si="38"/>
        <v>6882614.0069765579</v>
      </c>
      <c r="I87" s="317">
        <f t="shared" si="38"/>
        <v>6680787.79174178</v>
      </c>
      <c r="J87" s="317">
        <f t="shared" si="38"/>
        <v>6897270.684972344</v>
      </c>
      <c r="K87" s="317">
        <f t="shared" si="38"/>
        <v>7121966.0389547125</v>
      </c>
      <c r="L87" s="317">
        <f t="shared" si="38"/>
        <v>7355181.3498130096</v>
      </c>
      <c r="M87" s="317">
        <f t="shared" si="38"/>
        <v>7597235.4264022131</v>
      </c>
      <c r="N87" s="317">
        <f t="shared" si="38"/>
        <v>7848458.7964227516</v>
      </c>
      <c r="O87" s="317">
        <f t="shared" si="38"/>
        <v>8109194.1265991293</v>
      </c>
      <c r="P87" s="317">
        <f t="shared" si="38"/>
        <v>8379796.6573826512</v>
      </c>
      <c r="Q87" s="312">
        <f t="shared" si="38"/>
        <v>2199182.8307370432</v>
      </c>
      <c r="R87" s="312">
        <f t="shared" si="38"/>
        <v>-14658389.147604931</v>
      </c>
      <c r="S87" s="312">
        <f t="shared" si="38"/>
        <v>-104303634.78206319</v>
      </c>
      <c r="T87" s="312">
        <f t="shared" si="38"/>
        <v>-627886020.09661937</v>
      </c>
      <c r="U87" s="312">
        <f t="shared" si="38"/>
        <v>-3868201825.9265046</v>
      </c>
      <c r="V87" s="312">
        <f t="shared" si="38"/>
        <v>-27348016480.043781</v>
      </c>
      <c r="W87" s="312">
        <f t="shared" si="38"/>
        <v>-220176920929.06589</v>
      </c>
      <c r="X87" s="312">
        <f t="shared" si="38"/>
        <v>-1992067991932.3906</v>
      </c>
      <c r="Y87" s="312">
        <f t="shared" si="38"/>
        <v>-20014472318864.055</v>
      </c>
      <c r="Z87" s="312">
        <f t="shared" si="38"/>
        <v>-221099892560955.56</v>
      </c>
      <c r="AA87" s="312">
        <f t="shared" si="38"/>
        <v>-2663590466050349</v>
      </c>
      <c r="AB87" s="312">
        <f t="shared" si="38"/>
        <v>-3.475186553781846E+16</v>
      </c>
      <c r="AC87" s="312">
        <f t="shared" si="38"/>
        <v>-4.8815946469829139E+17</v>
      </c>
      <c r="AD87" s="312">
        <f t="shared" si="38"/>
        <v>-7.3453355986009334E+18</v>
      </c>
      <c r="AE87" s="312">
        <f t="shared" si="38"/>
        <v>-1.1787060235629976E+20</v>
      </c>
      <c r="AF87" s="312">
        <f t="shared" si="38"/>
        <v>-2.0093401905509014E+21</v>
      </c>
      <c r="AG87" s="312">
        <f t="shared" si="38"/>
        <v>-2.0897137981729378E+21</v>
      </c>
      <c r="AH87" s="312">
        <f t="shared" si="38"/>
        <v>-2.1733023500998552E+21</v>
      </c>
      <c r="AI87" s="312">
        <f t="shared" si="38"/>
        <v>-2.2602344441038493E+21</v>
      </c>
      <c r="AJ87" s="312">
        <f t="shared" si="38"/>
        <v>-2.3506438218680036E+21</v>
      </c>
    </row>
    <row r="88" spans="1:36" s="393" customFormat="1" ht="14.25" x14ac:dyDescent="0.2">
      <c r="A88" s="413" t="s">
        <v>294</v>
      </c>
      <c r="B88" s="406">
        <f>SUM($B$87:B87)</f>
        <v>0</v>
      </c>
      <c r="C88" s="406">
        <f>SUM($B$87:C87)</f>
        <v>-30647308.013400003</v>
      </c>
      <c r="D88" s="406">
        <f>SUM($B$87:D87)</f>
        <v>-23882651.102130398</v>
      </c>
      <c r="E88" s="406">
        <f>SUM($B$87:E87)</f>
        <v>-16897905.994215693</v>
      </c>
      <c r="F88" s="406">
        <f>SUM($B$87:F87)</f>
        <v>-9684704.2413833253</v>
      </c>
      <c r="G88" s="406">
        <f>SUM($B$87:G87)</f>
        <v>-2234363.1062895088</v>
      </c>
      <c r="H88" s="406">
        <f>SUM($B$87:H87)</f>
        <v>4648250.9006870491</v>
      </c>
      <c r="I88" s="406">
        <f>SUM($B$87:I87)</f>
        <v>11329038.692428829</v>
      </c>
      <c r="J88" s="406">
        <f>SUM($B$87:J87)</f>
        <v>18226309.377401173</v>
      </c>
      <c r="K88" s="406">
        <f>SUM($B$87:K87)</f>
        <v>25348275.416355886</v>
      </c>
      <c r="L88" s="406">
        <f>SUM($B$87:L87)</f>
        <v>32703456.766168896</v>
      </c>
      <c r="M88" s="406">
        <f>SUM($B$87:M87)</f>
        <v>40300692.192571111</v>
      </c>
      <c r="N88" s="406">
        <f>SUM($B$87:N87)</f>
        <v>48149150.988993861</v>
      </c>
      <c r="O88" s="406">
        <f>SUM($B$87:O87)</f>
        <v>56258345.115592986</v>
      </c>
      <c r="P88" s="406">
        <f>SUM($B$87:P87)</f>
        <v>64638141.772975639</v>
      </c>
      <c r="Q88" s="406">
        <f>SUM($B$87:Q87)</f>
        <v>66837324.603712678</v>
      </c>
      <c r="R88" s="406">
        <f>SUM($B$87:R87)</f>
        <v>52178935.456107751</v>
      </c>
      <c r="S88" s="406">
        <f>SUM($B$87:S87)</f>
        <v>-52124699.325955436</v>
      </c>
      <c r="T88" s="406">
        <f>SUM($B$87:T87)</f>
        <v>-680010719.42257476</v>
      </c>
      <c r="U88" s="406">
        <f>SUM($B$87:U87)</f>
        <v>-4548212545.3490791</v>
      </c>
      <c r="V88" s="406">
        <f>SUM($B$87:V87)</f>
        <v>-31896229025.39286</v>
      </c>
      <c r="W88" s="406">
        <f>SUM($B$87:W87)</f>
        <v>-252073149954.45874</v>
      </c>
      <c r="X88" s="406">
        <f>SUM($B$87:X87)</f>
        <v>-2244141141886.8496</v>
      </c>
      <c r="Y88" s="406">
        <f>SUM($B$87:Y87)</f>
        <v>-22258613460750.906</v>
      </c>
      <c r="Z88" s="406">
        <f>SUM($B$87:Z87)</f>
        <v>-243358506021706.47</v>
      </c>
      <c r="AA88" s="406">
        <f>SUM($B$87:AA87)</f>
        <v>-2906948972072055.5</v>
      </c>
      <c r="AB88" s="406">
        <f>SUM($B$87:AB87)</f>
        <v>-3.7658814509890512E+16</v>
      </c>
      <c r="AC88" s="406">
        <f>SUM($B$87:AC87)</f>
        <v>-5.2581827920818189E+17</v>
      </c>
      <c r="AD88" s="406">
        <f>SUM($B$87:AD87)</f>
        <v>-7.8711538778091151E+18</v>
      </c>
      <c r="AE88" s="406">
        <f>SUM($B$87:AE87)</f>
        <v>-1.2574175623410888E+20</v>
      </c>
      <c r="AF88" s="406">
        <f>SUM($B$87:AF87)</f>
        <v>-2.1350819467850102E+21</v>
      </c>
      <c r="AG88" s="406">
        <f>SUM($B$87:AG87)</f>
        <v>-4.2247957449579482E+21</v>
      </c>
      <c r="AH88" s="406">
        <f>SUM($B$87:AH87)</f>
        <v>-6.3980980950578034E+21</v>
      </c>
      <c r="AI88" s="406">
        <f>SUM($B$87:AI87)</f>
        <v>-8.6583325391616528E+21</v>
      </c>
      <c r="AJ88" s="406">
        <f>SUM($B$87:AJ87)</f>
        <v>-1.1008976361029657E+22</v>
      </c>
    </row>
    <row r="89" spans="1:36" s="283" customFormat="1" ht="15" x14ac:dyDescent="0.25">
      <c r="A89" s="318" t="s">
        <v>542</v>
      </c>
      <c r="B89" s="327">
        <f>1/POWER((1+$B$44),B77)</f>
        <v>1</v>
      </c>
      <c r="C89" s="327">
        <f>1/POWER((1+$B$44),C77)</f>
        <v>1</v>
      </c>
      <c r="D89" s="327">
        <f t="shared" ref="D89:AJ89" si="39">1/POWER((1+$B$44),D77)</f>
        <v>0.88770528184642694</v>
      </c>
      <c r="E89" s="327">
        <f t="shared" si="39"/>
        <v>0.78802066741804422</v>
      </c>
      <c r="F89" s="327">
        <f>1/POWER((1+$B$44),F77)</f>
        <v>0.6995301086711444</v>
      </c>
      <c r="G89" s="327">
        <f t="shared" si="39"/>
        <v>0.62097657227797987</v>
      </c>
      <c r="H89" s="327">
        <f t="shared" si="39"/>
        <v>0.55124418311405221</v>
      </c>
      <c r="I89" s="327">
        <f t="shared" si="39"/>
        <v>0.48934237293746313</v>
      </c>
      <c r="J89" s="327">
        <f t="shared" si="39"/>
        <v>0.43439180908785008</v>
      </c>
      <c r="K89" s="327">
        <f t="shared" si="39"/>
        <v>0.38561190331810924</v>
      </c>
      <c r="L89" s="327">
        <f t="shared" si="39"/>
        <v>0.34230972331833931</v>
      </c>
      <c r="M89" s="327">
        <f t="shared" si="39"/>
        <v>0.30387014941707879</v>
      </c>
      <c r="N89" s="327">
        <f t="shared" si="39"/>
        <v>0.26974713663300381</v>
      </c>
      <c r="O89" s="327">
        <f t="shared" si="39"/>
        <v>0.23945595795206728</v>
      </c>
      <c r="P89" s="327">
        <f t="shared" si="39"/>
        <v>0.21256631864364606</v>
      </c>
      <c r="Q89" s="328">
        <f t="shared" si="39"/>
        <v>0.18869624380261521</v>
      </c>
      <c r="R89" s="328">
        <f t="shared" si="39"/>
        <v>0.16750665228816261</v>
      </c>
      <c r="S89" s="328">
        <f t="shared" si="39"/>
        <v>0.14869653998061483</v>
      </c>
      <c r="T89" s="328">
        <f t="shared" si="39"/>
        <v>0.13199870393308016</v>
      </c>
      <c r="U89" s="328">
        <f t="shared" si="39"/>
        <v>0.11717594667827799</v>
      </c>
      <c r="V89" s="328">
        <f t="shared" si="39"/>
        <v>0.10401770677166265</v>
      </c>
      <c r="W89" s="328">
        <f t="shared" si="39"/>
        <v>9.23370677067578E-2</v>
      </c>
      <c r="X89" s="328">
        <f t="shared" si="39"/>
        <v>8.1968102713500038E-2</v>
      </c>
      <c r="Y89" s="328">
        <f>1/POWER((1+$B$44),Y77)</f>
        <v>7.2763517721704418E-2</v>
      </c>
      <c r="Z89" s="328">
        <f t="shared" si="39"/>
        <v>6.4592559007283112E-2</v>
      </c>
      <c r="AA89" s="328">
        <f t="shared" si="39"/>
        <v>5.7339155798742214E-2</v>
      </c>
      <c r="AB89" s="328">
        <f t="shared" si="39"/>
        <v>4.5184439821712052E-2</v>
      </c>
      <c r="AC89" s="328">
        <f t="shared" si="39"/>
        <v>4.0110465887005821E-2</v>
      </c>
      <c r="AD89" s="328">
        <f t="shared" si="39"/>
        <v>3.5606272425215996E-2</v>
      </c>
      <c r="AE89" s="328">
        <f t="shared" si="39"/>
        <v>3.1607876098727027E-2</v>
      </c>
      <c r="AF89" s="328">
        <f t="shared" si="39"/>
        <v>2.8058478560787414E-2</v>
      </c>
      <c r="AG89" s="328">
        <f t="shared" si="39"/>
        <v>2.4907659618985719E-2</v>
      </c>
      <c r="AH89" s="328">
        <f t="shared" si="39"/>
        <v>2.2110661002206586E-2</v>
      </c>
      <c r="AI89" s="328">
        <f t="shared" si="39"/>
        <v>1.9627750556774598E-2</v>
      </c>
      <c r="AJ89" s="328">
        <f t="shared" si="39"/>
        <v>1.7423657840012957E-2</v>
      </c>
    </row>
    <row r="90" spans="1:36" s="283" customFormat="1" ht="28.5" x14ac:dyDescent="0.2">
      <c r="A90" s="316" t="s">
        <v>293</v>
      </c>
      <c r="B90" s="317">
        <f>B87*B89</f>
        <v>0</v>
      </c>
      <c r="C90" s="317">
        <f>C87*C89</f>
        <v>-30647308.013400003</v>
      </c>
      <c r="D90" s="317">
        <f t="shared" ref="D90:AJ90" si="40">D87*D89</f>
        <v>6005021.6700129649</v>
      </c>
      <c r="E90" s="317">
        <f>E87*E89</f>
        <v>5504123.5016838647</v>
      </c>
      <c r="F90" s="317">
        <f>F87*F89</f>
        <v>5045851.8060257155</v>
      </c>
      <c r="G90" s="317">
        <f t="shared" si="40"/>
        <v>4626487.3003721917</v>
      </c>
      <c r="H90" s="317">
        <f>H87*H89</f>
        <v>3794000.9359651264</v>
      </c>
      <c r="I90" s="317">
        <f t="shared" si="40"/>
        <v>3269192.5511025568</v>
      </c>
      <c r="J90" s="317">
        <f t="shared" si="40"/>
        <v>2996117.8906137315</v>
      </c>
      <c r="K90" s="317">
        <f t="shared" si="40"/>
        <v>2746314.8796482622</v>
      </c>
      <c r="L90" s="317">
        <f t="shared" si="40"/>
        <v>2517750.0928107006</v>
      </c>
      <c r="M90" s="317">
        <f t="shared" si="40"/>
        <v>2308573.0641775648</v>
      </c>
      <c r="N90" s="317">
        <f t="shared" si="40"/>
        <v>2117099.2873171489</v>
      </c>
      <c r="O90" s="317">
        <f t="shared" si="40"/>
        <v>1941794.8478040721</v>
      </c>
      <c r="P90" s="317">
        <f t="shared" si="40"/>
        <v>1781262.5264421608</v>
      </c>
      <c r="Q90" s="312">
        <f t="shared" si="40"/>
        <v>414977.53959528258</v>
      </c>
      <c r="R90" s="312">
        <f t="shared" si="40"/>
        <v>-2455377.6940524355</v>
      </c>
      <c r="S90" s="312">
        <f t="shared" si="40"/>
        <v>-15509589.599494506</v>
      </c>
      <c r="T90" s="312">
        <f t="shared" si="40"/>
        <v>-82880140.870453686</v>
      </c>
      <c r="U90" s="312">
        <f t="shared" si="40"/>
        <v>-453260210.89558166</v>
      </c>
      <c r="V90" s="312">
        <f t="shared" si="40"/>
        <v>-2844677959.007792</v>
      </c>
      <c r="W90" s="312">
        <f t="shared" si="40"/>
        <v>-20330491255.292614</v>
      </c>
      <c r="X90" s="312">
        <f t="shared" si="40"/>
        <v>-163286033774.98996</v>
      </c>
      <c r="Y90" s="312">
        <f t="shared" si="40"/>
        <v>-1456323411264.2271</v>
      </c>
      <c r="Z90" s="312">
        <f t="shared" si="40"/>
        <v>-14281407856747.479</v>
      </c>
      <c r="AA90" s="312">
        <f t="shared" si="40"/>
        <v>-152728028716905.34</v>
      </c>
      <c r="AB90" s="312">
        <f t="shared" si="40"/>
        <v>-1570243577085787.3</v>
      </c>
      <c r="AC90" s="312">
        <f t="shared" si="40"/>
        <v>-1.958030355619984E+16</v>
      </c>
      <c r="AD90" s="312">
        <f t="shared" si="40"/>
        <v>-2.6154002037842186E+17</v>
      </c>
      <c r="AE90" s="312">
        <f t="shared" si="40"/>
        <v>-3.7256393949602447E+18</v>
      </c>
      <c r="AF90" s="312">
        <f t="shared" si="40"/>
        <v>-5.6379028657900962E+19</v>
      </c>
      <c r="AG90" s="312">
        <f t="shared" si="40"/>
        <v>-5.2049879985989353E+19</v>
      </c>
      <c r="AH90" s="312">
        <f t="shared" si="40"/>
        <v>-4.8053151518356791E+19</v>
      </c>
      <c r="AI90" s="312">
        <f t="shared" si="40"/>
        <v>-4.4363317868700451E+19</v>
      </c>
      <c r="AJ90" s="312">
        <f t="shared" si="40"/>
        <v>-4.0956813655968465E+19</v>
      </c>
    </row>
    <row r="91" spans="1:36" s="329" customFormat="1" ht="14.25" x14ac:dyDescent="0.2">
      <c r="A91" s="316" t="s">
        <v>292</v>
      </c>
      <c r="B91" s="317">
        <f>SUM($B$90:B90)</f>
        <v>0</v>
      </c>
      <c r="C91" s="317">
        <f>SUM($B$90:C90)</f>
        <v>-30647308.013400003</v>
      </c>
      <c r="D91" s="317">
        <f>SUM($B$90:D90)</f>
        <v>-24642286.343387038</v>
      </c>
      <c r="E91" s="317">
        <f>SUM($B$90:E90)</f>
        <v>-19138162.841703173</v>
      </c>
      <c r="F91" s="317">
        <f>SUM($B$90:F90)</f>
        <v>-14092311.035677457</v>
      </c>
      <c r="G91" s="317">
        <f>SUM($B$90:G90)</f>
        <v>-9465823.7353052646</v>
      </c>
      <c r="H91" s="317">
        <f>SUM($B$90:H90)</f>
        <v>-5671822.7993401382</v>
      </c>
      <c r="I91" s="317">
        <f>SUM($B$90:I90)</f>
        <v>-2402630.2482375815</v>
      </c>
      <c r="J91" s="317">
        <f>SUM($B$90:J90)</f>
        <v>593487.64237615</v>
      </c>
      <c r="K91" s="317">
        <f>SUM($B$90:K90)</f>
        <v>3339802.5220244122</v>
      </c>
      <c r="L91" s="317">
        <f>SUM($B$90:L90)</f>
        <v>5857552.6148351133</v>
      </c>
      <c r="M91" s="317">
        <f>SUM($B$90:M90)</f>
        <v>8166125.6790126786</v>
      </c>
      <c r="N91" s="317">
        <f>SUM($B$90:N90)</f>
        <v>10283224.966329828</v>
      </c>
      <c r="O91" s="317">
        <f>SUM($B$90:O90)</f>
        <v>12225019.814133899</v>
      </c>
      <c r="P91" s="317">
        <f>SUM($B$90:P90)</f>
        <v>14006282.34057606</v>
      </c>
      <c r="Q91" s="312">
        <f>SUM($B$90:Q90)</f>
        <v>14421259.880171342</v>
      </c>
      <c r="R91" s="312">
        <f>SUM($B$90:R90)</f>
        <v>11965882.186118906</v>
      </c>
      <c r="S91" s="312">
        <f>SUM($B$90:S90)</f>
        <v>-3543707.4133755993</v>
      </c>
      <c r="T91" s="312">
        <f>SUM($B$90:T90)</f>
        <v>-86423848.283829287</v>
      </c>
      <c r="U91" s="312">
        <f>SUM($B$90:U90)</f>
        <v>-539684059.17941093</v>
      </c>
      <c r="V91" s="312">
        <f>SUM($B$90:V90)</f>
        <v>-3384362018.1872029</v>
      </c>
      <c r="W91" s="312">
        <f>SUM($B$90:W90)</f>
        <v>-23714853273.479816</v>
      </c>
      <c r="X91" s="312">
        <f>SUM($B$90:X90)</f>
        <v>-187000887048.46979</v>
      </c>
      <c r="Y91" s="312">
        <f>SUM($B$90:Y90)</f>
        <v>-1643324298312.6968</v>
      </c>
      <c r="Z91" s="312">
        <f>SUM($B$90:Z90)</f>
        <v>-15924732155060.176</v>
      </c>
      <c r="AA91" s="312">
        <f>SUM($B$90:AA90)</f>
        <v>-168652760871965.53</v>
      </c>
      <c r="AB91" s="312">
        <f>SUM($B$90:AB90)</f>
        <v>-1738896337957752.8</v>
      </c>
      <c r="AC91" s="312">
        <f>SUM($B$90:AC90)</f>
        <v>-2.1319199894157592E+16</v>
      </c>
      <c r="AD91" s="312">
        <f>SUM($B$90:AD90)</f>
        <v>-2.8285922027257946E+17</v>
      </c>
      <c r="AE91" s="312">
        <f>SUM($B$90:AE90)</f>
        <v>-4.0084986152328243E+18</v>
      </c>
      <c r="AF91" s="312">
        <f>SUM($B$90:AF90)</f>
        <v>-6.0387527273133785E+19</v>
      </c>
      <c r="AG91" s="312">
        <f>SUM($B$90:AG90)</f>
        <v>-1.1243740725912314E+20</v>
      </c>
      <c r="AH91" s="312">
        <f>SUM($B$90:AH90)</f>
        <v>-1.6049055877747992E+20</v>
      </c>
      <c r="AI91" s="312">
        <f>SUM($B$90:AI90)</f>
        <v>-2.0485387664618036E+20</v>
      </c>
      <c r="AJ91" s="312">
        <f>SUM($B$90:AJ90)</f>
        <v>-2.458106903021488E+20</v>
      </c>
    </row>
    <row r="92" spans="1:36" s="329" customFormat="1" ht="14.25" x14ac:dyDescent="0.2">
      <c r="A92" s="330" t="s">
        <v>291</v>
      </c>
      <c r="B92" s="331">
        <f>IF((ISERR(IRR($B$87:B87))),0,IF(IRR($B$87:B87)&lt;0,0,IRR($B$87:B87)))</f>
        <v>0</v>
      </c>
      <c r="C92" s="331">
        <f>IF((ISERR(IRR($B$87:C87))),0,IF(IRR($B$87:C87)&lt;0,0,IRR($B$87:C87)))</f>
        <v>0</v>
      </c>
      <c r="D92" s="331">
        <f>IF((ISERR(IRR($B$87:D87))),0,IF(IRR($B$87:D87)&lt;0,0,IRR($B$87:D87)))</f>
        <v>0</v>
      </c>
      <c r="E92" s="331">
        <f>IF((ISERR(IRR($B$87:E87))),0,IF(IRR($B$87:E87)&lt;0,0,IRR($B$87:E87)))</f>
        <v>0</v>
      </c>
      <c r="F92" s="331">
        <f>IF((ISERR(IRR($B$87:F87))),0,IF(IRR($B$87:F87)&lt;0,0,IRR($B$87:F87)))</f>
        <v>0</v>
      </c>
      <c r="G92" s="331">
        <f>IF((ISERR(IRR($B$87:G87))),0,IF(IRR($B$87:G87)&lt;0,0,IRR($B$87:G87)))</f>
        <v>0</v>
      </c>
      <c r="H92" s="331">
        <f>IF((ISERR(IRR($B$87:H87))),0,IF(IRR($B$87:H87)&lt;0,0,IRR($B$87:H87)))</f>
        <v>4.8636992490923348E-2</v>
      </c>
      <c r="I92" s="331">
        <f>IF((ISERR(IRR($B$87:I87))),0,IF(IRR($B$87:I87)&lt;0,0,IRR($B$87:I87)))</f>
        <v>9.8080051298608417E-2</v>
      </c>
      <c r="J92" s="331">
        <f>IF((ISERR(IRR($B$87:J87))),0,IF(IRR($B$87:J87)&lt;0,0,IRR($B$87:J87)))</f>
        <v>0.13265905073792106</v>
      </c>
      <c r="K92" s="331">
        <f>IF((ISERR(IRR($B$87:K87))),0,IF(IRR($B$87:K87)&lt;0,0,IRR($B$87:K87)))</f>
        <v>0.157397472411682</v>
      </c>
      <c r="L92" s="331">
        <f>IF((ISERR(IRR($B$87:L87))),0,IF(IRR($B$87:L87)&lt;0,0,IRR($B$87:L87)))</f>
        <v>0.17547457474871608</v>
      </c>
      <c r="M92" s="331">
        <f>IF((ISERR(IRR($B$87:M87))),0,IF(IRR($B$87:M87)&lt;0,0,IRR($B$87:M87)))</f>
        <v>0.18893127659878806</v>
      </c>
      <c r="N92" s="331">
        <f>IF((ISERR(IRR($B$87:N87))),0,IF(IRR($B$87:N87)&lt;0,0,IRR($B$87:N87)))</f>
        <v>0.199109273578709</v>
      </c>
      <c r="O92" s="331">
        <f>IF((ISERR(IRR($B$87:O87))),0,IF(IRR($B$87:O87)&lt;0,0,IRR($B$87:O87)))</f>
        <v>0.20691282443116932</v>
      </c>
      <c r="P92" s="331">
        <f>IF((ISERR(IRR($B$87:P87))),0,IF(IRR($B$87:P87)&lt;0,0,IRR($B$87:P87)))</f>
        <v>0.21296581822193161</v>
      </c>
      <c r="Q92" s="332">
        <f>IF((ISERR(IRR($B$87:Q87))),0,IF(IRR($B$87:Q87)&lt;0,0,IRR($B$87:Q87)))</f>
        <v>0.21420522678679887</v>
      </c>
      <c r="R92" s="332">
        <f>IF((ISERR(IRR($B$87:R87))),0,IF(IRR($B$87:R87)&lt;0,0,IRR($B$87:R87)))</f>
        <v>0.20701892283845247</v>
      </c>
      <c r="S92" s="332">
        <f>IF((ISERR(IRR($B$87:S87))),0,IF(IRR($B$87:S87)&lt;0,0,IRR($B$87:S87)))</f>
        <v>0</v>
      </c>
      <c r="T92" s="332">
        <f>IF((ISERR(IRR($B$87:T87))),0,IF(IRR($B$87:T87)&lt;0,0,IRR($B$87:T87)))</f>
        <v>0</v>
      </c>
      <c r="U92" s="332">
        <f>IF((ISERR(IRR($B$87:U87))),0,IF(IRR($B$87:U87)&lt;0,0,IRR($B$87:U87)))</f>
        <v>0</v>
      </c>
      <c r="V92" s="332">
        <f>IF((ISERR(IRR($B$87:V87))),0,IF(IRR($B$87:V87)&lt;0,0,IRR($B$87:V87)))</f>
        <v>0</v>
      </c>
      <c r="W92" s="332">
        <f>IF((ISERR(IRR($B$87:W87))),0,IF(IRR($B$87:W87)&lt;0,0,IRR($B$87:W87)))</f>
        <v>0</v>
      </c>
      <c r="X92" s="332">
        <f>IF((ISERR(IRR($B$87:X87))),0,IF(IRR($B$87:X87)&lt;0,0,IRR($B$87:X87)))</f>
        <v>0</v>
      </c>
      <c r="Y92" s="332">
        <f>IF((ISERR(IRR($B$87:Y87))),0,IF(IRR($B$87:Y87)&lt;0,0,IRR($B$87:Y87)))</f>
        <v>0</v>
      </c>
      <c r="Z92" s="332">
        <f>IF((ISERR(IRR($B$87:Z87))),0,IF(IRR($B$87:Z87)&lt;0,0,IRR($B$87:Z87)))</f>
        <v>0</v>
      </c>
      <c r="AA92" s="332">
        <f>IF((ISERR(IRR($B$87:AA87))),0,IF(IRR($B$87:AA87)&lt;0,0,IRR($B$87:AA87)))</f>
        <v>0</v>
      </c>
      <c r="AB92" s="332">
        <f>IF((ISERR(IRR($B$87:AB87))),0,IF(IRR($B$87:AB87)&lt;0,0,IRR($B$87:AB87)))</f>
        <v>0</v>
      </c>
      <c r="AC92" s="332">
        <f>IF((ISERR(IRR($B$87:AC87))),0,IF(IRR($B$87:AC87)&lt;0,0,IRR($B$87:AC87)))</f>
        <v>0</v>
      </c>
      <c r="AD92" s="332">
        <f>IF((ISERR(IRR($B$87:AD87))),0,IF(IRR($B$87:AD87)&lt;0,0,IRR($B$87:AD87)))</f>
        <v>0</v>
      </c>
      <c r="AE92" s="332">
        <f>IF((ISERR(IRR($B$87:AE87))),0,IF(IRR($B$87:AE87)&lt;0,0,IRR($B$87:AE87)))</f>
        <v>0</v>
      </c>
      <c r="AF92" s="332">
        <f>IF((ISERR(IRR($B$87:AF87))),0,IF(IRR($B$87:AF87)&lt;0,0,IRR($B$87:AF87)))</f>
        <v>0</v>
      </c>
      <c r="AG92" s="332">
        <f>IF((ISERR(IRR($B$87:AG87))),0,IF(IRR($B$87:AG87)&lt;0,0,IRR($B$87:AG87)))</f>
        <v>0</v>
      </c>
      <c r="AH92" s="332">
        <f>IF((ISERR(IRR($B$87:AH87))),0,IF(IRR($B$87:AH87)&lt;0,0,IRR($B$87:AH87)))</f>
        <v>0</v>
      </c>
      <c r="AI92" s="332">
        <f>IF((ISERR(IRR($B$87:AI87))),0,IF(IRR($B$87:AI87)&lt;0,0,IRR($B$87:AI87)))</f>
        <v>0</v>
      </c>
      <c r="AJ92" s="332">
        <f>IF((ISERR(IRR($B$87:AJ87))),0,IF(IRR($B$87:AJ87)&lt;0,0,IRR($B$87:AJ87)))</f>
        <v>0</v>
      </c>
    </row>
    <row r="93" spans="1:36" s="329" customFormat="1" ht="14.25" x14ac:dyDescent="0.2">
      <c r="A93" s="330" t="s">
        <v>290</v>
      </c>
      <c r="B93" s="333">
        <f>IF(AND(B88&gt;0,A88&lt;0),(B78-(B88/(B88-A88))),0)</f>
        <v>0</v>
      </c>
      <c r="C93" s="334">
        <f>IF(AND(C88&gt;0,B88&lt;0),(C78-(C88/(C88-B88))),0)</f>
        <v>0</v>
      </c>
      <c r="D93" s="333">
        <f t="shared" ref="D93:AJ93" si="41">IF(AND(D88&gt;0,C88&lt;0),(D78-(D88/(D88-C88))),0)</f>
        <v>0</v>
      </c>
      <c r="E93" s="333">
        <f>IF(AND(E88&gt;0,D88&lt;0),(E78-(E88/(E88-D88))),0)</f>
        <v>0</v>
      </c>
      <c r="F93" s="333">
        <f t="shared" si="41"/>
        <v>0</v>
      </c>
      <c r="G93" s="333">
        <f t="shared" si="41"/>
        <v>0</v>
      </c>
      <c r="H93" s="333">
        <f t="shared" si="41"/>
        <v>6.3246387352283087</v>
      </c>
      <c r="I93" s="333">
        <f t="shared" si="41"/>
        <v>0</v>
      </c>
      <c r="J93" s="333">
        <f t="shared" si="41"/>
        <v>0</v>
      </c>
      <c r="K93" s="333">
        <f t="shared" si="41"/>
        <v>0</v>
      </c>
      <c r="L93" s="333">
        <f t="shared" si="41"/>
        <v>0</v>
      </c>
      <c r="M93" s="333">
        <f t="shared" si="41"/>
        <v>0</v>
      </c>
      <c r="N93" s="333">
        <f t="shared" si="41"/>
        <v>0</v>
      </c>
      <c r="O93" s="333">
        <f t="shared" si="41"/>
        <v>0</v>
      </c>
      <c r="P93" s="333">
        <f t="shared" si="41"/>
        <v>0</v>
      </c>
      <c r="Q93" s="335">
        <f t="shared" si="41"/>
        <v>0</v>
      </c>
      <c r="R93" s="335">
        <f t="shared" si="41"/>
        <v>0</v>
      </c>
      <c r="S93" s="335">
        <f t="shared" si="41"/>
        <v>0</v>
      </c>
      <c r="T93" s="335">
        <f t="shared" si="41"/>
        <v>0</v>
      </c>
      <c r="U93" s="335">
        <f t="shared" si="41"/>
        <v>0</v>
      </c>
      <c r="V93" s="335">
        <f t="shared" si="41"/>
        <v>0</v>
      </c>
      <c r="W93" s="335">
        <f t="shared" si="41"/>
        <v>0</v>
      </c>
      <c r="X93" s="335">
        <f t="shared" si="41"/>
        <v>0</v>
      </c>
      <c r="Y93" s="335">
        <f t="shared" si="41"/>
        <v>0</v>
      </c>
      <c r="Z93" s="335">
        <f t="shared" si="41"/>
        <v>0</v>
      </c>
      <c r="AA93" s="335">
        <f t="shared" si="41"/>
        <v>0</v>
      </c>
      <c r="AB93" s="335">
        <f t="shared" si="41"/>
        <v>0</v>
      </c>
      <c r="AC93" s="335">
        <f t="shared" si="41"/>
        <v>0</v>
      </c>
      <c r="AD93" s="335">
        <f t="shared" si="41"/>
        <v>0</v>
      </c>
      <c r="AE93" s="335">
        <f t="shared" si="41"/>
        <v>0</v>
      </c>
      <c r="AF93" s="335">
        <f t="shared" si="41"/>
        <v>0</v>
      </c>
      <c r="AG93" s="335">
        <f t="shared" si="41"/>
        <v>0</v>
      </c>
      <c r="AH93" s="335">
        <f t="shared" si="41"/>
        <v>0</v>
      </c>
      <c r="AI93" s="335">
        <f t="shared" si="41"/>
        <v>0</v>
      </c>
      <c r="AJ93" s="335">
        <f t="shared" si="41"/>
        <v>0</v>
      </c>
    </row>
    <row r="94" spans="1:36" s="329" customFormat="1" ht="15" thickBot="1" x14ac:dyDescent="0.25">
      <c r="A94" s="336" t="s">
        <v>289</v>
      </c>
      <c r="B94" s="337">
        <f>IF(AND(B91&gt;0,A91&lt;0),(B78-(B91/(B91-A91))),0)</f>
        <v>0</v>
      </c>
      <c r="C94" s="338">
        <f t="shared" ref="C94:AJ94" si="42">IF(AND(C91&gt;0,B91&lt;0),(C78-(C91/(C91-B91))),0)</f>
        <v>0</v>
      </c>
      <c r="D94" s="337">
        <f t="shared" si="42"/>
        <v>0</v>
      </c>
      <c r="E94" s="337">
        <f>IF(AND(E91&gt;0,D91&lt;0),(E78-(E91/(E91-D91))),0)</f>
        <v>0</v>
      </c>
      <c r="F94" s="337">
        <f t="shared" si="42"/>
        <v>0</v>
      </c>
      <c r="G94" s="337">
        <f t="shared" si="42"/>
        <v>0</v>
      </c>
      <c r="H94" s="337">
        <f t="shared" si="42"/>
        <v>0</v>
      </c>
      <c r="I94" s="337">
        <f t="shared" si="42"/>
        <v>0</v>
      </c>
      <c r="J94" s="337">
        <f t="shared" si="42"/>
        <v>8.8019144559580127</v>
      </c>
      <c r="K94" s="337">
        <f t="shared" si="42"/>
        <v>0</v>
      </c>
      <c r="L94" s="337">
        <f t="shared" si="42"/>
        <v>0</v>
      </c>
      <c r="M94" s="337">
        <f t="shared" si="42"/>
        <v>0</v>
      </c>
      <c r="N94" s="337">
        <f t="shared" si="42"/>
        <v>0</v>
      </c>
      <c r="O94" s="337">
        <f t="shared" si="42"/>
        <v>0</v>
      </c>
      <c r="P94" s="337">
        <f t="shared" si="42"/>
        <v>0</v>
      </c>
      <c r="Q94" s="339">
        <f t="shared" si="42"/>
        <v>0</v>
      </c>
      <c r="R94" s="339">
        <f t="shared" si="42"/>
        <v>0</v>
      </c>
      <c r="S94" s="339">
        <f t="shared" si="42"/>
        <v>0</v>
      </c>
      <c r="T94" s="339">
        <f t="shared" si="42"/>
        <v>0</v>
      </c>
      <c r="U94" s="339">
        <f t="shared" si="42"/>
        <v>0</v>
      </c>
      <c r="V94" s="339">
        <f t="shared" si="42"/>
        <v>0</v>
      </c>
      <c r="W94" s="339">
        <f t="shared" si="42"/>
        <v>0</v>
      </c>
      <c r="X94" s="339">
        <f t="shared" si="42"/>
        <v>0</v>
      </c>
      <c r="Y94" s="339">
        <f t="shared" si="42"/>
        <v>0</v>
      </c>
      <c r="Z94" s="339">
        <f t="shared" si="42"/>
        <v>0</v>
      </c>
      <c r="AA94" s="339">
        <f t="shared" si="42"/>
        <v>0</v>
      </c>
      <c r="AB94" s="339">
        <f t="shared" si="42"/>
        <v>0</v>
      </c>
      <c r="AC94" s="339">
        <f t="shared" si="42"/>
        <v>0</v>
      </c>
      <c r="AD94" s="339">
        <f t="shared" si="42"/>
        <v>0</v>
      </c>
      <c r="AE94" s="339">
        <f t="shared" si="42"/>
        <v>0</v>
      </c>
      <c r="AF94" s="339">
        <f t="shared" si="42"/>
        <v>0</v>
      </c>
      <c r="AG94" s="339">
        <f t="shared" si="42"/>
        <v>0</v>
      </c>
      <c r="AH94" s="339">
        <f t="shared" si="42"/>
        <v>0</v>
      </c>
      <c r="AI94" s="339">
        <f t="shared" si="42"/>
        <v>0</v>
      </c>
      <c r="AJ94" s="339">
        <f t="shared" si="42"/>
        <v>0</v>
      </c>
    </row>
    <row r="95" spans="1:36" s="329" customFormat="1" x14ac:dyDescent="0.2">
      <c r="A95" s="174"/>
      <c r="B95" s="340">
        <v>2023</v>
      </c>
      <c r="C95" s="340">
        <v>2024</v>
      </c>
      <c r="D95" s="340">
        <v>2025</v>
      </c>
      <c r="E95" s="340">
        <v>2026</v>
      </c>
      <c r="F95" s="340">
        <v>2027</v>
      </c>
      <c r="G95" s="340">
        <v>2028</v>
      </c>
      <c r="H95" s="340">
        <v>2029</v>
      </c>
      <c r="I95" s="340">
        <v>2030</v>
      </c>
      <c r="J95" s="340">
        <v>2031</v>
      </c>
      <c r="K95" s="340">
        <v>2032</v>
      </c>
      <c r="L95" s="340">
        <v>2033</v>
      </c>
      <c r="M95" s="340">
        <v>2034</v>
      </c>
      <c r="N95" s="340">
        <v>2035</v>
      </c>
      <c r="O95" s="340">
        <v>2036</v>
      </c>
      <c r="P95" s="340">
        <v>2037</v>
      </c>
      <c r="Q95" s="340">
        <f t="shared" ref="Q95:AJ95" si="43">P95+1</f>
        <v>2038</v>
      </c>
      <c r="R95" s="340">
        <f t="shared" si="43"/>
        <v>2039</v>
      </c>
      <c r="S95" s="340">
        <f t="shared" si="43"/>
        <v>2040</v>
      </c>
      <c r="T95" s="340">
        <f t="shared" si="43"/>
        <v>2041</v>
      </c>
      <c r="U95" s="340">
        <f t="shared" si="43"/>
        <v>2042</v>
      </c>
      <c r="V95" s="340">
        <f t="shared" si="43"/>
        <v>2043</v>
      </c>
      <c r="W95" s="340">
        <f t="shared" si="43"/>
        <v>2044</v>
      </c>
      <c r="X95" s="340">
        <f t="shared" si="43"/>
        <v>2045</v>
      </c>
      <c r="Y95" s="340">
        <f t="shared" si="43"/>
        <v>2046</v>
      </c>
      <c r="Z95" s="340">
        <f t="shared" si="43"/>
        <v>2047</v>
      </c>
      <c r="AA95" s="340">
        <f t="shared" si="43"/>
        <v>2048</v>
      </c>
      <c r="AB95" s="340">
        <f t="shared" si="43"/>
        <v>2049</v>
      </c>
      <c r="AC95" s="340">
        <f t="shared" si="43"/>
        <v>2050</v>
      </c>
      <c r="AD95" s="340">
        <f t="shared" si="43"/>
        <v>2051</v>
      </c>
      <c r="AE95" s="340">
        <f t="shared" si="43"/>
        <v>2052</v>
      </c>
      <c r="AF95" s="340">
        <f t="shared" si="43"/>
        <v>2053</v>
      </c>
      <c r="AG95" s="340">
        <f t="shared" si="43"/>
        <v>2054</v>
      </c>
      <c r="AH95" s="340">
        <f t="shared" si="43"/>
        <v>2055</v>
      </c>
      <c r="AI95" s="340">
        <f t="shared" si="43"/>
        <v>2056</v>
      </c>
      <c r="AJ95" s="340">
        <f t="shared" si="43"/>
        <v>2057</v>
      </c>
    </row>
    <row r="96" spans="1:36" s="329" customFormat="1" ht="15.75" customHeight="1" x14ac:dyDescent="0.2">
      <c r="A96" s="486" t="s">
        <v>543</v>
      </c>
      <c r="B96" s="487"/>
      <c r="C96" s="487"/>
      <c r="D96" s="487"/>
      <c r="E96" s="487"/>
      <c r="F96" s="487"/>
      <c r="G96" s="487"/>
      <c r="H96" s="487"/>
      <c r="I96" s="487"/>
      <c r="J96" s="487"/>
      <c r="K96" s="487"/>
      <c r="L96" s="487"/>
      <c r="M96" s="487"/>
      <c r="N96" s="487"/>
      <c r="O96" s="487"/>
      <c r="P96" s="487"/>
      <c r="Q96" s="487"/>
      <c r="R96" s="487"/>
      <c r="S96" s="487"/>
      <c r="T96" s="487"/>
      <c r="U96" s="487"/>
      <c r="V96" s="487"/>
      <c r="W96" s="487"/>
      <c r="X96" s="487"/>
      <c r="Y96" s="487"/>
      <c r="Z96" s="487"/>
      <c r="AA96" s="487"/>
      <c r="AB96" s="487"/>
      <c r="AC96" s="487"/>
      <c r="AD96" s="283"/>
      <c r="AE96" s="283"/>
      <c r="AF96" s="283"/>
    </row>
    <row r="97" spans="1:32" s="329" customFormat="1" ht="61.9" customHeight="1" thickBot="1" x14ac:dyDescent="0.25">
      <c r="A97" s="488" t="s">
        <v>544</v>
      </c>
      <c r="B97" s="489"/>
      <c r="C97" s="489"/>
      <c r="D97" s="489"/>
      <c r="E97" s="489"/>
      <c r="F97" s="489"/>
      <c r="G97" s="489"/>
      <c r="H97" s="489"/>
      <c r="I97" s="489"/>
      <c r="J97" s="341"/>
      <c r="K97" s="341"/>
      <c r="L97" s="341"/>
      <c r="M97" s="341"/>
      <c r="N97" s="341"/>
      <c r="O97" s="341"/>
      <c r="P97" s="341"/>
      <c r="Q97" s="341"/>
      <c r="R97" s="341"/>
      <c r="S97" s="341"/>
      <c r="T97" s="341"/>
      <c r="U97" s="341"/>
      <c r="V97" s="341"/>
      <c r="W97" s="341"/>
      <c r="X97" s="341"/>
      <c r="Y97" s="341"/>
      <c r="Z97" s="341"/>
      <c r="AA97" s="341"/>
      <c r="AB97" s="341"/>
      <c r="AC97" s="341"/>
      <c r="AD97" s="283"/>
      <c r="AE97" s="283"/>
      <c r="AF97" s="283"/>
    </row>
    <row r="98" spans="1:32" s="329" customFormat="1" ht="16.5" thickTop="1" x14ac:dyDescent="0.2">
      <c r="A98" s="342"/>
      <c r="B98" s="342"/>
      <c r="C98" s="342"/>
      <c r="D98" s="342"/>
      <c r="E98" s="342"/>
      <c r="F98" s="342"/>
      <c r="G98" s="342"/>
      <c r="H98" s="342"/>
      <c r="I98" s="342"/>
      <c r="J98" s="343"/>
      <c r="K98" s="343"/>
      <c r="L98" s="343"/>
      <c r="M98" s="343"/>
      <c r="N98" s="343"/>
      <c r="O98" s="343"/>
      <c r="P98" s="343"/>
      <c r="Q98" s="343"/>
      <c r="R98" s="343"/>
      <c r="S98" s="343"/>
      <c r="T98" s="343"/>
      <c r="U98" s="343"/>
      <c r="V98" s="343"/>
      <c r="W98" s="343"/>
      <c r="X98" s="343"/>
      <c r="Y98" s="343"/>
      <c r="Z98" s="343"/>
      <c r="AA98" s="343"/>
      <c r="AB98" s="343"/>
      <c r="AC98" s="343"/>
      <c r="AD98" s="283"/>
      <c r="AE98" s="283"/>
      <c r="AF98" s="283"/>
    </row>
    <row r="99" spans="1:32" s="346" customFormat="1" ht="15" x14ac:dyDescent="0.25">
      <c r="A99" s="344"/>
      <c r="B99" s="345"/>
      <c r="C99" s="345"/>
      <c r="D99" s="345"/>
      <c r="E99" s="345"/>
      <c r="F99" s="345"/>
      <c r="G99" s="345"/>
      <c r="H99" s="345"/>
      <c r="I99" s="345"/>
      <c r="J99" s="345"/>
    </row>
    <row r="100" spans="1:32" s="346" customFormat="1" ht="15" x14ac:dyDescent="0.25">
      <c r="A100" s="344"/>
      <c r="B100" s="345"/>
      <c r="C100" s="345"/>
      <c r="D100" s="345"/>
      <c r="E100" s="345"/>
      <c r="F100" s="345"/>
      <c r="G100" s="345"/>
      <c r="H100" s="345"/>
      <c r="I100" s="345"/>
      <c r="J100" s="345"/>
      <c r="K100" s="345"/>
      <c r="L100" s="345"/>
      <c r="M100" s="345"/>
      <c r="N100" s="345"/>
      <c r="O100" s="345"/>
    </row>
    <row r="101" spans="1:32" s="340" customFormat="1" ht="22.5" customHeight="1" x14ac:dyDescent="0.25">
      <c r="A101" s="414"/>
      <c r="B101" s="414"/>
      <c r="C101" s="414"/>
      <c r="D101" s="414"/>
      <c r="E101" s="414"/>
      <c r="F101" s="414"/>
      <c r="G101" s="414"/>
      <c r="H101" s="414"/>
    </row>
    <row r="102" spans="1:32" s="340" customFormat="1" x14ac:dyDescent="0.25">
      <c r="A102" s="414"/>
      <c r="B102" s="414"/>
      <c r="C102" s="414"/>
      <c r="D102" s="414"/>
      <c r="E102" s="414"/>
      <c r="F102" s="414"/>
      <c r="G102" s="414"/>
      <c r="H102" s="414"/>
    </row>
    <row r="103" spans="1:32" s="340" customFormat="1" x14ac:dyDescent="0.25">
      <c r="A103" s="414"/>
      <c r="B103" s="415"/>
      <c r="C103" s="415"/>
      <c r="D103" s="415"/>
      <c r="E103" s="415"/>
      <c r="F103" s="415"/>
      <c r="G103" s="414"/>
      <c r="H103" s="414"/>
    </row>
    <row r="104" spans="1:32" s="340" customFormat="1" x14ac:dyDescent="0.25">
      <c r="A104" s="414"/>
      <c r="B104" s="414"/>
      <c r="C104" s="414"/>
      <c r="D104" s="414"/>
      <c r="E104" s="414"/>
      <c r="F104" s="414"/>
      <c r="G104" s="414"/>
      <c r="H104" s="414"/>
    </row>
    <row r="105" spans="1:32" s="340" customFormat="1" x14ac:dyDescent="0.25">
      <c r="A105" s="414"/>
      <c r="B105" s="414"/>
      <c r="C105" s="414"/>
      <c r="D105" s="414"/>
      <c r="E105" s="414"/>
      <c r="F105" s="414"/>
      <c r="G105" s="414"/>
      <c r="H105" s="414"/>
    </row>
    <row r="106" spans="1:32" s="340" customFormat="1" x14ac:dyDescent="0.25">
      <c r="A106" s="414"/>
      <c r="B106" s="414"/>
      <c r="C106" s="414"/>
      <c r="D106" s="414"/>
      <c r="E106" s="414"/>
      <c r="F106" s="414"/>
      <c r="G106" s="414"/>
      <c r="H106" s="414"/>
    </row>
    <row r="107" spans="1:32" s="340" customFormat="1" x14ac:dyDescent="0.25">
      <c r="A107" s="414"/>
      <c r="B107" s="414"/>
      <c r="C107" s="414"/>
      <c r="D107" s="414"/>
      <c r="E107" s="414"/>
      <c r="F107" s="414"/>
      <c r="G107" s="414"/>
      <c r="H107" s="414"/>
    </row>
    <row r="108" spans="1:32" s="340" customFormat="1" x14ac:dyDescent="0.25">
      <c r="A108" s="414"/>
      <c r="B108" s="414"/>
      <c r="C108" s="414"/>
      <c r="D108" s="414"/>
      <c r="E108" s="414"/>
      <c r="F108" s="414"/>
      <c r="G108" s="414"/>
      <c r="H108" s="414"/>
    </row>
    <row r="109" spans="1:32" s="340" customFormat="1" x14ac:dyDescent="0.25">
      <c r="A109" s="414"/>
      <c r="B109" s="414"/>
      <c r="C109" s="414"/>
      <c r="D109" s="414"/>
      <c r="E109" s="414"/>
      <c r="F109" s="414"/>
      <c r="G109" s="414"/>
      <c r="H109" s="414"/>
    </row>
    <row r="110" spans="1:32" s="340" customFormat="1" x14ac:dyDescent="0.25">
      <c r="A110" s="414"/>
      <c r="B110" s="414"/>
      <c r="C110" s="414"/>
      <c r="D110" s="414"/>
      <c r="E110" s="414"/>
      <c r="F110" s="414"/>
      <c r="G110" s="414"/>
      <c r="H110" s="414"/>
    </row>
    <row r="111" spans="1:32" s="340" customFormat="1" x14ac:dyDescent="0.25">
      <c r="A111" s="414"/>
      <c r="B111" s="415"/>
      <c r="C111" s="415"/>
      <c r="D111" s="415"/>
      <c r="E111" s="415"/>
      <c r="F111" s="415"/>
      <c r="G111" s="414"/>
      <c r="H111" s="414"/>
    </row>
    <row r="112" spans="1:32" s="340" customFormat="1" x14ac:dyDescent="0.25">
      <c r="A112" s="414"/>
      <c r="B112" s="414"/>
      <c r="C112" s="414"/>
      <c r="D112" s="414"/>
      <c r="E112" s="414"/>
      <c r="F112" s="414"/>
      <c r="G112" s="414"/>
      <c r="H112" s="414"/>
    </row>
    <row r="113" spans="1:71" s="340" customFormat="1" x14ac:dyDescent="0.25">
      <c r="A113" s="414"/>
      <c r="B113" s="414"/>
      <c r="C113" s="414"/>
      <c r="D113" s="414"/>
      <c r="E113" s="414"/>
      <c r="F113" s="414"/>
      <c r="G113" s="414"/>
      <c r="H113" s="414"/>
    </row>
    <row r="114" spans="1:71" s="340" customFormat="1" x14ac:dyDescent="0.25">
      <c r="A114" s="414"/>
      <c r="B114" s="414"/>
      <c r="C114" s="414"/>
      <c r="D114" s="414"/>
      <c r="E114" s="414"/>
      <c r="F114" s="414"/>
      <c r="G114" s="414"/>
      <c r="H114" s="414"/>
    </row>
    <row r="115" spans="1:71" s="340" customFormat="1" x14ac:dyDescent="0.25">
      <c r="A115" s="414"/>
      <c r="B115" s="414"/>
      <c r="C115" s="414"/>
      <c r="D115" s="414"/>
      <c r="E115" s="414"/>
      <c r="F115" s="414"/>
      <c r="G115" s="414"/>
      <c r="H115" s="414"/>
    </row>
    <row r="116" spans="1:71" s="340" customFormat="1" x14ac:dyDescent="0.25">
      <c r="A116" s="414"/>
      <c r="B116" s="414"/>
      <c r="C116" s="414"/>
      <c r="D116" s="414"/>
      <c r="E116" s="414"/>
      <c r="F116" s="414"/>
      <c r="G116" s="414"/>
      <c r="H116" s="414"/>
    </row>
    <row r="117" spans="1:71" ht="15" x14ac:dyDescent="0.25">
      <c r="A117" s="416"/>
      <c r="B117" s="401"/>
      <c r="C117" s="401"/>
      <c r="D117" s="401"/>
      <c r="E117" s="401"/>
      <c r="F117" s="417"/>
      <c r="G117" s="417"/>
      <c r="H117" s="417"/>
      <c r="I117" s="175"/>
      <c r="J117" s="175"/>
      <c r="K117" s="175"/>
      <c r="L117" s="175"/>
      <c r="M117" s="175"/>
      <c r="N117" s="175"/>
      <c r="O117" s="175"/>
      <c r="P117" s="175"/>
      <c r="Q117" s="175"/>
      <c r="R117" s="175"/>
      <c r="S117" s="175"/>
      <c r="T117" s="175"/>
      <c r="U117" s="175"/>
      <c r="V117" s="175"/>
      <c r="W117" s="175"/>
      <c r="X117" s="175"/>
      <c r="Y117" s="175"/>
      <c r="Z117" s="175"/>
      <c r="AA117" s="175"/>
      <c r="AB117" s="175"/>
      <c r="AC117" s="175"/>
      <c r="AD117" s="175"/>
      <c r="AE117" s="175"/>
      <c r="AF117" s="175"/>
      <c r="AG117" s="175"/>
      <c r="AH117" s="175"/>
      <c r="AI117" s="175"/>
      <c r="AJ117" s="175"/>
      <c r="AK117" s="175"/>
      <c r="AL117" s="175"/>
      <c r="AM117" s="175"/>
      <c r="AN117" s="175"/>
      <c r="AO117" s="175"/>
      <c r="AP117" s="175"/>
      <c r="AQ117" s="176"/>
      <c r="AR117" s="176"/>
      <c r="AS117" s="176"/>
      <c r="AT117" s="175"/>
      <c r="AU117" s="175"/>
      <c r="AV117" s="175"/>
      <c r="AW117" s="175"/>
      <c r="AX117" s="175"/>
      <c r="AY117" s="175"/>
      <c r="AZ117" s="175"/>
      <c r="BA117" s="175"/>
      <c r="BB117" s="175"/>
      <c r="BC117" s="175"/>
      <c r="BD117" s="175"/>
      <c r="BE117" s="175"/>
      <c r="BF117" s="175"/>
      <c r="BG117" s="175"/>
      <c r="BH117" s="175"/>
      <c r="BI117" s="175"/>
      <c r="BJ117" s="175"/>
      <c r="BK117" s="175"/>
      <c r="BL117" s="175"/>
      <c r="BM117" s="175"/>
      <c r="BN117" s="175"/>
      <c r="BO117" s="175"/>
      <c r="BP117" s="175"/>
      <c r="BQ117" s="175"/>
      <c r="BR117" s="175"/>
      <c r="BS117" s="175"/>
    </row>
    <row r="118" spans="1:71" ht="15" x14ac:dyDescent="0.25">
      <c r="A118" s="416"/>
      <c r="B118" s="401"/>
      <c r="C118" s="401"/>
      <c r="D118" s="401"/>
      <c r="E118" s="401"/>
      <c r="F118" s="417"/>
      <c r="G118" s="417"/>
      <c r="H118" s="417"/>
      <c r="I118" s="175"/>
      <c r="J118" s="175"/>
      <c r="K118" s="175"/>
      <c r="L118" s="175"/>
      <c r="M118" s="175"/>
      <c r="N118" s="175"/>
      <c r="O118" s="175"/>
      <c r="P118" s="175"/>
      <c r="Q118" s="175"/>
      <c r="R118" s="175"/>
      <c r="S118" s="175"/>
      <c r="T118" s="175"/>
      <c r="U118" s="175"/>
      <c r="V118" s="175"/>
      <c r="W118" s="175"/>
      <c r="X118" s="175"/>
      <c r="Y118" s="175"/>
      <c r="Z118" s="175"/>
      <c r="AA118" s="175"/>
      <c r="AB118" s="175"/>
      <c r="AC118" s="175"/>
      <c r="AD118" s="175"/>
      <c r="AE118" s="175"/>
      <c r="AF118" s="175"/>
      <c r="AG118" s="175"/>
      <c r="AH118" s="175"/>
      <c r="AI118" s="175"/>
      <c r="AJ118" s="175"/>
      <c r="AK118" s="175"/>
      <c r="AL118" s="175"/>
      <c r="AM118" s="175"/>
      <c r="AN118" s="175"/>
      <c r="AO118" s="175"/>
      <c r="AP118" s="175"/>
      <c r="AQ118" s="176"/>
      <c r="AR118" s="176"/>
      <c r="AS118" s="176"/>
      <c r="AT118" s="175"/>
      <c r="AU118" s="175"/>
      <c r="AV118" s="175"/>
      <c r="AW118" s="175"/>
      <c r="AX118" s="175"/>
      <c r="AY118" s="175"/>
      <c r="AZ118" s="175"/>
      <c r="BA118" s="175"/>
      <c r="BB118" s="175"/>
      <c r="BC118" s="175"/>
      <c r="BD118" s="175"/>
      <c r="BE118" s="175"/>
      <c r="BF118" s="175"/>
      <c r="BG118" s="175"/>
      <c r="BH118" s="175"/>
      <c r="BI118" s="175"/>
      <c r="BJ118" s="175"/>
      <c r="BK118" s="175"/>
      <c r="BL118" s="175"/>
      <c r="BM118" s="175"/>
      <c r="BN118" s="175"/>
      <c r="BO118" s="175"/>
      <c r="BP118" s="175"/>
      <c r="BQ118" s="175"/>
      <c r="BR118" s="175"/>
      <c r="BS118" s="175"/>
    </row>
    <row r="119" spans="1:71" ht="12.75" x14ac:dyDescent="0.2">
      <c r="A119" s="416"/>
      <c r="B119" s="418"/>
      <c r="C119" s="418"/>
      <c r="D119" s="418"/>
      <c r="E119" s="418"/>
      <c r="F119" s="417"/>
      <c r="G119" s="417"/>
      <c r="H119" s="417"/>
      <c r="I119" s="175"/>
      <c r="J119" s="175"/>
      <c r="K119" s="175"/>
      <c r="L119" s="175"/>
      <c r="M119" s="175"/>
      <c r="N119" s="175"/>
      <c r="O119" s="175"/>
      <c r="P119" s="175"/>
      <c r="Q119" s="175"/>
      <c r="R119" s="175"/>
      <c r="S119" s="175"/>
      <c r="T119" s="175"/>
      <c r="U119" s="175"/>
      <c r="V119" s="175"/>
      <c r="W119" s="175"/>
      <c r="X119" s="175"/>
      <c r="Y119" s="175"/>
      <c r="Z119" s="175"/>
      <c r="AA119" s="175"/>
      <c r="AB119" s="175"/>
      <c r="AC119" s="175"/>
      <c r="AD119" s="175"/>
      <c r="AE119" s="175"/>
      <c r="AF119" s="175"/>
      <c r="AG119" s="175"/>
      <c r="AH119" s="175"/>
      <c r="AI119" s="175"/>
      <c r="AJ119" s="175"/>
      <c r="AK119" s="175"/>
      <c r="AL119" s="175"/>
      <c r="AM119" s="175"/>
      <c r="AN119" s="175"/>
      <c r="AO119" s="175"/>
      <c r="AP119" s="175"/>
      <c r="AQ119" s="176"/>
      <c r="AR119" s="176"/>
      <c r="AS119" s="176"/>
      <c r="AT119" s="175"/>
      <c r="AU119" s="175"/>
      <c r="AV119" s="175"/>
      <c r="AW119" s="175"/>
      <c r="AX119" s="175"/>
      <c r="AY119" s="175"/>
      <c r="AZ119" s="175"/>
      <c r="BA119" s="175"/>
      <c r="BB119" s="175"/>
      <c r="BC119" s="175"/>
      <c r="BD119" s="175"/>
      <c r="BE119" s="175"/>
      <c r="BF119" s="175"/>
      <c r="BG119" s="175"/>
      <c r="BH119" s="175"/>
      <c r="BI119" s="175"/>
      <c r="BJ119" s="175"/>
      <c r="BK119" s="175"/>
      <c r="BL119" s="175"/>
      <c r="BM119" s="175"/>
      <c r="BN119" s="175"/>
      <c r="BO119" s="175"/>
      <c r="BP119" s="175"/>
      <c r="BQ119" s="175"/>
      <c r="BR119" s="175"/>
      <c r="BS119" s="175"/>
    </row>
    <row r="120" spans="1:71" ht="12.75" x14ac:dyDescent="0.2">
      <c r="A120" s="416"/>
      <c r="B120" s="418"/>
      <c r="C120" s="418"/>
      <c r="D120" s="418"/>
      <c r="E120" s="418"/>
      <c r="F120" s="417"/>
      <c r="G120" s="417"/>
      <c r="H120" s="417"/>
      <c r="I120" s="175"/>
      <c r="J120" s="175"/>
      <c r="K120" s="175"/>
      <c r="L120" s="175"/>
      <c r="M120" s="175"/>
      <c r="N120" s="175"/>
      <c r="O120" s="175"/>
      <c r="P120" s="175"/>
      <c r="Q120" s="175"/>
      <c r="R120" s="175"/>
      <c r="S120" s="175"/>
      <c r="T120" s="175"/>
      <c r="U120" s="175"/>
      <c r="V120" s="175"/>
      <c r="W120" s="175"/>
      <c r="X120" s="175"/>
      <c r="Y120" s="175"/>
      <c r="Z120" s="175"/>
      <c r="AA120" s="175"/>
      <c r="AB120" s="175"/>
      <c r="AC120" s="175"/>
      <c r="AD120" s="175"/>
      <c r="AE120" s="175"/>
      <c r="AF120" s="175"/>
      <c r="AG120" s="175"/>
      <c r="AH120" s="175"/>
      <c r="AI120" s="175"/>
      <c r="AJ120" s="175"/>
      <c r="AK120" s="175"/>
      <c r="AL120" s="175"/>
      <c r="AM120" s="175"/>
      <c r="AN120" s="175"/>
      <c r="AO120" s="175"/>
      <c r="AP120" s="175"/>
      <c r="AQ120" s="176"/>
      <c r="AR120" s="176"/>
      <c r="AS120" s="176"/>
      <c r="AT120" s="175"/>
      <c r="AU120" s="175"/>
      <c r="AV120" s="175"/>
      <c r="AW120" s="175"/>
      <c r="AX120" s="175"/>
      <c r="AY120" s="175"/>
      <c r="AZ120" s="175"/>
      <c r="BA120" s="175"/>
      <c r="BB120" s="175"/>
      <c r="BC120" s="175"/>
      <c r="BD120" s="175"/>
      <c r="BE120" s="175"/>
      <c r="BF120" s="175"/>
      <c r="BG120" s="175"/>
      <c r="BH120" s="175"/>
      <c r="BI120" s="175"/>
      <c r="BJ120" s="175"/>
      <c r="BK120" s="175"/>
      <c r="BL120" s="175"/>
      <c r="BM120" s="175"/>
      <c r="BN120" s="175"/>
      <c r="BO120" s="175"/>
      <c r="BP120" s="175"/>
      <c r="BQ120" s="175"/>
      <c r="BR120" s="175"/>
      <c r="BS120" s="175"/>
    </row>
    <row r="121" spans="1:71" ht="12.75" x14ac:dyDescent="0.2">
      <c r="A121" s="416"/>
      <c r="B121" s="417"/>
      <c r="C121" s="417"/>
      <c r="D121" s="417"/>
      <c r="E121" s="417"/>
      <c r="F121" s="417"/>
      <c r="G121" s="417"/>
      <c r="H121" s="417"/>
      <c r="I121" s="175"/>
      <c r="J121" s="175"/>
      <c r="K121" s="175"/>
      <c r="L121" s="175"/>
      <c r="M121" s="175"/>
      <c r="N121" s="175"/>
      <c r="O121" s="175"/>
      <c r="P121" s="175"/>
      <c r="Q121" s="175"/>
      <c r="R121" s="175"/>
      <c r="S121" s="175"/>
      <c r="T121" s="175"/>
      <c r="U121" s="175"/>
      <c r="V121" s="175"/>
      <c r="W121" s="175"/>
      <c r="X121" s="175"/>
      <c r="Y121" s="175"/>
      <c r="Z121" s="175"/>
      <c r="AA121" s="175"/>
      <c r="AB121" s="175"/>
      <c r="AC121" s="175"/>
      <c r="AD121" s="175"/>
      <c r="AE121" s="175"/>
      <c r="AF121" s="175"/>
      <c r="AG121" s="175"/>
      <c r="AH121" s="175"/>
      <c r="AI121" s="175"/>
      <c r="AJ121" s="175"/>
      <c r="AK121" s="175"/>
      <c r="AL121" s="175"/>
      <c r="AM121" s="175"/>
      <c r="AN121" s="175"/>
      <c r="AO121" s="175"/>
      <c r="AP121" s="175"/>
      <c r="AQ121" s="176"/>
      <c r="AR121" s="176"/>
      <c r="AS121" s="176"/>
      <c r="AT121" s="175"/>
      <c r="AU121" s="175"/>
      <c r="AV121" s="175"/>
      <c r="AW121" s="175"/>
      <c r="AX121" s="175"/>
      <c r="AY121" s="175"/>
      <c r="AZ121" s="175"/>
      <c r="BA121" s="175"/>
      <c r="BB121" s="175"/>
      <c r="BC121" s="175"/>
      <c r="BD121" s="175"/>
      <c r="BE121" s="175"/>
      <c r="BF121" s="175"/>
      <c r="BG121" s="175"/>
      <c r="BH121" s="175"/>
      <c r="BI121" s="175"/>
      <c r="BJ121" s="175"/>
      <c r="BK121" s="175"/>
      <c r="BL121" s="175"/>
      <c r="BM121" s="175"/>
      <c r="BN121" s="175"/>
      <c r="BO121" s="175"/>
      <c r="BP121" s="175"/>
      <c r="BQ121" s="175"/>
      <c r="BR121" s="175"/>
      <c r="BS121" s="175"/>
    </row>
    <row r="122" spans="1:71" ht="12.75" x14ac:dyDescent="0.2">
      <c r="A122" s="416"/>
      <c r="B122" s="417"/>
      <c r="C122" s="417"/>
      <c r="D122" s="417"/>
      <c r="E122" s="417"/>
      <c r="F122" s="417"/>
      <c r="G122" s="417"/>
      <c r="H122" s="417"/>
      <c r="I122" s="175"/>
      <c r="J122" s="175"/>
      <c r="K122" s="175"/>
      <c r="L122" s="175"/>
      <c r="M122" s="175"/>
      <c r="N122" s="175"/>
      <c r="O122" s="175"/>
      <c r="P122" s="175"/>
      <c r="Q122" s="175"/>
      <c r="R122" s="175"/>
      <c r="S122" s="175"/>
      <c r="T122" s="175"/>
      <c r="U122" s="175"/>
      <c r="V122" s="175"/>
      <c r="W122" s="175"/>
      <c r="X122" s="175"/>
      <c r="Y122" s="175"/>
      <c r="Z122" s="175"/>
      <c r="AA122" s="175"/>
      <c r="AB122" s="175"/>
      <c r="AC122" s="175"/>
      <c r="AD122" s="175"/>
      <c r="AE122" s="175"/>
      <c r="AF122" s="175"/>
      <c r="AG122" s="175"/>
      <c r="AH122" s="175"/>
      <c r="AI122" s="175"/>
      <c r="AJ122" s="175"/>
      <c r="AK122" s="175"/>
      <c r="AL122" s="175"/>
      <c r="AM122" s="175"/>
      <c r="AN122" s="175"/>
      <c r="AO122" s="175"/>
      <c r="AP122" s="175"/>
      <c r="AQ122" s="176"/>
      <c r="AR122" s="176"/>
      <c r="AS122" s="176"/>
      <c r="AT122" s="175"/>
      <c r="AU122" s="175"/>
      <c r="AV122" s="175"/>
      <c r="AW122" s="175"/>
      <c r="AX122" s="175"/>
      <c r="AY122" s="175"/>
      <c r="AZ122" s="175"/>
      <c r="BA122" s="175"/>
      <c r="BB122" s="175"/>
      <c r="BC122" s="175"/>
      <c r="BD122" s="175"/>
      <c r="BE122" s="175"/>
      <c r="BF122" s="175"/>
      <c r="BG122" s="175"/>
      <c r="BH122" s="175"/>
      <c r="BI122" s="175"/>
      <c r="BJ122" s="175"/>
      <c r="BK122" s="175"/>
      <c r="BL122" s="175"/>
      <c r="BM122" s="175"/>
      <c r="BN122" s="175"/>
      <c r="BO122" s="175"/>
      <c r="BP122" s="175"/>
      <c r="BQ122" s="175"/>
      <c r="BR122" s="175"/>
      <c r="BS122" s="175"/>
    </row>
    <row r="123" spans="1:71" ht="12.75" x14ac:dyDescent="0.2">
      <c r="A123" s="177"/>
      <c r="B123" s="175"/>
      <c r="C123" s="175"/>
      <c r="D123" s="175"/>
      <c r="E123" s="175"/>
      <c r="F123" s="175"/>
      <c r="G123" s="175"/>
      <c r="H123" s="175"/>
      <c r="I123" s="175"/>
      <c r="J123" s="175"/>
      <c r="K123" s="175"/>
      <c r="L123" s="175"/>
      <c r="M123" s="175"/>
      <c r="N123" s="175"/>
      <c r="O123" s="175"/>
      <c r="P123" s="175"/>
      <c r="Q123" s="175"/>
      <c r="R123" s="175"/>
      <c r="S123" s="175"/>
      <c r="T123" s="175"/>
      <c r="U123" s="175"/>
      <c r="V123" s="175"/>
      <c r="W123" s="175"/>
      <c r="X123" s="175"/>
      <c r="Y123" s="175"/>
      <c r="Z123" s="175"/>
      <c r="AA123" s="175"/>
      <c r="AB123" s="175"/>
      <c r="AC123" s="175"/>
      <c r="AD123" s="175"/>
      <c r="AE123" s="175"/>
      <c r="AF123" s="175"/>
      <c r="AG123" s="175"/>
      <c r="AH123" s="175"/>
      <c r="AI123" s="175"/>
      <c r="AJ123" s="175"/>
      <c r="AK123" s="175"/>
      <c r="AL123" s="175"/>
      <c r="AM123" s="175"/>
      <c r="AN123" s="175"/>
      <c r="AO123" s="175"/>
      <c r="AP123" s="175"/>
      <c r="AQ123" s="176"/>
      <c r="AR123" s="176"/>
      <c r="AS123" s="176"/>
      <c r="AT123" s="175"/>
      <c r="AU123" s="175"/>
      <c r="AV123" s="175"/>
      <c r="AW123" s="175"/>
      <c r="AX123" s="175"/>
      <c r="AY123" s="175"/>
      <c r="AZ123" s="175"/>
      <c r="BA123" s="175"/>
      <c r="BB123" s="175"/>
      <c r="BC123" s="175"/>
      <c r="BD123" s="175"/>
      <c r="BE123" s="175"/>
      <c r="BF123" s="175"/>
      <c r="BG123" s="175"/>
      <c r="BH123" s="175"/>
      <c r="BI123" s="175"/>
      <c r="BJ123" s="175"/>
      <c r="BK123" s="175"/>
      <c r="BL123" s="175"/>
      <c r="BM123" s="175"/>
      <c r="BN123" s="175"/>
      <c r="BO123" s="175"/>
      <c r="BP123" s="175"/>
      <c r="BQ123" s="175"/>
      <c r="BR123" s="175"/>
      <c r="BS123" s="175"/>
    </row>
    <row r="124" spans="1:71" ht="12.75" x14ac:dyDescent="0.2">
      <c r="A124" s="177"/>
      <c r="B124" s="175"/>
      <c r="C124" s="175"/>
      <c r="D124" s="175"/>
      <c r="E124" s="175"/>
      <c r="F124" s="175"/>
      <c r="G124" s="175"/>
      <c r="H124" s="175"/>
      <c r="I124" s="175"/>
      <c r="J124" s="175"/>
      <c r="K124" s="175"/>
      <c r="L124" s="175"/>
      <c r="M124" s="175"/>
      <c r="N124" s="175"/>
      <c r="O124" s="175"/>
      <c r="P124" s="175"/>
      <c r="Q124" s="175"/>
      <c r="R124" s="175"/>
      <c r="S124" s="175"/>
      <c r="T124" s="175"/>
      <c r="U124" s="175"/>
      <c r="V124" s="175"/>
      <c r="W124" s="175"/>
      <c r="X124" s="175"/>
      <c r="Y124" s="175"/>
      <c r="Z124" s="175"/>
      <c r="AA124" s="175"/>
      <c r="AB124" s="175"/>
      <c r="AC124" s="175"/>
      <c r="AD124" s="175"/>
      <c r="AE124" s="175"/>
      <c r="AF124" s="175"/>
      <c r="AG124" s="175"/>
      <c r="AH124" s="175"/>
      <c r="AI124" s="175"/>
      <c r="AJ124" s="175"/>
      <c r="AK124" s="175"/>
      <c r="AL124" s="175"/>
      <c r="AM124" s="175"/>
      <c r="AN124" s="175"/>
      <c r="AO124" s="175"/>
      <c r="AP124" s="175"/>
      <c r="AQ124" s="176"/>
      <c r="AR124" s="176"/>
      <c r="AS124" s="176"/>
      <c r="AT124" s="175"/>
      <c r="AU124" s="175"/>
      <c r="AV124" s="175"/>
      <c r="AW124" s="175"/>
      <c r="AX124" s="175"/>
      <c r="AY124" s="175"/>
      <c r="AZ124" s="175"/>
      <c r="BA124" s="175"/>
      <c r="BB124" s="175"/>
      <c r="BC124" s="175"/>
      <c r="BD124" s="175"/>
      <c r="BE124" s="175"/>
      <c r="BF124" s="175"/>
      <c r="BG124" s="175"/>
      <c r="BH124" s="175"/>
      <c r="BI124" s="175"/>
      <c r="BJ124" s="175"/>
      <c r="BK124" s="175"/>
      <c r="BL124" s="175"/>
      <c r="BM124" s="175"/>
      <c r="BN124" s="175"/>
      <c r="BO124" s="175"/>
      <c r="BP124" s="175"/>
      <c r="BQ124" s="175"/>
      <c r="BR124" s="175"/>
      <c r="BS124" s="175"/>
    </row>
    <row r="125" spans="1:71" ht="12.75" x14ac:dyDescent="0.2">
      <c r="A125" s="177"/>
      <c r="B125" s="175"/>
      <c r="C125" s="175"/>
      <c r="D125" s="175"/>
      <c r="E125" s="175"/>
      <c r="F125" s="175"/>
      <c r="G125" s="175"/>
      <c r="H125" s="175"/>
      <c r="I125" s="175"/>
      <c r="J125" s="175"/>
      <c r="K125" s="175"/>
      <c r="L125" s="175"/>
      <c r="M125" s="175"/>
      <c r="N125" s="175"/>
      <c r="O125" s="175"/>
      <c r="P125" s="175"/>
      <c r="Q125" s="175"/>
      <c r="R125" s="175"/>
      <c r="S125" s="175"/>
      <c r="T125" s="175"/>
      <c r="U125" s="175"/>
      <c r="V125" s="175"/>
      <c r="W125" s="175"/>
      <c r="X125" s="175"/>
      <c r="Y125" s="175"/>
      <c r="Z125" s="175"/>
      <c r="AA125" s="175"/>
      <c r="AB125" s="175"/>
      <c r="AC125" s="175"/>
      <c r="AD125" s="175"/>
      <c r="AE125" s="175"/>
      <c r="AF125" s="175"/>
      <c r="AG125" s="175"/>
      <c r="AH125" s="175"/>
      <c r="AI125" s="175"/>
      <c r="AJ125" s="175"/>
      <c r="AK125" s="175"/>
      <c r="AL125" s="175"/>
      <c r="AM125" s="175"/>
      <c r="AN125" s="175"/>
      <c r="AO125" s="175"/>
      <c r="AP125" s="175"/>
      <c r="AQ125" s="176"/>
      <c r="AR125" s="176"/>
      <c r="AS125" s="176"/>
      <c r="AT125" s="175"/>
      <c r="AU125" s="175"/>
      <c r="AV125" s="175"/>
      <c r="AW125" s="175"/>
      <c r="AX125" s="175"/>
      <c r="AY125" s="175"/>
      <c r="AZ125" s="175"/>
      <c r="BA125" s="175"/>
      <c r="BB125" s="175"/>
      <c r="BC125" s="175"/>
      <c r="BD125" s="175"/>
      <c r="BE125" s="175"/>
      <c r="BF125" s="175"/>
      <c r="BG125" s="175"/>
      <c r="BH125" s="175"/>
      <c r="BI125" s="175"/>
      <c r="BJ125" s="175"/>
      <c r="BK125" s="175"/>
      <c r="BL125" s="175"/>
      <c r="BM125" s="175"/>
      <c r="BN125" s="175"/>
      <c r="BO125" s="175"/>
      <c r="BP125" s="175"/>
      <c r="BQ125" s="175"/>
      <c r="BR125" s="175"/>
      <c r="BS125" s="175"/>
    </row>
    <row r="126" spans="1:71" ht="12.75" x14ac:dyDescent="0.2">
      <c r="A126" s="177"/>
      <c r="B126" s="175"/>
      <c r="C126" s="175"/>
      <c r="D126" s="175"/>
      <c r="E126" s="175"/>
      <c r="F126" s="175"/>
      <c r="G126" s="175"/>
      <c r="H126" s="175"/>
      <c r="I126" s="175"/>
      <c r="J126" s="175"/>
      <c r="K126" s="175"/>
      <c r="L126" s="175"/>
      <c r="M126" s="175"/>
      <c r="N126" s="175"/>
      <c r="O126" s="175"/>
      <c r="P126" s="175"/>
      <c r="Q126" s="175"/>
      <c r="R126" s="175"/>
      <c r="S126" s="175"/>
      <c r="T126" s="175"/>
      <c r="U126" s="175"/>
      <c r="V126" s="175"/>
      <c r="W126" s="175"/>
      <c r="X126" s="175"/>
      <c r="Y126" s="175"/>
      <c r="Z126" s="175"/>
      <c r="AA126" s="175"/>
      <c r="AB126" s="175"/>
      <c r="AC126" s="175"/>
      <c r="AD126" s="175"/>
      <c r="AE126" s="175"/>
      <c r="AF126" s="175"/>
      <c r="AG126" s="175"/>
      <c r="AH126" s="175"/>
      <c r="AI126" s="175"/>
      <c r="AJ126" s="175"/>
      <c r="AK126" s="175"/>
      <c r="AL126" s="175"/>
      <c r="AM126" s="175"/>
      <c r="AN126" s="175"/>
      <c r="AO126" s="175"/>
      <c r="AP126" s="175"/>
      <c r="AQ126" s="176"/>
      <c r="AR126" s="176"/>
      <c r="AS126" s="176"/>
      <c r="AT126" s="175"/>
      <c r="AU126" s="175"/>
      <c r="AV126" s="175"/>
      <c r="AW126" s="175"/>
      <c r="AX126" s="175"/>
      <c r="AY126" s="175"/>
      <c r="AZ126" s="175"/>
      <c r="BA126" s="175"/>
      <c r="BB126" s="175"/>
      <c r="BC126" s="175"/>
      <c r="BD126" s="175"/>
      <c r="BE126" s="175"/>
      <c r="BF126" s="175"/>
      <c r="BG126" s="175"/>
      <c r="BH126" s="175"/>
      <c r="BI126" s="175"/>
      <c r="BJ126" s="175"/>
      <c r="BK126" s="175"/>
      <c r="BL126" s="175"/>
      <c r="BM126" s="175"/>
      <c r="BN126" s="175"/>
      <c r="BO126" s="175"/>
      <c r="BP126" s="175"/>
      <c r="BQ126" s="175"/>
      <c r="BR126" s="175"/>
      <c r="BS126" s="175"/>
    </row>
    <row r="127" spans="1:71" ht="12.75" x14ac:dyDescent="0.2">
      <c r="A127" s="177"/>
      <c r="B127" s="175"/>
      <c r="C127" s="175"/>
      <c r="D127" s="175"/>
      <c r="E127" s="175"/>
      <c r="F127" s="175"/>
      <c r="G127" s="175"/>
      <c r="H127" s="175"/>
      <c r="I127" s="175"/>
      <c r="J127" s="175"/>
      <c r="K127" s="175"/>
      <c r="L127" s="175"/>
      <c r="M127" s="175"/>
      <c r="N127" s="175"/>
      <c r="O127" s="175"/>
      <c r="P127" s="175"/>
      <c r="Q127" s="175"/>
      <c r="R127" s="175"/>
      <c r="S127" s="175"/>
      <c r="T127" s="175"/>
      <c r="U127" s="175"/>
      <c r="V127" s="175"/>
      <c r="W127" s="175"/>
      <c r="X127" s="175"/>
      <c r="Y127" s="175"/>
      <c r="Z127" s="175"/>
      <c r="AA127" s="175"/>
      <c r="AB127" s="175"/>
      <c r="AC127" s="175"/>
      <c r="AD127" s="175"/>
      <c r="AE127" s="175"/>
      <c r="AF127" s="175"/>
      <c r="AG127" s="175"/>
      <c r="AH127" s="175"/>
      <c r="AI127" s="175"/>
      <c r="AJ127" s="175"/>
      <c r="AK127" s="175"/>
      <c r="AL127" s="175"/>
      <c r="AM127" s="175"/>
      <c r="AN127" s="175"/>
      <c r="AO127" s="175"/>
      <c r="AP127" s="175"/>
      <c r="AQ127" s="176"/>
      <c r="AR127" s="176"/>
      <c r="AS127" s="176"/>
      <c r="AT127" s="175"/>
      <c r="AU127" s="175"/>
      <c r="AV127" s="175"/>
      <c r="AW127" s="175"/>
      <c r="AX127" s="175"/>
      <c r="AY127" s="175"/>
      <c r="AZ127" s="175"/>
      <c r="BA127" s="175"/>
      <c r="BB127" s="175"/>
      <c r="BC127" s="175"/>
      <c r="BD127" s="175"/>
      <c r="BE127" s="175"/>
      <c r="BF127" s="175"/>
      <c r="BG127" s="175"/>
      <c r="BH127" s="175"/>
      <c r="BI127" s="175"/>
      <c r="BJ127" s="175"/>
      <c r="BK127" s="175"/>
      <c r="BL127" s="175"/>
      <c r="BM127" s="175"/>
      <c r="BN127" s="175"/>
      <c r="BO127" s="175"/>
      <c r="BP127" s="175"/>
      <c r="BQ127" s="175"/>
      <c r="BR127" s="175"/>
      <c r="BS127" s="175"/>
    </row>
    <row r="128" spans="1:71" ht="12.75" x14ac:dyDescent="0.2">
      <c r="A128" s="177"/>
      <c r="B128" s="175"/>
      <c r="C128" s="175"/>
      <c r="D128" s="175"/>
      <c r="E128" s="175"/>
      <c r="F128" s="175"/>
      <c r="G128" s="175"/>
      <c r="H128" s="175"/>
      <c r="I128" s="175"/>
      <c r="J128" s="175"/>
      <c r="K128" s="175"/>
      <c r="L128" s="175"/>
      <c r="M128" s="175"/>
      <c r="N128" s="175"/>
      <c r="O128" s="175"/>
      <c r="P128" s="175"/>
      <c r="Q128" s="175"/>
      <c r="R128" s="175"/>
      <c r="S128" s="175"/>
      <c r="T128" s="175"/>
      <c r="U128" s="175"/>
      <c r="V128" s="175"/>
      <c r="W128" s="175"/>
      <c r="X128" s="175"/>
      <c r="Y128" s="175"/>
      <c r="Z128" s="175"/>
      <c r="AA128" s="175"/>
      <c r="AB128" s="175"/>
      <c r="AC128" s="175"/>
      <c r="AD128" s="175"/>
      <c r="AE128" s="175"/>
      <c r="AF128" s="175"/>
      <c r="AG128" s="175"/>
      <c r="AH128" s="175"/>
      <c r="AI128" s="175"/>
      <c r="AJ128" s="175"/>
      <c r="AK128" s="175"/>
      <c r="AL128" s="175"/>
      <c r="AM128" s="175"/>
      <c r="AN128" s="175"/>
      <c r="AO128" s="175"/>
      <c r="AP128" s="175"/>
      <c r="AQ128" s="176"/>
      <c r="AR128" s="176"/>
      <c r="AS128" s="176"/>
      <c r="AT128" s="175"/>
      <c r="AU128" s="175"/>
      <c r="AV128" s="175"/>
      <c r="AW128" s="175"/>
      <c r="AX128" s="175"/>
      <c r="AY128" s="175"/>
      <c r="AZ128" s="175"/>
      <c r="BA128" s="175"/>
      <c r="BB128" s="175"/>
      <c r="BC128" s="175"/>
      <c r="BD128" s="175"/>
      <c r="BE128" s="175"/>
      <c r="BF128" s="175"/>
      <c r="BG128" s="175"/>
      <c r="BH128" s="175"/>
      <c r="BI128" s="175"/>
      <c r="BJ128" s="175"/>
      <c r="BK128" s="175"/>
      <c r="BL128" s="175"/>
      <c r="BM128" s="175"/>
      <c r="BN128" s="175"/>
      <c r="BO128" s="175"/>
      <c r="BP128" s="175"/>
      <c r="BQ128" s="175"/>
      <c r="BR128" s="175"/>
      <c r="BS128" s="175"/>
    </row>
    <row r="129" spans="1:71" ht="12.75" x14ac:dyDescent="0.2">
      <c r="A129" s="177"/>
      <c r="B129" s="175"/>
      <c r="C129" s="175"/>
      <c r="D129" s="175"/>
      <c r="E129" s="175"/>
      <c r="F129" s="175"/>
      <c r="G129" s="175"/>
      <c r="H129" s="175"/>
      <c r="I129" s="175"/>
      <c r="J129" s="175"/>
      <c r="K129" s="175"/>
      <c r="L129" s="175"/>
      <c r="M129" s="175"/>
      <c r="N129" s="175"/>
      <c r="O129" s="175"/>
      <c r="P129" s="175"/>
      <c r="Q129" s="175"/>
      <c r="R129" s="175"/>
      <c r="S129" s="175"/>
      <c r="T129" s="175"/>
      <c r="U129" s="175"/>
      <c r="V129" s="175"/>
      <c r="W129" s="175"/>
      <c r="X129" s="175"/>
      <c r="Y129" s="175"/>
      <c r="Z129" s="175"/>
      <c r="AA129" s="175"/>
      <c r="AB129" s="175"/>
      <c r="AC129" s="175"/>
      <c r="AD129" s="175"/>
      <c r="AE129" s="175"/>
      <c r="AF129" s="175"/>
      <c r="AG129" s="175"/>
      <c r="AH129" s="175"/>
      <c r="AI129" s="175"/>
      <c r="AJ129" s="175"/>
      <c r="AK129" s="175"/>
      <c r="AL129" s="175"/>
      <c r="AM129" s="175"/>
      <c r="AN129" s="175"/>
      <c r="AO129" s="175"/>
      <c r="AP129" s="175"/>
      <c r="AQ129" s="176"/>
      <c r="AR129" s="176"/>
      <c r="AS129" s="176"/>
      <c r="AT129" s="175"/>
      <c r="AU129" s="175"/>
      <c r="AV129" s="175"/>
      <c r="AW129" s="175"/>
      <c r="AX129" s="175"/>
      <c r="AY129" s="175"/>
      <c r="AZ129" s="175"/>
      <c r="BA129" s="175"/>
      <c r="BB129" s="175"/>
      <c r="BC129" s="175"/>
      <c r="BD129" s="175"/>
      <c r="BE129" s="175"/>
      <c r="BF129" s="175"/>
      <c r="BG129" s="175"/>
      <c r="BH129" s="175"/>
      <c r="BI129" s="175"/>
      <c r="BJ129" s="175"/>
      <c r="BK129" s="175"/>
      <c r="BL129" s="175"/>
      <c r="BM129" s="175"/>
      <c r="BN129" s="175"/>
      <c r="BO129" s="175"/>
      <c r="BP129" s="175"/>
      <c r="BQ129" s="175"/>
      <c r="BR129" s="175"/>
      <c r="BS129" s="175"/>
    </row>
    <row r="130" spans="1:71" ht="12.75" x14ac:dyDescent="0.2">
      <c r="A130" s="177"/>
      <c r="B130" s="175"/>
      <c r="C130" s="175"/>
      <c r="D130" s="175"/>
      <c r="E130" s="175"/>
      <c r="F130" s="175"/>
      <c r="G130" s="175"/>
      <c r="H130" s="175"/>
      <c r="I130" s="175"/>
      <c r="J130" s="175"/>
      <c r="K130" s="175"/>
      <c r="L130" s="175"/>
      <c r="M130" s="175"/>
      <c r="N130" s="175"/>
      <c r="O130" s="175"/>
      <c r="P130" s="175"/>
      <c r="Q130" s="175"/>
      <c r="R130" s="175"/>
      <c r="S130" s="175"/>
      <c r="T130" s="175"/>
      <c r="U130" s="175"/>
      <c r="V130" s="175"/>
      <c r="W130" s="175"/>
      <c r="X130" s="175"/>
      <c r="Y130" s="175"/>
      <c r="Z130" s="175"/>
      <c r="AA130" s="175"/>
      <c r="AB130" s="175"/>
      <c r="AC130" s="175"/>
      <c r="AD130" s="175"/>
      <c r="AE130" s="175"/>
      <c r="AF130" s="175"/>
      <c r="AG130" s="175"/>
      <c r="AH130" s="175"/>
      <c r="AI130" s="175"/>
      <c r="AJ130" s="175"/>
      <c r="AK130" s="175"/>
      <c r="AL130" s="175"/>
      <c r="AM130" s="175"/>
      <c r="AN130" s="175"/>
      <c r="AO130" s="175"/>
      <c r="AP130" s="175"/>
      <c r="AQ130" s="176"/>
      <c r="AR130" s="176"/>
      <c r="AS130" s="176"/>
      <c r="AT130" s="175"/>
      <c r="AU130" s="175"/>
      <c r="AV130" s="175"/>
      <c r="AW130" s="175"/>
      <c r="AX130" s="175"/>
      <c r="AY130" s="175"/>
      <c r="AZ130" s="175"/>
      <c r="BA130" s="175"/>
      <c r="BB130" s="175"/>
      <c r="BC130" s="175"/>
      <c r="BD130" s="175"/>
      <c r="BE130" s="175"/>
      <c r="BF130" s="175"/>
      <c r="BG130" s="175"/>
      <c r="BH130" s="175"/>
      <c r="BI130" s="175"/>
      <c r="BJ130" s="175"/>
      <c r="BK130" s="175"/>
      <c r="BL130" s="175"/>
      <c r="BM130" s="175"/>
      <c r="BN130" s="175"/>
      <c r="BO130" s="175"/>
      <c r="BP130" s="175"/>
      <c r="BQ130" s="175"/>
      <c r="BR130" s="175"/>
      <c r="BS130" s="175"/>
    </row>
    <row r="131" spans="1:71" ht="12.75" x14ac:dyDescent="0.2">
      <c r="A131" s="177"/>
      <c r="B131" s="175"/>
      <c r="C131" s="175"/>
      <c r="D131" s="175"/>
      <c r="E131" s="175"/>
      <c r="F131" s="175"/>
      <c r="G131" s="175"/>
      <c r="H131" s="175"/>
      <c r="I131" s="175"/>
      <c r="J131" s="175"/>
      <c r="K131" s="175"/>
      <c r="L131" s="175"/>
      <c r="M131" s="175"/>
      <c r="N131" s="175"/>
      <c r="O131" s="175"/>
      <c r="P131" s="175"/>
      <c r="Q131" s="175"/>
      <c r="R131" s="175"/>
      <c r="S131" s="175"/>
      <c r="T131" s="175"/>
      <c r="U131" s="175"/>
      <c r="V131" s="175"/>
      <c r="W131" s="175"/>
      <c r="X131" s="175"/>
      <c r="Y131" s="175"/>
      <c r="Z131" s="175"/>
      <c r="AA131" s="175"/>
      <c r="AB131" s="175"/>
      <c r="AC131" s="175"/>
      <c r="AD131" s="175"/>
      <c r="AE131" s="175"/>
      <c r="AF131" s="175"/>
      <c r="AG131" s="175"/>
      <c r="AH131" s="175"/>
      <c r="AI131" s="175"/>
      <c r="AJ131" s="175"/>
      <c r="AK131" s="175"/>
      <c r="AL131" s="175"/>
      <c r="AM131" s="175"/>
      <c r="AN131" s="175"/>
      <c r="AO131" s="175"/>
      <c r="AP131" s="175"/>
      <c r="AQ131" s="176"/>
      <c r="AR131" s="176"/>
      <c r="AS131" s="176"/>
      <c r="AT131" s="175"/>
      <c r="AU131" s="175"/>
      <c r="AV131" s="175"/>
      <c r="AW131" s="175"/>
      <c r="AX131" s="175"/>
      <c r="AY131" s="175"/>
      <c r="AZ131" s="175"/>
      <c r="BA131" s="175"/>
      <c r="BB131" s="175"/>
      <c r="BC131" s="175"/>
      <c r="BD131" s="175"/>
      <c r="BE131" s="175"/>
      <c r="BF131" s="175"/>
      <c r="BG131" s="175"/>
      <c r="BH131" s="175"/>
      <c r="BI131" s="175"/>
      <c r="BJ131" s="175"/>
      <c r="BK131" s="175"/>
      <c r="BL131" s="175"/>
      <c r="BM131" s="175"/>
      <c r="BN131" s="175"/>
      <c r="BO131" s="175"/>
      <c r="BP131" s="175"/>
      <c r="BQ131" s="175"/>
      <c r="BR131" s="175"/>
      <c r="BS131" s="175"/>
    </row>
    <row r="132" spans="1:71" ht="12.75" x14ac:dyDescent="0.2">
      <c r="A132" s="177"/>
      <c r="B132" s="175"/>
      <c r="C132" s="175"/>
      <c r="D132" s="175"/>
      <c r="E132" s="175"/>
      <c r="F132" s="175"/>
      <c r="G132" s="175"/>
      <c r="H132" s="175"/>
      <c r="I132" s="175"/>
      <c r="J132" s="175"/>
      <c r="K132" s="175"/>
      <c r="L132" s="175"/>
      <c r="M132" s="175"/>
      <c r="N132" s="175"/>
      <c r="O132" s="175"/>
      <c r="P132" s="175"/>
      <c r="Q132" s="175"/>
      <c r="R132" s="175"/>
      <c r="S132" s="175"/>
      <c r="T132" s="175"/>
      <c r="U132" s="175"/>
      <c r="V132" s="175"/>
      <c r="W132" s="175"/>
      <c r="X132" s="175"/>
      <c r="Y132" s="175"/>
      <c r="Z132" s="175"/>
      <c r="AA132" s="175"/>
      <c r="AB132" s="175"/>
      <c r="AC132" s="175"/>
      <c r="AD132" s="175"/>
      <c r="AE132" s="175"/>
      <c r="AF132" s="175"/>
      <c r="AG132" s="175"/>
      <c r="AH132" s="175"/>
      <c r="AI132" s="175"/>
      <c r="AJ132" s="175"/>
      <c r="AK132" s="175"/>
      <c r="AL132" s="175"/>
      <c r="AM132" s="175"/>
      <c r="AN132" s="175"/>
      <c r="AO132" s="175"/>
      <c r="AP132" s="175"/>
      <c r="AQ132" s="176"/>
      <c r="AR132" s="176"/>
      <c r="AS132" s="176"/>
      <c r="AT132" s="175"/>
      <c r="AU132" s="175"/>
      <c r="AV132" s="175"/>
      <c r="AW132" s="175"/>
      <c r="AX132" s="175"/>
      <c r="AY132" s="175"/>
      <c r="AZ132" s="175"/>
      <c r="BA132" s="175"/>
      <c r="BB132" s="175"/>
      <c r="BC132" s="175"/>
      <c r="BD132" s="175"/>
      <c r="BE132" s="175"/>
      <c r="BF132" s="175"/>
      <c r="BG132" s="175"/>
      <c r="BH132" s="175"/>
      <c r="BI132" s="175"/>
      <c r="BJ132" s="175"/>
      <c r="BK132" s="175"/>
      <c r="BL132" s="175"/>
      <c r="BM132" s="175"/>
      <c r="BN132" s="175"/>
      <c r="BO132" s="175"/>
      <c r="BP132" s="175"/>
      <c r="BQ132" s="175"/>
      <c r="BR132" s="175"/>
      <c r="BS132" s="175"/>
    </row>
    <row r="133" spans="1:71" ht="12.75" x14ac:dyDescent="0.2">
      <c r="A133" s="177"/>
      <c r="B133" s="175"/>
      <c r="C133" s="175"/>
      <c r="D133" s="175"/>
      <c r="E133" s="175"/>
      <c r="F133" s="175"/>
      <c r="G133" s="175"/>
      <c r="H133" s="175"/>
      <c r="I133" s="175"/>
      <c r="J133" s="175"/>
      <c r="K133" s="175"/>
      <c r="L133" s="175"/>
      <c r="M133" s="175"/>
      <c r="N133" s="175"/>
      <c r="O133" s="175"/>
      <c r="P133" s="175"/>
      <c r="Q133" s="175"/>
      <c r="R133" s="175"/>
      <c r="S133" s="175"/>
      <c r="T133" s="175"/>
      <c r="U133" s="175"/>
      <c r="V133" s="175"/>
      <c r="W133" s="175"/>
      <c r="X133" s="175"/>
      <c r="Y133" s="175"/>
      <c r="Z133" s="175"/>
      <c r="AA133" s="175"/>
      <c r="AB133" s="175"/>
      <c r="AC133" s="175"/>
      <c r="AD133" s="175"/>
      <c r="AE133" s="175"/>
      <c r="AF133" s="175"/>
      <c r="AG133" s="175"/>
      <c r="AH133" s="175"/>
      <c r="AI133" s="175"/>
      <c r="AJ133" s="175"/>
      <c r="AK133" s="175"/>
      <c r="AL133" s="175"/>
      <c r="AM133" s="175"/>
      <c r="AN133" s="175"/>
      <c r="AO133" s="175"/>
      <c r="AP133" s="175"/>
      <c r="AQ133" s="176"/>
      <c r="AR133" s="176"/>
      <c r="AS133" s="176"/>
      <c r="AT133" s="175"/>
      <c r="AU133" s="175"/>
      <c r="AV133" s="175"/>
      <c r="AW133" s="175"/>
      <c r="AX133" s="175"/>
      <c r="AY133" s="175"/>
      <c r="AZ133" s="175"/>
      <c r="BA133" s="175"/>
      <c r="BB133" s="175"/>
      <c r="BC133" s="175"/>
      <c r="BD133" s="175"/>
      <c r="BE133" s="175"/>
      <c r="BF133" s="175"/>
      <c r="BG133" s="175"/>
      <c r="BH133" s="175"/>
      <c r="BI133" s="175"/>
      <c r="BJ133" s="175"/>
      <c r="BK133" s="175"/>
      <c r="BL133" s="175"/>
      <c r="BM133" s="175"/>
      <c r="BN133" s="175"/>
      <c r="BO133" s="175"/>
      <c r="BP133" s="175"/>
      <c r="BQ133" s="175"/>
      <c r="BR133" s="175"/>
      <c r="BS133" s="175"/>
    </row>
    <row r="134" spans="1:71" ht="12.75" x14ac:dyDescent="0.2">
      <c r="A134" s="177"/>
      <c r="B134" s="175"/>
      <c r="C134" s="175"/>
      <c r="D134" s="175"/>
      <c r="E134" s="175"/>
      <c r="F134" s="175"/>
      <c r="G134" s="175"/>
      <c r="H134" s="175"/>
      <c r="I134" s="175"/>
      <c r="J134" s="175"/>
      <c r="K134" s="175"/>
      <c r="L134" s="175"/>
      <c r="M134" s="175"/>
      <c r="N134" s="175"/>
      <c r="O134" s="175"/>
      <c r="P134" s="175"/>
      <c r="Q134" s="175"/>
      <c r="R134" s="175"/>
      <c r="S134" s="175"/>
      <c r="T134" s="175"/>
      <c r="U134" s="175"/>
      <c r="V134" s="175"/>
      <c r="W134" s="175"/>
      <c r="X134" s="175"/>
      <c r="Y134" s="175"/>
      <c r="Z134" s="175"/>
      <c r="AA134" s="175"/>
      <c r="AB134" s="175"/>
      <c r="AC134" s="175"/>
      <c r="AD134" s="175"/>
      <c r="AE134" s="175"/>
      <c r="AF134" s="175"/>
      <c r="AG134" s="175"/>
      <c r="AH134" s="175"/>
      <c r="AI134" s="175"/>
      <c r="AJ134" s="175"/>
      <c r="AK134" s="175"/>
      <c r="AL134" s="175"/>
      <c r="AM134" s="175"/>
      <c r="AN134" s="175"/>
      <c r="AO134" s="175"/>
      <c r="AP134" s="175"/>
      <c r="AQ134" s="176"/>
      <c r="AR134" s="176"/>
      <c r="AS134" s="176"/>
      <c r="AT134" s="175"/>
      <c r="AU134" s="175"/>
      <c r="AV134" s="175"/>
      <c r="AW134" s="175"/>
      <c r="AX134" s="175"/>
      <c r="AY134" s="175"/>
      <c r="AZ134" s="175"/>
      <c r="BA134" s="175"/>
      <c r="BB134" s="175"/>
      <c r="BC134" s="175"/>
      <c r="BD134" s="175"/>
      <c r="BE134" s="175"/>
      <c r="BF134" s="175"/>
      <c r="BG134" s="175"/>
      <c r="BH134" s="175"/>
      <c r="BI134" s="175"/>
      <c r="BJ134" s="175"/>
      <c r="BK134" s="175"/>
      <c r="BL134" s="175"/>
      <c r="BM134" s="175"/>
      <c r="BN134" s="175"/>
      <c r="BO134" s="175"/>
      <c r="BP134" s="175"/>
      <c r="BQ134" s="175"/>
      <c r="BR134" s="175"/>
      <c r="BS134" s="175"/>
    </row>
    <row r="135" spans="1:71" ht="12.75" x14ac:dyDescent="0.2">
      <c r="A135" s="177"/>
      <c r="B135" s="175"/>
      <c r="C135" s="175"/>
      <c r="D135" s="175"/>
      <c r="E135" s="175"/>
      <c r="F135" s="175"/>
      <c r="G135" s="175"/>
      <c r="H135" s="175"/>
      <c r="I135" s="175"/>
      <c r="J135" s="175"/>
      <c r="K135" s="175"/>
      <c r="L135" s="175"/>
      <c r="M135" s="175"/>
      <c r="N135" s="175"/>
      <c r="O135" s="175"/>
      <c r="P135" s="175"/>
      <c r="Q135" s="175"/>
      <c r="R135" s="175"/>
      <c r="S135" s="175"/>
      <c r="T135" s="175"/>
      <c r="U135" s="175"/>
      <c r="V135" s="175"/>
      <c r="W135" s="175"/>
      <c r="X135" s="175"/>
      <c r="Y135" s="175"/>
      <c r="Z135" s="175"/>
      <c r="AA135" s="175"/>
      <c r="AB135" s="175"/>
      <c r="AC135" s="175"/>
      <c r="AD135" s="175"/>
      <c r="AE135" s="175"/>
      <c r="AF135" s="175"/>
      <c r="AG135" s="175"/>
      <c r="AH135" s="175"/>
      <c r="AI135" s="175"/>
      <c r="AJ135" s="175"/>
      <c r="AK135" s="175"/>
      <c r="AL135" s="175"/>
      <c r="AM135" s="175"/>
      <c r="AN135" s="175"/>
      <c r="AO135" s="175"/>
      <c r="AP135" s="175"/>
      <c r="AQ135" s="176"/>
      <c r="AR135" s="176"/>
      <c r="AS135" s="176"/>
      <c r="AT135" s="175"/>
      <c r="AU135" s="175"/>
      <c r="AV135" s="175"/>
      <c r="AW135" s="175"/>
      <c r="AX135" s="175"/>
      <c r="AY135" s="175"/>
      <c r="AZ135" s="175"/>
      <c r="BA135" s="175"/>
      <c r="BB135" s="175"/>
      <c r="BC135" s="175"/>
      <c r="BD135" s="175"/>
      <c r="BE135" s="175"/>
      <c r="BF135" s="175"/>
      <c r="BG135" s="175"/>
      <c r="BH135" s="175"/>
      <c r="BI135" s="175"/>
      <c r="BJ135" s="175"/>
      <c r="BK135" s="175"/>
      <c r="BL135" s="175"/>
      <c r="BM135" s="175"/>
      <c r="BN135" s="175"/>
      <c r="BO135" s="175"/>
      <c r="BP135" s="175"/>
      <c r="BQ135" s="175"/>
      <c r="BR135" s="175"/>
      <c r="BS135" s="175"/>
    </row>
    <row r="136" spans="1:71" ht="12.75" x14ac:dyDescent="0.2">
      <c r="A136" s="177"/>
      <c r="B136" s="175"/>
      <c r="C136" s="175"/>
      <c r="D136" s="175"/>
      <c r="E136" s="175"/>
      <c r="F136" s="175"/>
      <c r="G136" s="175"/>
      <c r="H136" s="175"/>
      <c r="I136" s="175"/>
      <c r="J136" s="175"/>
      <c r="K136" s="175"/>
      <c r="L136" s="175"/>
      <c r="M136" s="175"/>
      <c r="N136" s="175"/>
      <c r="O136" s="175"/>
      <c r="P136" s="175"/>
      <c r="Q136" s="175"/>
      <c r="R136" s="175"/>
      <c r="S136" s="175"/>
      <c r="T136" s="175"/>
      <c r="U136" s="175"/>
      <c r="V136" s="175"/>
      <c r="W136" s="175"/>
      <c r="X136" s="175"/>
      <c r="Y136" s="175"/>
      <c r="Z136" s="175"/>
      <c r="AA136" s="175"/>
      <c r="AB136" s="175"/>
      <c r="AC136" s="175"/>
      <c r="AD136" s="175"/>
      <c r="AE136" s="175"/>
      <c r="AF136" s="175"/>
      <c r="AG136" s="175"/>
      <c r="AH136" s="175"/>
      <c r="AI136" s="175"/>
      <c r="AJ136" s="175"/>
      <c r="AK136" s="175"/>
      <c r="AL136" s="175"/>
      <c r="AM136" s="175"/>
      <c r="AN136" s="175"/>
      <c r="AO136" s="175"/>
      <c r="AP136" s="175"/>
      <c r="AQ136" s="176"/>
      <c r="AR136" s="176"/>
      <c r="AS136" s="176"/>
      <c r="AT136" s="175"/>
      <c r="AU136" s="175"/>
      <c r="AV136" s="175"/>
      <c r="AW136" s="175"/>
      <c r="AX136" s="175"/>
      <c r="AY136" s="175"/>
      <c r="AZ136" s="175"/>
      <c r="BA136" s="175"/>
      <c r="BB136" s="175"/>
      <c r="BC136" s="175"/>
      <c r="BD136" s="175"/>
      <c r="BE136" s="175"/>
      <c r="BF136" s="175"/>
      <c r="BG136" s="175"/>
      <c r="BH136" s="175"/>
      <c r="BI136" s="175"/>
      <c r="BJ136" s="175"/>
      <c r="BK136" s="175"/>
      <c r="BL136" s="175"/>
      <c r="BM136" s="175"/>
      <c r="BN136" s="175"/>
      <c r="BO136" s="175"/>
      <c r="BP136" s="175"/>
      <c r="BQ136" s="175"/>
      <c r="BR136" s="175"/>
      <c r="BS136" s="175"/>
    </row>
    <row r="137" spans="1:71" ht="12.75" x14ac:dyDescent="0.2">
      <c r="A137" s="177"/>
      <c r="B137" s="175"/>
      <c r="C137" s="175"/>
      <c r="D137" s="175"/>
      <c r="E137" s="175"/>
      <c r="F137" s="175"/>
      <c r="G137" s="175"/>
      <c r="H137" s="175"/>
      <c r="I137" s="175"/>
      <c r="J137" s="175"/>
      <c r="K137" s="175"/>
      <c r="L137" s="175"/>
      <c r="M137" s="175"/>
      <c r="N137" s="175"/>
      <c r="O137" s="175"/>
      <c r="P137" s="175"/>
      <c r="Q137" s="175"/>
      <c r="R137" s="175"/>
      <c r="S137" s="175"/>
      <c r="T137" s="175"/>
      <c r="U137" s="175"/>
      <c r="V137" s="175"/>
      <c r="W137" s="175"/>
      <c r="X137" s="175"/>
      <c r="Y137" s="175"/>
      <c r="Z137" s="175"/>
      <c r="AA137" s="175"/>
      <c r="AB137" s="175"/>
      <c r="AC137" s="175"/>
      <c r="AD137" s="175"/>
      <c r="AE137" s="175"/>
      <c r="AF137" s="175"/>
      <c r="AG137" s="175"/>
      <c r="AH137" s="175"/>
      <c r="AI137" s="175"/>
      <c r="AJ137" s="175"/>
      <c r="AK137" s="175"/>
      <c r="AL137" s="175"/>
      <c r="AM137" s="175"/>
      <c r="AN137" s="175"/>
      <c r="AO137" s="175"/>
      <c r="AP137" s="175"/>
      <c r="AQ137" s="176"/>
      <c r="AR137" s="176"/>
      <c r="AS137" s="176"/>
      <c r="AT137" s="175"/>
      <c r="AU137" s="175"/>
      <c r="AV137" s="175"/>
      <c r="AW137" s="175"/>
      <c r="AX137" s="175"/>
      <c r="AY137" s="175"/>
      <c r="AZ137" s="175"/>
      <c r="BA137" s="175"/>
      <c r="BB137" s="175"/>
      <c r="BC137" s="175"/>
      <c r="BD137" s="175"/>
      <c r="BE137" s="175"/>
      <c r="BF137" s="175"/>
      <c r="BG137" s="175"/>
      <c r="BH137" s="175"/>
      <c r="BI137" s="175"/>
      <c r="BJ137" s="175"/>
      <c r="BK137" s="175"/>
      <c r="BL137" s="175"/>
      <c r="BM137" s="175"/>
      <c r="BN137" s="175"/>
      <c r="BO137" s="175"/>
      <c r="BP137" s="175"/>
      <c r="BQ137" s="175"/>
      <c r="BR137" s="175"/>
      <c r="BS137" s="175"/>
    </row>
    <row r="138" spans="1:71" ht="12.75" x14ac:dyDescent="0.2">
      <c r="A138" s="177"/>
      <c r="B138" s="175"/>
      <c r="C138" s="175"/>
      <c r="D138" s="175"/>
      <c r="E138" s="175"/>
      <c r="F138" s="175"/>
      <c r="G138" s="175"/>
      <c r="H138" s="175"/>
      <c r="I138" s="175"/>
      <c r="J138" s="175"/>
      <c r="K138" s="175"/>
      <c r="L138" s="175"/>
      <c r="M138" s="175"/>
      <c r="N138" s="175"/>
      <c r="O138" s="175"/>
      <c r="P138" s="175"/>
      <c r="Q138" s="175"/>
      <c r="R138" s="175"/>
      <c r="S138" s="175"/>
      <c r="T138" s="175"/>
      <c r="U138" s="175"/>
      <c r="V138" s="175"/>
      <c r="W138" s="175"/>
      <c r="X138" s="175"/>
      <c r="Y138" s="175"/>
      <c r="Z138" s="175"/>
      <c r="AA138" s="175"/>
      <c r="AB138" s="175"/>
      <c r="AC138" s="175"/>
      <c r="AD138" s="175"/>
      <c r="AE138" s="175"/>
      <c r="AF138" s="175"/>
      <c r="AG138" s="175"/>
      <c r="AH138" s="175"/>
      <c r="AI138" s="175"/>
      <c r="AJ138" s="175"/>
      <c r="AK138" s="175"/>
      <c r="AL138" s="175"/>
      <c r="AM138" s="175"/>
      <c r="AN138" s="175"/>
      <c r="AO138" s="175"/>
      <c r="AP138" s="175"/>
      <c r="AQ138" s="176"/>
      <c r="AR138" s="176"/>
      <c r="AS138" s="176"/>
      <c r="AT138" s="175"/>
      <c r="AU138" s="175"/>
      <c r="AV138" s="175"/>
      <c r="AW138" s="175"/>
      <c r="AX138" s="175"/>
      <c r="AY138" s="175"/>
      <c r="AZ138" s="175"/>
      <c r="BA138" s="175"/>
      <c r="BB138" s="175"/>
      <c r="BC138" s="175"/>
      <c r="BD138" s="175"/>
      <c r="BE138" s="175"/>
      <c r="BF138" s="175"/>
      <c r="BG138" s="175"/>
      <c r="BH138" s="175"/>
      <c r="BI138" s="175"/>
      <c r="BJ138" s="175"/>
      <c r="BK138" s="175"/>
      <c r="BL138" s="175"/>
      <c r="BM138" s="175"/>
      <c r="BN138" s="175"/>
      <c r="BO138" s="175"/>
      <c r="BP138" s="175"/>
      <c r="BQ138" s="175"/>
      <c r="BR138" s="175"/>
      <c r="BS138" s="175"/>
    </row>
    <row r="139" spans="1:71" ht="12.75" x14ac:dyDescent="0.2">
      <c r="A139" s="177"/>
      <c r="B139" s="175"/>
      <c r="C139" s="175"/>
      <c r="D139" s="175"/>
      <c r="E139" s="175"/>
      <c r="F139" s="175"/>
      <c r="G139" s="175"/>
      <c r="H139" s="175"/>
      <c r="I139" s="175"/>
      <c r="J139" s="175"/>
      <c r="K139" s="175"/>
      <c r="L139" s="175"/>
      <c r="M139" s="175"/>
      <c r="N139" s="175"/>
      <c r="O139" s="175"/>
      <c r="P139" s="175"/>
      <c r="Q139" s="175"/>
      <c r="R139" s="175"/>
      <c r="S139" s="175"/>
      <c r="T139" s="175"/>
      <c r="U139" s="175"/>
      <c r="V139" s="175"/>
      <c r="W139" s="175"/>
      <c r="X139" s="175"/>
      <c r="Y139" s="175"/>
      <c r="Z139" s="175"/>
      <c r="AA139" s="175"/>
      <c r="AB139" s="175"/>
      <c r="AC139" s="175"/>
      <c r="AD139" s="175"/>
      <c r="AE139" s="175"/>
      <c r="AF139" s="175"/>
      <c r="AG139" s="175"/>
      <c r="AH139" s="175"/>
      <c r="AI139" s="175"/>
      <c r="AJ139" s="175"/>
      <c r="AK139" s="175"/>
      <c r="AL139" s="175"/>
      <c r="AM139" s="175"/>
      <c r="AN139" s="175"/>
      <c r="AO139" s="175"/>
      <c r="AP139" s="175"/>
      <c r="AQ139" s="176"/>
      <c r="AR139" s="176"/>
      <c r="AS139" s="176"/>
      <c r="AT139" s="175"/>
      <c r="AU139" s="175"/>
      <c r="AV139" s="175"/>
      <c r="AW139" s="175"/>
      <c r="AX139" s="175"/>
      <c r="AY139" s="175"/>
      <c r="AZ139" s="175"/>
      <c r="BA139" s="175"/>
      <c r="BB139" s="175"/>
      <c r="BC139" s="175"/>
      <c r="BD139" s="175"/>
      <c r="BE139" s="175"/>
      <c r="BF139" s="175"/>
      <c r="BG139" s="175"/>
      <c r="BH139" s="175"/>
      <c r="BI139" s="175"/>
      <c r="BJ139" s="175"/>
      <c r="BK139" s="175"/>
      <c r="BL139" s="175"/>
      <c r="BM139" s="175"/>
      <c r="BN139" s="175"/>
      <c r="BO139" s="175"/>
      <c r="BP139" s="175"/>
      <c r="BQ139" s="175"/>
      <c r="BR139" s="175"/>
      <c r="BS139" s="175"/>
    </row>
    <row r="140" spans="1:71" ht="12.75" x14ac:dyDescent="0.2">
      <c r="A140" s="177"/>
      <c r="B140" s="175"/>
      <c r="C140" s="175"/>
      <c r="D140" s="175"/>
      <c r="E140" s="175"/>
      <c r="F140" s="175"/>
      <c r="G140" s="175"/>
      <c r="H140" s="175"/>
      <c r="I140" s="175"/>
      <c r="J140" s="175"/>
      <c r="K140" s="175"/>
      <c r="L140" s="175"/>
      <c r="M140" s="175"/>
      <c r="N140" s="175"/>
      <c r="O140" s="175"/>
      <c r="P140" s="175"/>
      <c r="Q140" s="175"/>
      <c r="R140" s="175"/>
      <c r="S140" s="175"/>
      <c r="T140" s="175"/>
      <c r="U140" s="175"/>
      <c r="V140" s="175"/>
      <c r="W140" s="175"/>
      <c r="X140" s="175"/>
      <c r="Y140" s="175"/>
      <c r="Z140" s="175"/>
      <c r="AA140" s="175"/>
      <c r="AB140" s="175"/>
      <c r="AC140" s="175"/>
      <c r="AD140" s="175"/>
      <c r="AE140" s="175"/>
      <c r="AF140" s="175"/>
      <c r="AG140" s="175"/>
      <c r="AH140" s="175"/>
      <c r="AI140" s="175"/>
      <c r="AJ140" s="175"/>
      <c r="AK140" s="175"/>
      <c r="AL140" s="175"/>
      <c r="AM140" s="175"/>
      <c r="AN140" s="175"/>
      <c r="AO140" s="175"/>
      <c r="AP140" s="175"/>
      <c r="AQ140" s="176"/>
      <c r="AR140" s="176"/>
      <c r="AS140" s="176"/>
      <c r="AT140" s="175"/>
      <c r="AU140" s="175"/>
      <c r="AV140" s="175"/>
      <c r="AW140" s="175"/>
      <c r="AX140" s="175"/>
      <c r="AY140" s="175"/>
      <c r="AZ140" s="175"/>
      <c r="BA140" s="175"/>
      <c r="BB140" s="175"/>
      <c r="BC140" s="175"/>
      <c r="BD140" s="175"/>
      <c r="BE140" s="175"/>
      <c r="BF140" s="175"/>
      <c r="BG140" s="175"/>
      <c r="BH140" s="175"/>
      <c r="BI140" s="175"/>
      <c r="BJ140" s="175"/>
      <c r="BK140" s="175"/>
      <c r="BL140" s="175"/>
      <c r="BM140" s="175"/>
      <c r="BN140" s="175"/>
      <c r="BO140" s="175"/>
      <c r="BP140" s="175"/>
      <c r="BQ140" s="175"/>
      <c r="BR140" s="175"/>
      <c r="BS140" s="175"/>
    </row>
    <row r="141" spans="1:71" ht="12.75" x14ac:dyDescent="0.2">
      <c r="A141" s="177"/>
      <c r="B141" s="175"/>
      <c r="C141" s="175"/>
      <c r="D141" s="175"/>
      <c r="E141" s="175"/>
      <c r="F141" s="175"/>
      <c r="G141" s="175"/>
      <c r="H141" s="175"/>
      <c r="I141" s="175"/>
      <c r="J141" s="175"/>
      <c r="K141" s="175"/>
      <c r="L141" s="175"/>
      <c r="M141" s="175"/>
      <c r="N141" s="175"/>
      <c r="O141" s="175"/>
      <c r="P141" s="175"/>
      <c r="Q141" s="175"/>
      <c r="R141" s="175"/>
      <c r="S141" s="175"/>
      <c r="T141" s="175"/>
      <c r="U141" s="175"/>
      <c r="V141" s="175"/>
      <c r="W141" s="175"/>
      <c r="X141" s="175"/>
      <c r="Y141" s="175"/>
      <c r="Z141" s="175"/>
      <c r="AA141" s="175"/>
      <c r="AB141" s="175"/>
      <c r="AC141" s="175"/>
      <c r="AD141" s="175"/>
      <c r="AE141" s="175"/>
      <c r="AF141" s="175"/>
      <c r="AG141" s="175"/>
      <c r="AH141" s="175"/>
      <c r="AI141" s="175"/>
      <c r="AJ141" s="175"/>
      <c r="AK141" s="175"/>
      <c r="AL141" s="175"/>
      <c r="AM141" s="175"/>
      <c r="AN141" s="175"/>
      <c r="AO141" s="175"/>
      <c r="AP141" s="175"/>
      <c r="AQ141" s="176"/>
      <c r="AR141" s="176"/>
      <c r="AS141" s="176"/>
      <c r="AT141" s="175"/>
      <c r="AU141" s="175"/>
      <c r="AV141" s="175"/>
      <c r="AW141" s="175"/>
      <c r="AX141" s="175"/>
      <c r="AY141" s="175"/>
      <c r="AZ141" s="175"/>
      <c r="BA141" s="175"/>
      <c r="BB141" s="175"/>
      <c r="BC141" s="175"/>
      <c r="BD141" s="175"/>
      <c r="BE141" s="175"/>
      <c r="BF141" s="175"/>
      <c r="BG141" s="175"/>
      <c r="BH141" s="175"/>
      <c r="BI141" s="175"/>
      <c r="BJ141" s="175"/>
      <c r="BK141" s="175"/>
      <c r="BL141" s="175"/>
      <c r="BM141" s="175"/>
      <c r="BN141" s="175"/>
      <c r="BO141" s="175"/>
      <c r="BP141" s="175"/>
      <c r="BQ141" s="175"/>
      <c r="BR141" s="175"/>
      <c r="BS141" s="175"/>
    </row>
    <row r="142" spans="1:71" ht="12.75" x14ac:dyDescent="0.2">
      <c r="A142" s="177"/>
      <c r="B142" s="175"/>
      <c r="C142" s="175"/>
      <c r="D142" s="175"/>
      <c r="E142" s="175"/>
      <c r="F142" s="175"/>
      <c r="G142" s="175"/>
      <c r="H142" s="175"/>
      <c r="I142" s="175"/>
      <c r="J142" s="175"/>
      <c r="K142" s="175"/>
      <c r="L142" s="175"/>
      <c r="M142" s="175"/>
      <c r="N142" s="175"/>
      <c r="O142" s="175"/>
      <c r="P142" s="175"/>
      <c r="Q142" s="175"/>
      <c r="R142" s="175"/>
      <c r="S142" s="175"/>
      <c r="T142" s="175"/>
      <c r="U142" s="175"/>
      <c r="V142" s="175"/>
      <c r="W142" s="175"/>
      <c r="X142" s="175"/>
      <c r="Y142" s="175"/>
      <c r="Z142" s="175"/>
      <c r="AA142" s="175"/>
      <c r="AB142" s="175"/>
      <c r="AC142" s="175"/>
      <c r="AD142" s="175"/>
      <c r="AE142" s="175"/>
      <c r="AF142" s="175"/>
      <c r="AG142" s="175"/>
      <c r="AH142" s="175"/>
      <c r="AI142" s="175"/>
      <c r="AJ142" s="175"/>
      <c r="AK142" s="175"/>
      <c r="AL142" s="175"/>
      <c r="AM142" s="175"/>
      <c r="AN142" s="175"/>
      <c r="AO142" s="175"/>
      <c r="AP142" s="175"/>
      <c r="AQ142" s="176"/>
      <c r="AR142" s="176"/>
      <c r="AS142" s="176"/>
      <c r="AT142" s="175"/>
      <c r="AU142" s="175"/>
      <c r="AV142" s="175"/>
      <c r="AW142" s="175"/>
      <c r="AX142" s="175"/>
      <c r="AY142" s="175"/>
      <c r="AZ142" s="175"/>
      <c r="BA142" s="175"/>
      <c r="BB142" s="175"/>
      <c r="BC142" s="175"/>
      <c r="BD142" s="175"/>
      <c r="BE142" s="175"/>
      <c r="BF142" s="175"/>
      <c r="BG142" s="175"/>
      <c r="BH142" s="175"/>
      <c r="BI142" s="175"/>
      <c r="BJ142" s="175"/>
      <c r="BK142" s="175"/>
      <c r="BL142" s="175"/>
      <c r="BM142" s="175"/>
      <c r="BN142" s="175"/>
      <c r="BO142" s="175"/>
      <c r="BP142" s="175"/>
      <c r="BQ142" s="175"/>
      <c r="BR142" s="175"/>
      <c r="BS142" s="175"/>
    </row>
    <row r="143" spans="1:71" ht="12.75" x14ac:dyDescent="0.2">
      <c r="A143" s="177"/>
      <c r="B143" s="175"/>
      <c r="C143" s="175"/>
      <c r="D143" s="175"/>
      <c r="E143" s="175"/>
      <c r="F143" s="175"/>
      <c r="G143" s="175"/>
      <c r="H143" s="175"/>
      <c r="I143" s="175"/>
      <c r="J143" s="175"/>
      <c r="K143" s="175"/>
      <c r="L143" s="175"/>
      <c r="M143" s="175"/>
      <c r="N143" s="175"/>
      <c r="O143" s="175"/>
      <c r="P143" s="175"/>
      <c r="Q143" s="175"/>
      <c r="R143" s="175"/>
      <c r="S143" s="175"/>
      <c r="T143" s="175"/>
      <c r="U143" s="175"/>
      <c r="V143" s="175"/>
      <c r="W143" s="175"/>
      <c r="X143" s="175"/>
      <c r="Y143" s="175"/>
      <c r="Z143" s="175"/>
      <c r="AA143" s="175"/>
      <c r="AB143" s="175"/>
      <c r="AC143" s="175"/>
      <c r="AD143" s="175"/>
      <c r="AE143" s="175"/>
      <c r="AF143" s="175"/>
      <c r="AG143" s="175"/>
      <c r="AH143" s="175"/>
      <c r="AI143" s="175"/>
      <c r="AJ143" s="175"/>
      <c r="AK143" s="175"/>
      <c r="AL143" s="175"/>
      <c r="AM143" s="175"/>
      <c r="AN143" s="175"/>
      <c r="AO143" s="175"/>
      <c r="AP143" s="175"/>
      <c r="AQ143" s="176"/>
      <c r="AR143" s="176"/>
      <c r="AS143" s="176"/>
      <c r="AT143" s="175"/>
      <c r="AU143" s="175"/>
      <c r="AV143" s="175"/>
      <c r="AW143" s="175"/>
      <c r="AX143" s="175"/>
      <c r="AY143" s="175"/>
      <c r="AZ143" s="175"/>
      <c r="BA143" s="175"/>
      <c r="BB143" s="175"/>
      <c r="BC143" s="175"/>
      <c r="BD143" s="175"/>
      <c r="BE143" s="175"/>
      <c r="BF143" s="175"/>
      <c r="BG143" s="175"/>
      <c r="BH143" s="175"/>
      <c r="BI143" s="175"/>
      <c r="BJ143" s="175"/>
      <c r="BK143" s="175"/>
      <c r="BL143" s="175"/>
      <c r="BM143" s="175"/>
      <c r="BN143" s="175"/>
      <c r="BO143" s="175"/>
      <c r="BP143" s="175"/>
      <c r="BQ143" s="175"/>
      <c r="BR143" s="175"/>
      <c r="BS143" s="175"/>
    </row>
    <row r="144" spans="1:71" ht="12.75" x14ac:dyDescent="0.2">
      <c r="A144" s="177"/>
      <c r="B144" s="175"/>
      <c r="C144" s="175"/>
      <c r="D144" s="175"/>
      <c r="E144" s="175"/>
      <c r="F144" s="175"/>
      <c r="G144" s="175"/>
      <c r="H144" s="175"/>
      <c r="I144" s="175"/>
      <c r="J144" s="175"/>
      <c r="K144" s="175"/>
      <c r="L144" s="175"/>
      <c r="M144" s="175"/>
      <c r="N144" s="175"/>
      <c r="O144" s="175"/>
      <c r="P144" s="175"/>
      <c r="Q144" s="175"/>
      <c r="R144" s="175"/>
      <c r="S144" s="175"/>
      <c r="T144" s="175"/>
      <c r="U144" s="175"/>
      <c r="V144" s="175"/>
      <c r="W144" s="175"/>
      <c r="X144" s="175"/>
      <c r="Y144" s="175"/>
      <c r="Z144" s="175"/>
      <c r="AA144" s="175"/>
      <c r="AB144" s="175"/>
      <c r="AC144" s="175"/>
      <c r="AD144" s="175"/>
      <c r="AE144" s="175"/>
      <c r="AF144" s="175"/>
      <c r="AG144" s="175"/>
      <c r="AH144" s="175"/>
      <c r="AI144" s="175"/>
      <c r="AJ144" s="175"/>
      <c r="AK144" s="175"/>
      <c r="AL144" s="175"/>
      <c r="AM144" s="175"/>
      <c r="AN144" s="175"/>
      <c r="AO144" s="175"/>
      <c r="AP144" s="175"/>
      <c r="AQ144" s="176"/>
      <c r="AR144" s="176"/>
      <c r="AS144" s="176"/>
      <c r="AT144" s="175"/>
      <c r="AU144" s="175"/>
      <c r="AV144" s="175"/>
      <c r="AW144" s="175"/>
      <c r="AX144" s="175"/>
      <c r="AY144" s="175"/>
      <c r="AZ144" s="175"/>
      <c r="BA144" s="175"/>
      <c r="BB144" s="175"/>
      <c r="BC144" s="175"/>
      <c r="BD144" s="175"/>
      <c r="BE144" s="175"/>
      <c r="BF144" s="175"/>
      <c r="BG144" s="175"/>
      <c r="BH144" s="175"/>
      <c r="BI144" s="175"/>
      <c r="BJ144" s="175"/>
      <c r="BK144" s="175"/>
      <c r="BL144" s="175"/>
      <c r="BM144" s="175"/>
      <c r="BN144" s="175"/>
      <c r="BO144" s="175"/>
      <c r="BP144" s="175"/>
      <c r="BQ144" s="175"/>
      <c r="BR144" s="175"/>
      <c r="BS144" s="175"/>
    </row>
    <row r="145" spans="1:71" ht="12.75" x14ac:dyDescent="0.2">
      <c r="A145" s="177"/>
      <c r="B145" s="175"/>
      <c r="C145" s="175"/>
      <c r="D145" s="175"/>
      <c r="E145" s="175"/>
      <c r="F145" s="175"/>
      <c r="G145" s="175"/>
      <c r="H145" s="175"/>
      <c r="I145" s="175"/>
      <c r="J145" s="175"/>
      <c r="K145" s="175"/>
      <c r="L145" s="175"/>
      <c r="M145" s="175"/>
      <c r="N145" s="175"/>
      <c r="O145" s="175"/>
      <c r="P145" s="175"/>
      <c r="Q145" s="175"/>
      <c r="R145" s="175"/>
      <c r="S145" s="175"/>
      <c r="T145" s="175"/>
      <c r="U145" s="175"/>
      <c r="V145" s="175"/>
      <c r="W145" s="175"/>
      <c r="X145" s="175"/>
      <c r="Y145" s="175"/>
      <c r="Z145" s="175"/>
      <c r="AA145" s="175"/>
      <c r="AB145" s="175"/>
      <c r="AC145" s="175"/>
      <c r="AD145" s="175"/>
      <c r="AE145" s="175"/>
      <c r="AF145" s="175"/>
      <c r="AG145" s="175"/>
      <c r="AH145" s="175"/>
      <c r="AI145" s="175"/>
      <c r="AJ145" s="175"/>
      <c r="AK145" s="175"/>
      <c r="AL145" s="175"/>
      <c r="AM145" s="175"/>
      <c r="AN145" s="175"/>
      <c r="AO145" s="175"/>
      <c r="AP145" s="175"/>
      <c r="AQ145" s="176"/>
      <c r="AR145" s="176"/>
      <c r="AS145" s="176"/>
      <c r="AT145" s="175"/>
      <c r="AU145" s="175"/>
      <c r="AV145" s="175"/>
      <c r="AW145" s="175"/>
      <c r="AX145" s="175"/>
      <c r="AY145" s="175"/>
      <c r="AZ145" s="175"/>
      <c r="BA145" s="175"/>
      <c r="BB145" s="175"/>
      <c r="BC145" s="175"/>
      <c r="BD145" s="175"/>
      <c r="BE145" s="175"/>
      <c r="BF145" s="175"/>
      <c r="BG145" s="175"/>
      <c r="BH145" s="175"/>
      <c r="BI145" s="175"/>
      <c r="BJ145" s="175"/>
      <c r="BK145" s="175"/>
      <c r="BL145" s="175"/>
      <c r="BM145" s="175"/>
      <c r="BN145" s="175"/>
      <c r="BO145" s="175"/>
      <c r="BP145" s="175"/>
      <c r="BQ145" s="175"/>
      <c r="BR145" s="175"/>
      <c r="BS145" s="175"/>
    </row>
    <row r="146" spans="1:71" ht="12.75" x14ac:dyDescent="0.2">
      <c r="A146" s="177"/>
      <c r="B146" s="175"/>
      <c r="C146" s="175"/>
      <c r="D146" s="175"/>
      <c r="E146" s="175"/>
      <c r="F146" s="175"/>
      <c r="G146" s="175"/>
      <c r="H146" s="175"/>
      <c r="I146" s="175"/>
      <c r="J146" s="175"/>
      <c r="K146" s="175"/>
      <c r="L146" s="175"/>
      <c r="M146" s="175"/>
      <c r="N146" s="175"/>
      <c r="O146" s="175"/>
      <c r="P146" s="175"/>
      <c r="Q146" s="175"/>
      <c r="R146" s="175"/>
      <c r="S146" s="175"/>
      <c r="T146" s="175"/>
      <c r="U146" s="175"/>
      <c r="V146" s="175"/>
      <c r="W146" s="175"/>
      <c r="X146" s="175"/>
      <c r="Y146" s="175"/>
      <c r="Z146" s="175"/>
      <c r="AA146" s="175"/>
      <c r="AB146" s="175"/>
      <c r="AC146" s="175"/>
      <c r="AD146" s="175"/>
      <c r="AE146" s="175"/>
      <c r="AF146" s="175"/>
      <c r="AG146" s="175"/>
      <c r="AH146" s="175"/>
      <c r="AI146" s="175"/>
      <c r="AJ146" s="175"/>
      <c r="AK146" s="175"/>
      <c r="AL146" s="175"/>
      <c r="AM146" s="175"/>
      <c r="AN146" s="175"/>
      <c r="AO146" s="175"/>
      <c r="AP146" s="175"/>
      <c r="AQ146" s="176"/>
      <c r="AR146" s="176"/>
      <c r="AS146" s="176"/>
      <c r="AT146" s="175"/>
      <c r="AU146" s="175"/>
      <c r="AV146" s="175"/>
      <c r="AW146" s="175"/>
      <c r="AX146" s="175"/>
      <c r="AY146" s="175"/>
      <c r="AZ146" s="175"/>
      <c r="BA146" s="175"/>
      <c r="BB146" s="175"/>
      <c r="BC146" s="175"/>
      <c r="BD146" s="175"/>
      <c r="BE146" s="175"/>
      <c r="BF146" s="175"/>
      <c r="BG146" s="175"/>
      <c r="BH146" s="175"/>
      <c r="BI146" s="175"/>
      <c r="BJ146" s="175"/>
      <c r="BK146" s="175"/>
      <c r="BL146" s="175"/>
      <c r="BM146" s="175"/>
      <c r="BN146" s="175"/>
      <c r="BO146" s="175"/>
      <c r="BP146" s="175"/>
      <c r="BQ146" s="175"/>
      <c r="BR146" s="175"/>
      <c r="BS146" s="175"/>
    </row>
    <row r="147" spans="1:71" ht="12.75" x14ac:dyDescent="0.2">
      <c r="A147" s="177"/>
      <c r="B147" s="175"/>
      <c r="C147" s="175"/>
      <c r="D147" s="175"/>
      <c r="E147" s="175"/>
      <c r="F147" s="175"/>
      <c r="G147" s="175"/>
      <c r="H147" s="175"/>
      <c r="I147" s="175"/>
      <c r="J147" s="175"/>
      <c r="K147" s="175"/>
      <c r="L147" s="175"/>
      <c r="M147" s="175"/>
      <c r="N147" s="175"/>
      <c r="O147" s="175"/>
      <c r="P147" s="175"/>
      <c r="Q147" s="175"/>
      <c r="R147" s="175"/>
      <c r="S147" s="175"/>
      <c r="T147" s="175"/>
      <c r="U147" s="175"/>
      <c r="V147" s="175"/>
      <c r="W147" s="175"/>
      <c r="X147" s="175"/>
      <c r="Y147" s="175"/>
      <c r="Z147" s="175"/>
      <c r="AA147" s="175"/>
      <c r="AB147" s="175"/>
      <c r="AC147" s="175"/>
      <c r="AD147" s="175"/>
      <c r="AE147" s="175"/>
      <c r="AF147" s="175"/>
      <c r="AG147" s="175"/>
      <c r="AH147" s="175"/>
      <c r="AI147" s="175"/>
      <c r="AJ147" s="175"/>
      <c r="AK147" s="175"/>
      <c r="AL147" s="175"/>
      <c r="AM147" s="175"/>
      <c r="AN147" s="175"/>
      <c r="AO147" s="175"/>
      <c r="AP147" s="175"/>
      <c r="AQ147" s="176"/>
      <c r="AR147" s="176"/>
      <c r="AS147" s="176"/>
      <c r="AT147" s="175"/>
      <c r="AU147" s="175"/>
      <c r="AV147" s="175"/>
      <c r="AW147" s="175"/>
      <c r="AX147" s="175"/>
      <c r="AY147" s="175"/>
      <c r="AZ147" s="175"/>
      <c r="BA147" s="175"/>
      <c r="BB147" s="175"/>
      <c r="BC147" s="175"/>
      <c r="BD147" s="175"/>
      <c r="BE147" s="175"/>
      <c r="BF147" s="175"/>
      <c r="BG147" s="175"/>
      <c r="BH147" s="175"/>
      <c r="BI147" s="175"/>
      <c r="BJ147" s="175"/>
      <c r="BK147" s="175"/>
      <c r="BL147" s="175"/>
      <c r="BM147" s="175"/>
      <c r="BN147" s="175"/>
      <c r="BO147" s="175"/>
      <c r="BP147" s="175"/>
      <c r="BQ147" s="175"/>
      <c r="BR147" s="175"/>
      <c r="BS147" s="175"/>
    </row>
    <row r="148" spans="1:71" ht="12.75" x14ac:dyDescent="0.2">
      <c r="A148" s="177"/>
      <c r="B148" s="175"/>
      <c r="C148" s="175"/>
      <c r="D148" s="175"/>
      <c r="E148" s="175"/>
      <c r="F148" s="175"/>
      <c r="G148" s="175"/>
      <c r="H148" s="175"/>
      <c r="I148" s="175"/>
      <c r="J148" s="175"/>
      <c r="K148" s="175"/>
      <c r="L148" s="175"/>
      <c r="M148" s="175"/>
      <c r="N148" s="175"/>
      <c r="O148" s="175"/>
      <c r="P148" s="175"/>
      <c r="Q148" s="175"/>
      <c r="R148" s="175"/>
      <c r="S148" s="175"/>
      <c r="T148" s="175"/>
      <c r="U148" s="175"/>
      <c r="V148" s="175"/>
      <c r="W148" s="175"/>
      <c r="X148" s="175"/>
      <c r="Y148" s="175"/>
      <c r="Z148" s="175"/>
      <c r="AA148" s="175"/>
      <c r="AB148" s="175"/>
      <c r="AC148" s="175"/>
      <c r="AD148" s="175"/>
      <c r="AE148" s="175"/>
      <c r="AF148" s="175"/>
      <c r="AG148" s="175"/>
      <c r="AH148" s="175"/>
      <c r="AI148" s="175"/>
      <c r="AJ148" s="175"/>
      <c r="AK148" s="175"/>
      <c r="AL148" s="175"/>
      <c r="AM148" s="175"/>
      <c r="AN148" s="175"/>
      <c r="AO148" s="175"/>
      <c r="AP148" s="175"/>
      <c r="AQ148" s="176"/>
      <c r="AR148" s="176"/>
      <c r="AS148" s="176"/>
      <c r="AT148" s="175"/>
      <c r="AU148" s="175"/>
      <c r="AV148" s="175"/>
      <c r="AW148" s="175"/>
      <c r="AX148" s="175"/>
      <c r="AY148" s="175"/>
      <c r="AZ148" s="175"/>
      <c r="BA148" s="175"/>
      <c r="BB148" s="175"/>
      <c r="BC148" s="175"/>
      <c r="BD148" s="175"/>
      <c r="BE148" s="175"/>
      <c r="BF148" s="175"/>
      <c r="BG148" s="175"/>
      <c r="BH148" s="175"/>
      <c r="BI148" s="175"/>
      <c r="BJ148" s="175"/>
      <c r="BK148" s="175"/>
      <c r="BL148" s="175"/>
      <c r="BM148" s="175"/>
      <c r="BN148" s="175"/>
      <c r="BO148" s="175"/>
      <c r="BP148" s="175"/>
      <c r="BQ148" s="175"/>
      <c r="BR148" s="175"/>
      <c r="BS148" s="175"/>
    </row>
    <row r="149" spans="1:71" ht="12.75" x14ac:dyDescent="0.2">
      <c r="A149" s="177"/>
      <c r="B149" s="175"/>
      <c r="C149" s="175"/>
      <c r="D149" s="175"/>
      <c r="E149" s="175"/>
      <c r="F149" s="175"/>
      <c r="G149" s="175"/>
      <c r="H149" s="175"/>
      <c r="I149" s="175"/>
      <c r="J149" s="175"/>
      <c r="K149" s="175"/>
      <c r="L149" s="175"/>
      <c r="M149" s="175"/>
      <c r="N149" s="175"/>
      <c r="O149" s="175"/>
      <c r="P149" s="175"/>
      <c r="Q149" s="175"/>
      <c r="R149" s="175"/>
      <c r="S149" s="175"/>
      <c r="T149" s="175"/>
      <c r="U149" s="175"/>
      <c r="V149" s="175"/>
      <c r="W149" s="175"/>
      <c r="X149" s="175"/>
      <c r="Y149" s="175"/>
      <c r="Z149" s="175"/>
      <c r="AA149" s="175"/>
      <c r="AB149" s="175"/>
      <c r="AC149" s="175"/>
      <c r="AD149" s="175"/>
      <c r="AE149" s="175"/>
      <c r="AF149" s="175"/>
      <c r="AG149" s="175"/>
      <c r="AH149" s="175"/>
      <c r="AI149" s="175"/>
      <c r="AJ149" s="175"/>
      <c r="AK149" s="175"/>
      <c r="AL149" s="175"/>
      <c r="AM149" s="175"/>
      <c r="AN149" s="175"/>
      <c r="AO149" s="175"/>
      <c r="AP149" s="175"/>
      <c r="AQ149" s="176"/>
      <c r="AR149" s="176"/>
      <c r="AS149" s="176"/>
      <c r="AT149" s="175"/>
      <c r="AU149" s="175"/>
      <c r="AV149" s="175"/>
      <c r="AW149" s="175"/>
      <c r="AX149" s="175"/>
      <c r="AY149" s="175"/>
      <c r="AZ149" s="175"/>
      <c r="BA149" s="175"/>
      <c r="BB149" s="175"/>
      <c r="BC149" s="175"/>
      <c r="BD149" s="175"/>
      <c r="BE149" s="175"/>
      <c r="BF149" s="175"/>
      <c r="BG149" s="175"/>
      <c r="BH149" s="175"/>
      <c r="BI149" s="175"/>
      <c r="BJ149" s="175"/>
      <c r="BK149" s="175"/>
      <c r="BL149" s="175"/>
      <c r="BM149" s="175"/>
      <c r="BN149" s="175"/>
      <c r="BO149" s="175"/>
      <c r="BP149" s="175"/>
      <c r="BQ149" s="175"/>
      <c r="BR149" s="175"/>
      <c r="BS149" s="175"/>
    </row>
    <row r="150" spans="1:71" ht="12.75" x14ac:dyDescent="0.2">
      <c r="A150" s="177"/>
      <c r="B150" s="175"/>
      <c r="C150" s="175"/>
      <c r="D150" s="175"/>
      <c r="E150" s="175"/>
      <c r="F150" s="175"/>
      <c r="G150" s="175"/>
      <c r="H150" s="175"/>
      <c r="I150" s="175"/>
      <c r="J150" s="175"/>
      <c r="K150" s="175"/>
      <c r="L150" s="175"/>
      <c r="M150" s="175"/>
      <c r="N150" s="175"/>
      <c r="O150" s="175"/>
      <c r="P150" s="175"/>
      <c r="Q150" s="175"/>
      <c r="R150" s="175"/>
      <c r="S150" s="175"/>
      <c r="T150" s="175"/>
      <c r="U150" s="175"/>
      <c r="V150" s="175"/>
      <c r="W150" s="175"/>
      <c r="X150" s="175"/>
      <c r="Y150" s="175"/>
      <c r="Z150" s="175"/>
      <c r="AA150" s="175"/>
      <c r="AB150" s="175"/>
      <c r="AC150" s="175"/>
      <c r="AD150" s="175"/>
      <c r="AE150" s="175"/>
      <c r="AF150" s="175"/>
      <c r="AG150" s="175"/>
      <c r="AH150" s="175"/>
      <c r="AI150" s="175"/>
      <c r="AJ150" s="175"/>
      <c r="AK150" s="175"/>
      <c r="AL150" s="175"/>
      <c r="AM150" s="175"/>
      <c r="AN150" s="175"/>
      <c r="AO150" s="175"/>
      <c r="AP150" s="175"/>
      <c r="AQ150" s="176"/>
      <c r="AR150" s="176"/>
      <c r="AS150" s="176"/>
      <c r="AT150" s="175"/>
      <c r="AU150" s="175"/>
      <c r="AV150" s="175"/>
      <c r="AW150" s="175"/>
      <c r="AX150" s="175"/>
      <c r="AY150" s="175"/>
      <c r="AZ150" s="175"/>
      <c r="BA150" s="175"/>
      <c r="BB150" s="175"/>
      <c r="BC150" s="175"/>
      <c r="BD150" s="175"/>
      <c r="BE150" s="175"/>
      <c r="BF150" s="175"/>
      <c r="BG150" s="175"/>
      <c r="BH150" s="175"/>
      <c r="BI150" s="175"/>
      <c r="BJ150" s="175"/>
      <c r="BK150" s="175"/>
      <c r="BL150" s="175"/>
      <c r="BM150" s="175"/>
      <c r="BN150" s="175"/>
      <c r="BO150" s="175"/>
      <c r="BP150" s="175"/>
      <c r="BQ150" s="175"/>
      <c r="BR150" s="175"/>
      <c r="BS150" s="175"/>
    </row>
    <row r="151" spans="1:71" ht="12.75" x14ac:dyDescent="0.2">
      <c r="A151" s="177"/>
      <c r="B151" s="175"/>
      <c r="C151" s="175"/>
      <c r="D151" s="175"/>
      <c r="E151" s="175"/>
      <c r="F151" s="175"/>
      <c r="G151" s="175"/>
      <c r="H151" s="175"/>
      <c r="I151" s="175"/>
      <c r="J151" s="175"/>
      <c r="K151" s="175"/>
      <c r="L151" s="175"/>
      <c r="M151" s="175"/>
      <c r="N151" s="175"/>
      <c r="O151" s="175"/>
      <c r="P151" s="175"/>
      <c r="Q151" s="175"/>
      <c r="R151" s="175"/>
      <c r="S151" s="175"/>
      <c r="T151" s="175"/>
      <c r="U151" s="175"/>
      <c r="V151" s="175"/>
      <c r="W151" s="175"/>
      <c r="X151" s="175"/>
      <c r="Y151" s="175"/>
      <c r="Z151" s="175"/>
      <c r="AA151" s="175"/>
      <c r="AB151" s="175"/>
      <c r="AC151" s="175"/>
      <c r="AD151" s="175"/>
      <c r="AE151" s="175"/>
      <c r="AF151" s="175"/>
      <c r="AG151" s="175"/>
      <c r="AH151" s="175"/>
      <c r="AI151" s="175"/>
      <c r="AJ151" s="175"/>
      <c r="AK151" s="175"/>
      <c r="AL151" s="175"/>
      <c r="AM151" s="175"/>
      <c r="AN151" s="175"/>
      <c r="AO151" s="175"/>
      <c r="AP151" s="175"/>
      <c r="AQ151" s="176"/>
      <c r="AR151" s="176"/>
      <c r="AS151" s="176"/>
      <c r="AT151" s="175"/>
      <c r="AU151" s="175"/>
      <c r="AV151" s="175"/>
      <c r="AW151" s="175"/>
      <c r="AX151" s="175"/>
      <c r="AY151" s="175"/>
      <c r="AZ151" s="175"/>
      <c r="BA151" s="175"/>
      <c r="BB151" s="175"/>
      <c r="BC151" s="175"/>
      <c r="BD151" s="175"/>
      <c r="BE151" s="175"/>
      <c r="BF151" s="175"/>
      <c r="BG151" s="175"/>
      <c r="BH151" s="175"/>
      <c r="BI151" s="175"/>
      <c r="BJ151" s="175"/>
      <c r="BK151" s="175"/>
      <c r="BL151" s="175"/>
      <c r="BM151" s="175"/>
      <c r="BN151" s="175"/>
      <c r="BO151" s="175"/>
      <c r="BP151" s="175"/>
      <c r="BQ151" s="175"/>
      <c r="BR151" s="175"/>
      <c r="BS151" s="175"/>
    </row>
    <row r="152" spans="1:71" ht="12.75" x14ac:dyDescent="0.2">
      <c r="A152" s="177"/>
      <c r="B152" s="175"/>
      <c r="C152" s="175"/>
      <c r="D152" s="175"/>
      <c r="E152" s="175"/>
      <c r="F152" s="175"/>
      <c r="G152" s="175"/>
      <c r="H152" s="175"/>
      <c r="I152" s="175"/>
      <c r="J152" s="175"/>
      <c r="K152" s="175"/>
      <c r="L152" s="175"/>
      <c r="M152" s="175"/>
      <c r="N152" s="175"/>
      <c r="O152" s="175"/>
      <c r="P152" s="175"/>
      <c r="Q152" s="175"/>
      <c r="R152" s="175"/>
      <c r="S152" s="175"/>
      <c r="T152" s="175"/>
      <c r="U152" s="175"/>
      <c r="V152" s="175"/>
      <c r="W152" s="175"/>
      <c r="X152" s="175"/>
      <c r="Y152" s="175"/>
      <c r="Z152" s="175"/>
      <c r="AA152" s="175"/>
      <c r="AB152" s="175"/>
      <c r="AC152" s="175"/>
      <c r="AD152" s="175"/>
      <c r="AE152" s="175"/>
      <c r="AF152" s="175"/>
      <c r="AG152" s="175"/>
      <c r="AH152" s="175"/>
      <c r="AI152" s="175"/>
      <c r="AJ152" s="175"/>
      <c r="AK152" s="175"/>
      <c r="AL152" s="175"/>
      <c r="AM152" s="175"/>
      <c r="AN152" s="175"/>
      <c r="AO152" s="175"/>
      <c r="AP152" s="175"/>
      <c r="AQ152" s="176"/>
      <c r="AR152" s="176"/>
      <c r="AS152" s="176"/>
      <c r="AT152" s="175"/>
      <c r="AU152" s="175"/>
      <c r="AV152" s="175"/>
      <c r="AW152" s="175"/>
      <c r="AX152" s="175"/>
      <c r="AY152" s="175"/>
      <c r="AZ152" s="175"/>
      <c r="BA152" s="175"/>
      <c r="BB152" s="175"/>
      <c r="BC152" s="175"/>
      <c r="BD152" s="175"/>
      <c r="BE152" s="175"/>
      <c r="BF152" s="175"/>
      <c r="BG152" s="175"/>
      <c r="BH152" s="175"/>
      <c r="BI152" s="175"/>
      <c r="BJ152" s="175"/>
      <c r="BK152" s="175"/>
      <c r="BL152" s="175"/>
      <c r="BM152" s="175"/>
      <c r="BN152" s="175"/>
      <c r="BO152" s="175"/>
      <c r="BP152" s="175"/>
      <c r="BQ152" s="175"/>
      <c r="BR152" s="175"/>
      <c r="BS152" s="175"/>
    </row>
    <row r="153" spans="1:71" ht="12.75" x14ac:dyDescent="0.2">
      <c r="A153" s="177"/>
      <c r="B153" s="175"/>
      <c r="C153" s="175"/>
      <c r="D153" s="175"/>
      <c r="E153" s="175"/>
      <c r="F153" s="175"/>
      <c r="G153" s="175"/>
      <c r="H153" s="175"/>
      <c r="I153" s="175"/>
      <c r="J153" s="175"/>
      <c r="K153" s="175"/>
      <c r="L153" s="175"/>
      <c r="M153" s="175"/>
      <c r="N153" s="175"/>
      <c r="O153" s="175"/>
      <c r="P153" s="175"/>
      <c r="Q153" s="175"/>
      <c r="R153" s="175"/>
      <c r="S153" s="175"/>
      <c r="T153" s="175"/>
      <c r="U153" s="175"/>
      <c r="V153" s="175"/>
      <c r="W153" s="175"/>
      <c r="X153" s="175"/>
      <c r="Y153" s="175"/>
      <c r="Z153" s="175"/>
      <c r="AA153" s="175"/>
      <c r="AB153" s="175"/>
      <c r="AC153" s="175"/>
      <c r="AD153" s="175"/>
      <c r="AE153" s="175"/>
      <c r="AF153" s="175"/>
      <c r="AG153" s="175"/>
      <c r="AH153" s="175"/>
      <c r="AI153" s="175"/>
      <c r="AJ153" s="175"/>
      <c r="AK153" s="175"/>
      <c r="AL153" s="175"/>
      <c r="AM153" s="175"/>
      <c r="AN153" s="175"/>
      <c r="AO153" s="175"/>
      <c r="AP153" s="175"/>
      <c r="AQ153" s="176"/>
      <c r="AR153" s="176"/>
      <c r="AS153" s="176"/>
      <c r="AT153" s="175"/>
      <c r="AU153" s="175"/>
      <c r="AV153" s="175"/>
      <c r="AW153" s="175"/>
      <c r="AX153" s="175"/>
      <c r="AY153" s="175"/>
      <c r="AZ153" s="175"/>
      <c r="BA153" s="175"/>
      <c r="BB153" s="175"/>
      <c r="BC153" s="175"/>
      <c r="BD153" s="175"/>
      <c r="BE153" s="175"/>
      <c r="BF153" s="175"/>
      <c r="BG153" s="175"/>
      <c r="BH153" s="175"/>
      <c r="BI153" s="175"/>
      <c r="BJ153" s="175"/>
      <c r="BK153" s="175"/>
      <c r="BL153" s="175"/>
      <c r="BM153" s="175"/>
      <c r="BN153" s="175"/>
      <c r="BO153" s="175"/>
      <c r="BP153" s="175"/>
      <c r="BQ153" s="175"/>
      <c r="BR153" s="175"/>
      <c r="BS153" s="175"/>
    </row>
  </sheetData>
  <mergeCells count="16">
    <mergeCell ref="D30:F30"/>
    <mergeCell ref="D31:F31"/>
    <mergeCell ref="A96:AC96"/>
    <mergeCell ref="A97:I97"/>
    <mergeCell ref="A15:H15"/>
    <mergeCell ref="A16:H16"/>
    <mergeCell ref="A18:H18"/>
    <mergeCell ref="D27:G27"/>
    <mergeCell ref="D28:F28"/>
    <mergeCell ref="D29:F29"/>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70" zoomScaleSheetLayoutView="70" workbookViewId="0">
      <selection activeCell="I26" sqref="I26"/>
    </sheetView>
  </sheetViews>
  <sheetFormatPr defaultRowHeight="15.75" x14ac:dyDescent="0.25"/>
  <cols>
    <col min="1" max="1" width="9.140625" style="51"/>
    <col min="2" max="2" width="48.28515625" style="51" customWidth="1"/>
    <col min="3" max="6" width="18.7109375" style="51" customWidth="1"/>
    <col min="7" max="8" width="18.7109375" style="51" hidden="1" customWidth="1"/>
    <col min="9" max="9" width="18.7109375" style="51" customWidth="1"/>
    <col min="10"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0" t="s">
        <v>66</v>
      </c>
    </row>
    <row r="2" spans="1:44" ht="18.75" x14ac:dyDescent="0.3">
      <c r="L2" s="14" t="s">
        <v>8</v>
      </c>
    </row>
    <row r="3" spans="1:44" ht="18.75" x14ac:dyDescent="0.3">
      <c r="L3" s="14" t="s">
        <v>65</v>
      </c>
    </row>
    <row r="4" spans="1:44" ht="18.75" x14ac:dyDescent="0.3">
      <c r="K4" s="14"/>
    </row>
    <row r="5" spans="1:44" x14ac:dyDescent="0.25">
      <c r="A5" s="425" t="str">
        <f>'2. паспорт  ТП'!A4:S4</f>
        <v>Год раскрытия информации: 2024 год</v>
      </c>
      <c r="B5" s="425"/>
      <c r="C5" s="425"/>
      <c r="D5" s="425"/>
      <c r="E5" s="425"/>
      <c r="F5" s="425"/>
      <c r="G5" s="425"/>
      <c r="H5" s="425"/>
      <c r="I5" s="425"/>
      <c r="J5" s="425"/>
      <c r="K5" s="425"/>
      <c r="L5" s="425"/>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33" t="s">
        <v>7</v>
      </c>
      <c r="B7" s="433"/>
      <c r="C7" s="433"/>
      <c r="D7" s="433"/>
      <c r="E7" s="433"/>
      <c r="F7" s="433"/>
      <c r="G7" s="433"/>
      <c r="H7" s="433"/>
      <c r="I7" s="433"/>
      <c r="J7" s="433"/>
      <c r="K7" s="433"/>
      <c r="L7" s="433"/>
    </row>
    <row r="8" spans="1:44" ht="18.75" x14ac:dyDescent="0.25">
      <c r="A8" s="433"/>
      <c r="B8" s="433"/>
      <c r="C8" s="433"/>
      <c r="D8" s="433"/>
      <c r="E8" s="433"/>
      <c r="F8" s="433"/>
      <c r="G8" s="433"/>
      <c r="H8" s="433"/>
      <c r="I8" s="433"/>
      <c r="J8" s="433"/>
      <c r="K8" s="433"/>
      <c r="L8" s="433"/>
    </row>
    <row r="9" spans="1:44" x14ac:dyDescent="0.25">
      <c r="A9" s="434" t="str">
        <f>'1. паспорт местоположение'!A9:C9</f>
        <v>Акционерное общество "Россети Янтарь" ДЗО  ПАО "Россети"</v>
      </c>
      <c r="B9" s="434"/>
      <c r="C9" s="434"/>
      <c r="D9" s="434"/>
      <c r="E9" s="434"/>
      <c r="F9" s="434"/>
      <c r="G9" s="434"/>
      <c r="H9" s="434"/>
      <c r="I9" s="434"/>
      <c r="J9" s="434"/>
      <c r="K9" s="434"/>
      <c r="L9" s="434"/>
    </row>
    <row r="10" spans="1:44" x14ac:dyDescent="0.25">
      <c r="A10" s="438" t="s">
        <v>6</v>
      </c>
      <c r="B10" s="438"/>
      <c r="C10" s="438"/>
      <c r="D10" s="438"/>
      <c r="E10" s="438"/>
      <c r="F10" s="438"/>
      <c r="G10" s="438"/>
      <c r="H10" s="438"/>
      <c r="I10" s="438"/>
      <c r="J10" s="438"/>
      <c r="K10" s="438"/>
      <c r="L10" s="438"/>
    </row>
    <row r="11" spans="1:44" ht="18.75" x14ac:dyDescent="0.25">
      <c r="A11" s="433"/>
      <c r="B11" s="433"/>
      <c r="C11" s="433"/>
      <c r="D11" s="433"/>
      <c r="E11" s="433"/>
      <c r="F11" s="433"/>
      <c r="G11" s="433"/>
      <c r="H11" s="433"/>
      <c r="I11" s="433"/>
      <c r="J11" s="433"/>
      <c r="K11" s="433"/>
      <c r="L11" s="433"/>
    </row>
    <row r="12" spans="1:44" x14ac:dyDescent="0.25">
      <c r="A12" s="434" t="str">
        <f>'1. паспорт местоположение'!A12:C12</f>
        <v>N_НМА15-2</v>
      </c>
      <c r="B12" s="434"/>
      <c r="C12" s="434"/>
      <c r="D12" s="434"/>
      <c r="E12" s="434"/>
      <c r="F12" s="434"/>
      <c r="G12" s="434"/>
      <c r="H12" s="434"/>
      <c r="I12" s="434"/>
      <c r="J12" s="434"/>
      <c r="K12" s="434"/>
      <c r="L12" s="434"/>
    </row>
    <row r="13" spans="1:44" x14ac:dyDescent="0.25">
      <c r="A13" s="438" t="s">
        <v>5</v>
      </c>
      <c r="B13" s="438"/>
      <c r="C13" s="438"/>
      <c r="D13" s="438"/>
      <c r="E13" s="438"/>
      <c r="F13" s="438"/>
      <c r="G13" s="438"/>
      <c r="H13" s="438"/>
      <c r="I13" s="438"/>
      <c r="J13" s="438"/>
      <c r="K13" s="438"/>
      <c r="L13" s="438"/>
    </row>
    <row r="14" spans="1:44" ht="18.75" x14ac:dyDescent="0.25">
      <c r="A14" s="439"/>
      <c r="B14" s="439"/>
      <c r="C14" s="439"/>
      <c r="D14" s="439"/>
      <c r="E14" s="439"/>
      <c r="F14" s="439"/>
      <c r="G14" s="439"/>
      <c r="H14" s="439"/>
      <c r="I14" s="439"/>
      <c r="J14" s="439"/>
      <c r="K14" s="439"/>
      <c r="L14" s="439"/>
    </row>
    <row r="15" spans="1:44" ht="102" customHeight="1" x14ac:dyDescent="0.25">
      <c r="A15" s="440"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5" s="440"/>
      <c r="C15" s="440"/>
      <c r="D15" s="440"/>
      <c r="E15" s="440"/>
      <c r="F15" s="440"/>
      <c r="G15" s="440"/>
      <c r="H15" s="440"/>
      <c r="I15" s="440"/>
      <c r="J15" s="440"/>
      <c r="K15" s="440"/>
      <c r="L15" s="440"/>
    </row>
    <row r="16" spans="1:44" x14ac:dyDescent="0.25">
      <c r="A16" s="438" t="s">
        <v>4</v>
      </c>
      <c r="B16" s="438"/>
      <c r="C16" s="438"/>
      <c r="D16" s="438"/>
      <c r="E16" s="438"/>
      <c r="F16" s="438"/>
      <c r="G16" s="438"/>
      <c r="H16" s="438"/>
      <c r="I16" s="438"/>
      <c r="J16" s="438"/>
      <c r="K16" s="438"/>
      <c r="L16" s="438"/>
    </row>
    <row r="17" spans="1:12" ht="15.75" customHeight="1" x14ac:dyDescent="0.25">
      <c r="L17" s="75"/>
    </row>
    <row r="18" spans="1:12" x14ac:dyDescent="0.25">
      <c r="K18" s="74"/>
    </row>
    <row r="19" spans="1:12" ht="15.75" customHeight="1" x14ac:dyDescent="0.25">
      <c r="A19" s="502" t="s">
        <v>484</v>
      </c>
      <c r="B19" s="502"/>
      <c r="C19" s="502"/>
      <c r="D19" s="502"/>
      <c r="E19" s="502"/>
      <c r="F19" s="502"/>
      <c r="G19" s="502"/>
      <c r="H19" s="502"/>
      <c r="I19" s="502"/>
      <c r="J19" s="502"/>
      <c r="K19" s="502"/>
      <c r="L19" s="502"/>
    </row>
    <row r="20" spans="1:12" x14ac:dyDescent="0.25">
      <c r="A20" s="53"/>
      <c r="B20" s="53"/>
      <c r="C20" s="73"/>
      <c r="D20" s="73"/>
      <c r="E20" s="73"/>
      <c r="F20" s="73"/>
      <c r="G20" s="73"/>
      <c r="H20" s="73"/>
      <c r="I20" s="73"/>
      <c r="J20" s="73"/>
      <c r="K20" s="73"/>
      <c r="L20" s="73"/>
    </row>
    <row r="21" spans="1:12" ht="28.5" customHeight="1" x14ac:dyDescent="0.25">
      <c r="A21" s="494" t="s">
        <v>217</v>
      </c>
      <c r="B21" s="494" t="s">
        <v>216</v>
      </c>
      <c r="C21" s="500" t="s">
        <v>416</v>
      </c>
      <c r="D21" s="500"/>
      <c r="E21" s="500"/>
      <c r="F21" s="500"/>
      <c r="G21" s="500"/>
      <c r="H21" s="500"/>
      <c r="I21" s="495" t="s">
        <v>215</v>
      </c>
      <c r="J21" s="497" t="s">
        <v>418</v>
      </c>
      <c r="K21" s="494" t="s">
        <v>214</v>
      </c>
      <c r="L21" s="496" t="s">
        <v>417</v>
      </c>
    </row>
    <row r="22" spans="1:12" ht="58.5" customHeight="1" x14ac:dyDescent="0.25">
      <c r="A22" s="494"/>
      <c r="B22" s="494"/>
      <c r="C22" s="501" t="s">
        <v>2</v>
      </c>
      <c r="D22" s="501"/>
      <c r="E22" s="501" t="s">
        <v>9</v>
      </c>
      <c r="F22" s="501"/>
      <c r="G22" s="501" t="s">
        <v>561</v>
      </c>
      <c r="H22" s="501"/>
      <c r="I22" s="495"/>
      <c r="J22" s="498"/>
      <c r="K22" s="494"/>
      <c r="L22" s="496"/>
    </row>
    <row r="23" spans="1:12" ht="31.5" x14ac:dyDescent="0.25">
      <c r="A23" s="494"/>
      <c r="B23" s="494"/>
      <c r="C23" s="72" t="s">
        <v>213</v>
      </c>
      <c r="D23" s="72" t="s">
        <v>212</v>
      </c>
      <c r="E23" s="72" t="s">
        <v>213</v>
      </c>
      <c r="F23" s="72" t="s">
        <v>212</v>
      </c>
      <c r="G23" s="72" t="s">
        <v>213</v>
      </c>
      <c r="H23" s="72" t="s">
        <v>212</v>
      </c>
      <c r="I23" s="495"/>
      <c r="J23" s="499"/>
      <c r="K23" s="494"/>
      <c r="L23" s="496"/>
    </row>
    <row r="24" spans="1:12" x14ac:dyDescent="0.25">
      <c r="A24" s="58">
        <v>1</v>
      </c>
      <c r="B24" s="58">
        <v>2</v>
      </c>
      <c r="C24" s="72">
        <v>3</v>
      </c>
      <c r="D24" s="72">
        <v>4</v>
      </c>
      <c r="E24" s="72">
        <v>5</v>
      </c>
      <c r="F24" s="72">
        <v>6</v>
      </c>
      <c r="G24" s="72">
        <v>7</v>
      </c>
      <c r="H24" s="72">
        <v>8</v>
      </c>
      <c r="I24" s="72">
        <v>9</v>
      </c>
      <c r="J24" s="72">
        <v>10</v>
      </c>
      <c r="K24" s="72">
        <v>11</v>
      </c>
      <c r="L24" s="72">
        <v>12</v>
      </c>
    </row>
    <row r="25" spans="1:12" x14ac:dyDescent="0.25">
      <c r="A25" s="66">
        <v>1</v>
      </c>
      <c r="B25" s="67" t="s">
        <v>211</v>
      </c>
      <c r="C25" s="70"/>
      <c r="D25" s="70"/>
      <c r="E25" s="70"/>
      <c r="F25" s="70"/>
      <c r="G25" s="70"/>
      <c r="H25" s="70"/>
      <c r="I25" s="70"/>
      <c r="J25" s="70"/>
      <c r="K25" s="64"/>
      <c r="L25" s="83"/>
    </row>
    <row r="26" spans="1:12" x14ac:dyDescent="0.25">
      <c r="A26" s="66" t="s">
        <v>210</v>
      </c>
      <c r="B26" s="71" t="s">
        <v>423</v>
      </c>
      <c r="C26" s="194" t="s">
        <v>522</v>
      </c>
      <c r="D26" s="194" t="s">
        <v>522</v>
      </c>
      <c r="E26" s="194"/>
      <c r="F26" s="194"/>
      <c r="G26" s="194" t="s">
        <v>522</v>
      </c>
      <c r="H26" s="194" t="s">
        <v>522</v>
      </c>
      <c r="I26" s="194"/>
      <c r="J26" s="70"/>
      <c r="K26" s="64"/>
      <c r="L26" s="64"/>
    </row>
    <row r="27" spans="1:12" s="54" customFormat="1" ht="31.5" x14ac:dyDescent="0.25">
      <c r="A27" s="66" t="s">
        <v>209</v>
      </c>
      <c r="B27" s="71" t="s">
        <v>425</v>
      </c>
      <c r="C27" s="194" t="s">
        <v>522</v>
      </c>
      <c r="D27" s="194" t="s">
        <v>522</v>
      </c>
      <c r="E27" s="194"/>
      <c r="F27" s="194"/>
      <c r="G27" s="194" t="s">
        <v>522</v>
      </c>
      <c r="H27" s="194" t="s">
        <v>522</v>
      </c>
      <c r="I27" s="194"/>
      <c r="J27" s="70"/>
      <c r="K27" s="64"/>
      <c r="L27" s="64"/>
    </row>
    <row r="28" spans="1:12" s="54" customFormat="1" ht="47.25" x14ac:dyDescent="0.25">
      <c r="A28" s="66" t="s">
        <v>424</v>
      </c>
      <c r="B28" s="71" t="s">
        <v>429</v>
      </c>
      <c r="C28" s="194" t="s">
        <v>522</v>
      </c>
      <c r="D28" s="194" t="s">
        <v>522</v>
      </c>
      <c r="E28" s="194"/>
      <c r="F28" s="194"/>
      <c r="G28" s="194" t="s">
        <v>522</v>
      </c>
      <c r="H28" s="194" t="s">
        <v>522</v>
      </c>
      <c r="I28" s="194"/>
      <c r="J28" s="70"/>
      <c r="K28" s="64"/>
      <c r="L28" s="64"/>
    </row>
    <row r="29" spans="1:12" s="54" customFormat="1" ht="31.5" x14ac:dyDescent="0.25">
      <c r="A29" s="66" t="s">
        <v>208</v>
      </c>
      <c r="B29" s="71" t="s">
        <v>428</v>
      </c>
      <c r="C29" s="194" t="s">
        <v>522</v>
      </c>
      <c r="D29" s="194" t="s">
        <v>522</v>
      </c>
      <c r="E29" s="194"/>
      <c r="F29" s="194"/>
      <c r="G29" s="194" t="s">
        <v>522</v>
      </c>
      <c r="H29" s="194" t="s">
        <v>522</v>
      </c>
      <c r="I29" s="194"/>
      <c r="J29" s="70"/>
      <c r="K29" s="64"/>
      <c r="L29" s="64"/>
    </row>
    <row r="30" spans="1:12" s="54" customFormat="1" ht="31.5" x14ac:dyDescent="0.25">
      <c r="A30" s="66" t="s">
        <v>207</v>
      </c>
      <c r="B30" s="71" t="s">
        <v>430</v>
      </c>
      <c r="C30" s="194" t="s">
        <v>522</v>
      </c>
      <c r="D30" s="194" t="s">
        <v>522</v>
      </c>
      <c r="E30" s="194"/>
      <c r="F30" s="194"/>
      <c r="G30" s="194" t="s">
        <v>522</v>
      </c>
      <c r="H30" s="194" t="s">
        <v>522</v>
      </c>
      <c r="I30" s="194"/>
      <c r="J30" s="70"/>
      <c r="K30" s="64"/>
      <c r="L30" s="64"/>
    </row>
    <row r="31" spans="1:12" s="54" customFormat="1" ht="31.5" x14ac:dyDescent="0.25">
      <c r="A31" s="66" t="s">
        <v>206</v>
      </c>
      <c r="B31" s="65" t="s">
        <v>426</v>
      </c>
      <c r="C31" s="194" t="s">
        <v>522</v>
      </c>
      <c r="D31" s="194" t="s">
        <v>522</v>
      </c>
      <c r="E31" s="194"/>
      <c r="F31" s="194"/>
      <c r="G31" s="194" t="s">
        <v>522</v>
      </c>
      <c r="H31" s="194" t="s">
        <v>522</v>
      </c>
      <c r="I31" s="194"/>
      <c r="J31" s="70"/>
      <c r="K31" s="64"/>
      <c r="L31" s="64"/>
    </row>
    <row r="32" spans="1:12" s="54" customFormat="1" x14ac:dyDescent="0.25">
      <c r="A32" s="66" t="s">
        <v>204</v>
      </c>
      <c r="B32" s="65" t="s">
        <v>431</v>
      </c>
      <c r="C32" s="194" t="s">
        <v>522</v>
      </c>
      <c r="D32" s="194" t="s">
        <v>522</v>
      </c>
      <c r="E32" s="194"/>
      <c r="F32" s="194"/>
      <c r="G32" s="194" t="s">
        <v>522</v>
      </c>
      <c r="H32" s="194" t="s">
        <v>522</v>
      </c>
      <c r="I32" s="194"/>
      <c r="J32" s="70"/>
      <c r="K32" s="64"/>
      <c r="L32" s="64"/>
    </row>
    <row r="33" spans="1:12" s="54" customFormat="1" ht="31.5" x14ac:dyDescent="0.25">
      <c r="A33" s="66" t="s">
        <v>442</v>
      </c>
      <c r="B33" s="65" t="s">
        <v>359</v>
      </c>
      <c r="C33" s="194" t="s">
        <v>522</v>
      </c>
      <c r="D33" s="194" t="s">
        <v>522</v>
      </c>
      <c r="E33" s="194"/>
      <c r="F33" s="194"/>
      <c r="G33" s="194" t="s">
        <v>522</v>
      </c>
      <c r="H33" s="194" t="s">
        <v>522</v>
      </c>
      <c r="I33" s="194"/>
      <c r="J33" s="70"/>
      <c r="K33" s="64"/>
      <c r="L33" s="64"/>
    </row>
    <row r="34" spans="1:12" s="54" customFormat="1" ht="47.25" x14ac:dyDescent="0.25">
      <c r="A34" s="66" t="s">
        <v>443</v>
      </c>
      <c r="B34" s="65" t="s">
        <v>435</v>
      </c>
      <c r="C34" s="194" t="s">
        <v>522</v>
      </c>
      <c r="D34" s="194" t="s">
        <v>522</v>
      </c>
      <c r="E34" s="194"/>
      <c r="F34" s="194"/>
      <c r="G34" s="194" t="s">
        <v>522</v>
      </c>
      <c r="H34" s="194" t="s">
        <v>522</v>
      </c>
      <c r="I34" s="194"/>
      <c r="J34" s="69"/>
      <c r="K34" s="69"/>
      <c r="L34" s="64"/>
    </row>
    <row r="35" spans="1:12" s="54" customFormat="1" x14ac:dyDescent="0.25">
      <c r="A35" s="66" t="s">
        <v>444</v>
      </c>
      <c r="B35" s="65" t="s">
        <v>205</v>
      </c>
      <c r="C35" s="194" t="s">
        <v>522</v>
      </c>
      <c r="D35" s="194" t="s">
        <v>522</v>
      </c>
      <c r="E35" s="194"/>
      <c r="F35" s="194"/>
      <c r="G35" s="194" t="s">
        <v>522</v>
      </c>
      <c r="H35" s="194" t="s">
        <v>522</v>
      </c>
      <c r="I35" s="194"/>
      <c r="J35" s="69"/>
      <c r="K35" s="69"/>
      <c r="L35" s="64"/>
    </row>
    <row r="36" spans="1:12" x14ac:dyDescent="0.25">
      <c r="A36" s="66" t="s">
        <v>445</v>
      </c>
      <c r="B36" s="65" t="s">
        <v>427</v>
      </c>
      <c r="C36" s="194" t="s">
        <v>522</v>
      </c>
      <c r="D36" s="194" t="s">
        <v>522</v>
      </c>
      <c r="E36" s="194"/>
      <c r="F36" s="194"/>
      <c r="G36" s="194" t="s">
        <v>522</v>
      </c>
      <c r="H36" s="194" t="s">
        <v>522</v>
      </c>
      <c r="I36" s="194"/>
      <c r="J36" s="68"/>
      <c r="K36" s="64"/>
      <c r="L36" s="64"/>
    </row>
    <row r="37" spans="1:12" x14ac:dyDescent="0.25">
      <c r="A37" s="66" t="s">
        <v>446</v>
      </c>
      <c r="B37" s="65" t="s">
        <v>203</v>
      </c>
      <c r="C37" s="194" t="s">
        <v>522</v>
      </c>
      <c r="D37" s="194" t="s">
        <v>522</v>
      </c>
      <c r="E37" s="194"/>
      <c r="F37" s="194"/>
      <c r="G37" s="194" t="s">
        <v>522</v>
      </c>
      <c r="H37" s="194" t="s">
        <v>522</v>
      </c>
      <c r="I37" s="194"/>
      <c r="J37" s="68"/>
      <c r="K37" s="64"/>
      <c r="L37" s="64"/>
    </row>
    <row r="38" spans="1:12" x14ac:dyDescent="0.25">
      <c r="A38" s="66" t="s">
        <v>447</v>
      </c>
      <c r="B38" s="67" t="s">
        <v>202</v>
      </c>
      <c r="C38" s="64"/>
      <c r="D38" s="64"/>
      <c r="E38" s="64"/>
      <c r="F38" s="64"/>
      <c r="G38" s="64"/>
      <c r="H38" s="64"/>
      <c r="I38" s="64"/>
      <c r="J38" s="64"/>
      <c r="K38" s="64"/>
      <c r="L38" s="64"/>
    </row>
    <row r="39" spans="1:12" ht="47.25" x14ac:dyDescent="0.25">
      <c r="A39" s="66">
        <v>2</v>
      </c>
      <c r="B39" s="65" t="s">
        <v>432</v>
      </c>
      <c r="C39" s="194" t="s">
        <v>522</v>
      </c>
      <c r="D39" s="194" t="s">
        <v>522</v>
      </c>
      <c r="E39" s="194"/>
      <c r="F39" s="194"/>
      <c r="G39" s="194" t="s">
        <v>522</v>
      </c>
      <c r="H39" s="194" t="s">
        <v>522</v>
      </c>
      <c r="I39" s="194"/>
      <c r="J39" s="64"/>
      <c r="K39" s="64"/>
      <c r="L39" s="64"/>
    </row>
    <row r="40" spans="1:12" x14ac:dyDescent="0.25">
      <c r="A40" s="66" t="s">
        <v>201</v>
      </c>
      <c r="B40" s="65" t="s">
        <v>434</v>
      </c>
      <c r="C40" s="351">
        <v>45323</v>
      </c>
      <c r="D40" s="351">
        <v>45382</v>
      </c>
      <c r="E40" s="351"/>
      <c r="F40" s="351"/>
      <c r="G40" s="351">
        <v>45323</v>
      </c>
      <c r="H40" s="351">
        <v>45382</v>
      </c>
      <c r="I40" s="194"/>
      <c r="J40" s="64"/>
      <c r="K40" s="64"/>
      <c r="L40" s="64"/>
    </row>
    <row r="41" spans="1:12" ht="31.5" x14ac:dyDescent="0.25">
      <c r="A41" s="66" t="s">
        <v>200</v>
      </c>
      <c r="B41" s="67" t="s">
        <v>513</v>
      </c>
      <c r="C41" s="350" t="s">
        <v>522</v>
      </c>
      <c r="D41" s="350" t="s">
        <v>522</v>
      </c>
      <c r="E41" s="350"/>
      <c r="F41" s="350"/>
      <c r="G41" s="350" t="s">
        <v>522</v>
      </c>
      <c r="H41" s="350" t="s">
        <v>522</v>
      </c>
      <c r="I41" s="64"/>
      <c r="J41" s="64"/>
      <c r="K41" s="64"/>
      <c r="L41" s="64"/>
    </row>
    <row r="42" spans="1:12" ht="31.5" x14ac:dyDescent="0.25">
      <c r="A42" s="66">
        <v>3</v>
      </c>
      <c r="B42" s="65" t="s">
        <v>433</v>
      </c>
      <c r="C42" s="350" t="s">
        <v>522</v>
      </c>
      <c r="D42" s="350" t="s">
        <v>522</v>
      </c>
      <c r="E42" s="350"/>
      <c r="F42" s="350"/>
      <c r="G42" s="350" t="s">
        <v>522</v>
      </c>
      <c r="H42" s="350" t="s">
        <v>522</v>
      </c>
      <c r="I42" s="194"/>
      <c r="J42" s="64"/>
      <c r="K42" s="64"/>
      <c r="L42" s="64"/>
    </row>
    <row r="43" spans="1:12" x14ac:dyDescent="0.25">
      <c r="A43" s="66" t="s">
        <v>199</v>
      </c>
      <c r="B43" s="65" t="s">
        <v>197</v>
      </c>
      <c r="C43" s="351">
        <v>45536</v>
      </c>
      <c r="D43" s="351">
        <v>45641</v>
      </c>
      <c r="E43" s="351"/>
      <c r="F43" s="351"/>
      <c r="G43" s="351">
        <v>45536</v>
      </c>
      <c r="H43" s="351">
        <v>45641</v>
      </c>
      <c r="I43" s="194"/>
      <c r="J43" s="64"/>
      <c r="K43" s="64"/>
      <c r="L43" s="64"/>
    </row>
    <row r="44" spans="1:12" x14ac:dyDescent="0.25">
      <c r="A44" s="66" t="s">
        <v>198</v>
      </c>
      <c r="B44" s="65" t="s">
        <v>195</v>
      </c>
      <c r="C44" s="350" t="s">
        <v>522</v>
      </c>
      <c r="D44" s="350" t="s">
        <v>522</v>
      </c>
      <c r="E44" s="351"/>
      <c r="F44" s="351"/>
      <c r="G44" s="350" t="s">
        <v>522</v>
      </c>
      <c r="H44" s="350" t="s">
        <v>522</v>
      </c>
      <c r="I44" s="194"/>
      <c r="J44" s="64"/>
      <c r="K44" s="64"/>
      <c r="L44" s="64"/>
    </row>
    <row r="45" spans="1:12" ht="63" x14ac:dyDescent="0.25">
      <c r="A45" s="66" t="s">
        <v>196</v>
      </c>
      <c r="B45" s="65" t="s">
        <v>438</v>
      </c>
      <c r="C45" s="350" t="s">
        <v>522</v>
      </c>
      <c r="D45" s="350" t="s">
        <v>522</v>
      </c>
      <c r="E45" s="350"/>
      <c r="F45" s="350"/>
      <c r="G45" s="350" t="s">
        <v>522</v>
      </c>
      <c r="H45" s="350" t="s">
        <v>522</v>
      </c>
      <c r="I45" s="194"/>
      <c r="J45" s="64"/>
      <c r="K45" s="64"/>
      <c r="L45" s="64"/>
    </row>
    <row r="46" spans="1:12" ht="110.25" x14ac:dyDescent="0.25">
      <c r="A46" s="66" t="s">
        <v>194</v>
      </c>
      <c r="B46" s="65" t="s">
        <v>436</v>
      </c>
      <c r="C46" s="350" t="s">
        <v>522</v>
      </c>
      <c r="D46" s="350" t="s">
        <v>522</v>
      </c>
      <c r="E46" s="350"/>
      <c r="F46" s="350"/>
      <c r="G46" s="350" t="s">
        <v>522</v>
      </c>
      <c r="H46" s="350" t="s">
        <v>522</v>
      </c>
      <c r="I46" s="194"/>
      <c r="J46" s="64"/>
      <c r="K46" s="64"/>
      <c r="L46" s="64"/>
    </row>
    <row r="47" spans="1:12" x14ac:dyDescent="0.25">
      <c r="A47" s="66" t="s">
        <v>192</v>
      </c>
      <c r="B47" s="65" t="s">
        <v>193</v>
      </c>
      <c r="C47" s="350" t="s">
        <v>522</v>
      </c>
      <c r="D47" s="350" t="s">
        <v>522</v>
      </c>
      <c r="E47" s="350"/>
      <c r="F47" s="350"/>
      <c r="G47" s="350" t="s">
        <v>522</v>
      </c>
      <c r="H47" s="350" t="s">
        <v>522</v>
      </c>
      <c r="I47" s="194"/>
      <c r="J47" s="64"/>
      <c r="K47" s="64"/>
      <c r="L47" s="64"/>
    </row>
    <row r="48" spans="1:12" x14ac:dyDescent="0.25">
      <c r="A48" s="66" t="s">
        <v>448</v>
      </c>
      <c r="B48" s="67" t="s">
        <v>191</v>
      </c>
      <c r="C48" s="64"/>
      <c r="D48" s="64"/>
      <c r="E48" s="64"/>
      <c r="F48" s="64"/>
      <c r="G48" s="64"/>
      <c r="H48" s="64"/>
      <c r="I48" s="64"/>
      <c r="J48" s="64"/>
      <c r="K48" s="64"/>
      <c r="L48" s="64"/>
    </row>
    <row r="49" spans="1:12" x14ac:dyDescent="0.25">
      <c r="A49" s="66">
        <v>4</v>
      </c>
      <c r="B49" s="65" t="s">
        <v>189</v>
      </c>
      <c r="C49" s="350" t="s">
        <v>522</v>
      </c>
      <c r="D49" s="350" t="s">
        <v>522</v>
      </c>
      <c r="E49" s="351"/>
      <c r="F49" s="351"/>
      <c r="G49" s="350" t="s">
        <v>522</v>
      </c>
      <c r="H49" s="350" t="s">
        <v>522</v>
      </c>
      <c r="I49" s="194"/>
      <c r="J49" s="64"/>
      <c r="K49" s="64"/>
      <c r="L49" s="64"/>
    </row>
    <row r="50" spans="1:12" ht="63" x14ac:dyDescent="0.25">
      <c r="A50" s="66" t="s">
        <v>190</v>
      </c>
      <c r="B50" s="65" t="s">
        <v>437</v>
      </c>
      <c r="C50" s="350" t="s">
        <v>522</v>
      </c>
      <c r="D50" s="350" t="s">
        <v>522</v>
      </c>
      <c r="E50" s="350"/>
      <c r="F50" s="350"/>
      <c r="G50" s="350" t="s">
        <v>522</v>
      </c>
      <c r="H50" s="350" t="s">
        <v>522</v>
      </c>
      <c r="I50" s="194"/>
      <c r="J50" s="64"/>
      <c r="K50" s="64"/>
      <c r="L50" s="64"/>
    </row>
    <row r="51" spans="1:12" ht="47.25" x14ac:dyDescent="0.25">
      <c r="A51" s="66" t="s">
        <v>188</v>
      </c>
      <c r="B51" s="65" t="s">
        <v>439</v>
      </c>
      <c r="C51" s="350" t="s">
        <v>522</v>
      </c>
      <c r="D51" s="350" t="s">
        <v>522</v>
      </c>
      <c r="E51" s="350"/>
      <c r="F51" s="350"/>
      <c r="G51" s="350" t="s">
        <v>522</v>
      </c>
      <c r="H51" s="350" t="s">
        <v>522</v>
      </c>
      <c r="I51" s="194"/>
      <c r="J51" s="64"/>
      <c r="K51" s="64"/>
      <c r="L51" s="64"/>
    </row>
    <row r="52" spans="1:12" ht="47.25" x14ac:dyDescent="0.25">
      <c r="A52" s="66" t="s">
        <v>186</v>
      </c>
      <c r="B52" s="65" t="s">
        <v>187</v>
      </c>
      <c r="C52" s="350" t="s">
        <v>522</v>
      </c>
      <c r="D52" s="350" t="s">
        <v>522</v>
      </c>
      <c r="E52" s="350"/>
      <c r="F52" s="350"/>
      <c r="G52" s="350" t="s">
        <v>522</v>
      </c>
      <c r="H52" s="350" t="s">
        <v>522</v>
      </c>
      <c r="I52" s="194"/>
      <c r="J52" s="64"/>
      <c r="K52" s="64"/>
      <c r="L52" s="64"/>
    </row>
    <row r="53" spans="1:12" ht="31.5" x14ac:dyDescent="0.25">
      <c r="A53" s="66" t="s">
        <v>184</v>
      </c>
      <c r="B53" s="138" t="s">
        <v>440</v>
      </c>
      <c r="C53" s="351">
        <v>45566</v>
      </c>
      <c r="D53" s="351">
        <v>45657</v>
      </c>
      <c r="E53" s="351"/>
      <c r="F53" s="351"/>
      <c r="G53" s="351">
        <v>45566</v>
      </c>
      <c r="H53" s="351">
        <v>45657</v>
      </c>
      <c r="I53" s="194"/>
      <c r="J53" s="64"/>
      <c r="K53" s="64"/>
      <c r="L53" s="64"/>
    </row>
    <row r="54" spans="1:12" ht="31.5" x14ac:dyDescent="0.25">
      <c r="A54" s="66" t="s">
        <v>441</v>
      </c>
      <c r="B54" s="65" t="s">
        <v>185</v>
      </c>
      <c r="C54" s="194" t="s">
        <v>522</v>
      </c>
      <c r="D54" s="194" t="s">
        <v>522</v>
      </c>
      <c r="E54" s="194"/>
      <c r="F54" s="194"/>
      <c r="G54" s="194" t="s">
        <v>522</v>
      </c>
      <c r="H54" s="194" t="s">
        <v>522</v>
      </c>
      <c r="I54" s="194"/>
      <c r="J54" s="64"/>
      <c r="K54" s="64"/>
      <c r="L54" s="6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2024-05-03T08:55:06Z</dcterms:modified>
</cp:coreProperties>
</file>