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4\"/>
    </mc:Choice>
  </mc:AlternateContent>
  <xr:revisionPtr revIDLastSave="0" documentId="13_ncr:1_{2AA5F639-7674-4F3E-9DEB-B47F4057CD5E}" xr6:coauthVersionLast="36" xr6:coauthVersionMax="36" xr10:uidLastSave="{00000000-0000-0000-0000-000000000000}"/>
  <bookViews>
    <workbookView xWindow="0" yWindow="60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сведения'!$A$1:$B$102</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26" i="5" l="1"/>
  <c r="B60" i="27"/>
  <c r="I30" i="29" l="1"/>
  <c r="I24" i="29"/>
  <c r="B27" i="27" l="1"/>
  <c r="D30" i="29"/>
  <c r="D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J30" i="29"/>
  <c r="J24" i="29"/>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E30" i="29"/>
  <c r="F29" i="29"/>
  <c r="F28" i="29"/>
  <c r="F27" i="29"/>
  <c r="F26" i="29"/>
  <c r="F25" i="29"/>
  <c r="E24" i="29"/>
  <c r="H30" i="29"/>
  <c r="H24" i="29"/>
  <c r="C40" i="7"/>
  <c r="F30" i="29" l="1"/>
  <c r="F24" i="29"/>
  <c r="G30" i="29"/>
  <c r="K30" i="29"/>
  <c r="L30" i="29"/>
  <c r="M30" i="29"/>
  <c r="N30" i="29"/>
  <c r="O30" i="29"/>
  <c r="P30" i="29"/>
  <c r="Q30" i="29"/>
  <c r="R30" i="29"/>
  <c r="S30" i="29"/>
  <c r="T30" i="29"/>
  <c r="U30" i="29"/>
  <c r="V30" i="29"/>
  <c r="W30" i="29"/>
  <c r="X30" i="29"/>
  <c r="Y30" i="29"/>
  <c r="Z30" i="29"/>
  <c r="AA30" i="29"/>
  <c r="C30" i="29"/>
  <c r="C25" i="6" l="1"/>
  <c r="B25" i="28" l="1"/>
  <c r="D68" i="28" s="1"/>
  <c r="C82" i="28"/>
  <c r="B82" i="28"/>
  <c r="A15" i="28"/>
  <c r="A12" i="28"/>
  <c r="A9" i="28"/>
  <c r="A7" i="28"/>
  <c r="A5" i="28"/>
  <c r="A97" i="28"/>
  <c r="B96" i="28"/>
  <c r="D92" i="28"/>
  <c r="E92" i="28" s="1"/>
  <c r="F92" i="28" s="1"/>
  <c r="G92" i="28" s="1"/>
  <c r="H92" i="28" s="1"/>
  <c r="I92" i="28" s="1"/>
  <c r="J92" i="28" s="1"/>
  <c r="K92" i="28" s="1"/>
  <c r="L92" i="28" s="1"/>
  <c r="M92" i="28" s="1"/>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C92" i="28"/>
  <c r="B86" i="28"/>
  <c r="AC82" i="28"/>
  <c r="AB82" i="28"/>
  <c r="Y82" i="28"/>
  <c r="X82" i="28"/>
  <c r="U82" i="28"/>
  <c r="T82" i="28"/>
  <c r="S82" i="28"/>
  <c r="R82" i="28"/>
  <c r="Q82" i="28"/>
  <c r="P82" i="28"/>
  <c r="I82" i="28"/>
  <c r="G82" i="28"/>
  <c r="E82" i="28"/>
  <c r="B81" i="28"/>
  <c r="AG78" i="28"/>
  <c r="AF78" i="28"/>
  <c r="AE78" i="28"/>
  <c r="AD78" i="28"/>
  <c r="AC78" i="28"/>
  <c r="AB78" i="28"/>
  <c r="AA78" i="28"/>
  <c r="Z78" i="28"/>
  <c r="Y78" i="28"/>
  <c r="X78" i="28"/>
  <c r="W78" i="28"/>
  <c r="V78" i="28"/>
  <c r="U78" i="28"/>
  <c r="T78" i="28"/>
  <c r="S78" i="28"/>
  <c r="R78" i="28"/>
  <c r="Q78" i="28"/>
  <c r="P78" i="28"/>
  <c r="O78" i="28"/>
  <c r="N78" i="28"/>
  <c r="M78" i="28"/>
  <c r="L78" i="28"/>
  <c r="K78" i="28"/>
  <c r="J78" i="28"/>
  <c r="I78" i="28"/>
  <c r="H78" i="28"/>
  <c r="G78" i="28"/>
  <c r="F78" i="28"/>
  <c r="E78" i="28"/>
  <c r="D78" i="28"/>
  <c r="C78" i="28"/>
  <c r="B78" i="28"/>
  <c r="C77" i="28"/>
  <c r="B77" i="28"/>
  <c r="C74" i="28"/>
  <c r="N67" i="28"/>
  <c r="I67" i="28"/>
  <c r="F67" i="28"/>
  <c r="B62" i="28"/>
  <c r="N60" i="28"/>
  <c r="M60" i="28"/>
  <c r="L60" i="28"/>
  <c r="K60" i="28"/>
  <c r="J60" i="28"/>
  <c r="I60" i="28"/>
  <c r="H60" i="28"/>
  <c r="G60" i="28"/>
  <c r="F60" i="28"/>
  <c r="E60" i="28"/>
  <c r="D60" i="28"/>
  <c r="C60" i="28"/>
  <c r="B60" i="28"/>
  <c r="AG59" i="28"/>
  <c r="AG81" i="28" s="1"/>
  <c r="AF59" i="28"/>
  <c r="AF81" i="28" s="1"/>
  <c r="AE59" i="28"/>
  <c r="AD59" i="28"/>
  <c r="AD81" i="28" s="1"/>
  <c r="AC59" i="28"/>
  <c r="AC81" i="28" s="1"/>
  <c r="AB59" i="28"/>
  <c r="AA59" i="28"/>
  <c r="Z59" i="28"/>
  <c r="Z81" i="28" s="1"/>
  <c r="Y59" i="28"/>
  <c r="Y81" i="28" s="1"/>
  <c r="X59" i="28"/>
  <c r="W59" i="28"/>
  <c r="V59" i="28"/>
  <c r="V81" i="28" s="1"/>
  <c r="U59" i="28"/>
  <c r="U81" i="28" s="1"/>
  <c r="T59" i="28"/>
  <c r="S59" i="28"/>
  <c r="R59" i="28"/>
  <c r="R81" i="28" s="1"/>
  <c r="Q59" i="28"/>
  <c r="Q81" i="28" s="1"/>
  <c r="P59" i="28"/>
  <c r="O59" i="28"/>
  <c r="N59" i="28"/>
  <c r="N81" i="28" s="1"/>
  <c r="M59" i="28"/>
  <c r="M81" i="28" s="1"/>
  <c r="L59" i="28"/>
  <c r="K59" i="28"/>
  <c r="J59" i="28"/>
  <c r="J81" i="28" s="1"/>
  <c r="I59" i="28"/>
  <c r="I81" i="28" s="1"/>
  <c r="H59" i="28"/>
  <c r="G59" i="28"/>
  <c r="F59" i="28"/>
  <c r="F81" i="28" s="1"/>
  <c r="E59" i="28"/>
  <c r="E81" i="28" s="1"/>
  <c r="D59" i="28"/>
  <c r="C59" i="28"/>
  <c r="B59" i="28"/>
  <c r="B67" i="28" s="1"/>
  <c r="B69" i="28" s="1"/>
  <c r="C49" i="28"/>
  <c r="D49" i="28" s="1"/>
  <c r="E49" i="28" s="1"/>
  <c r="F49" i="28" s="1"/>
  <c r="G49" i="28" s="1"/>
  <c r="H49" i="28" s="1"/>
  <c r="I49" i="28" s="1"/>
  <c r="J49" i="28" s="1"/>
  <c r="K49" i="28" s="1"/>
  <c r="L49" i="28" s="1"/>
  <c r="M49" i="28" s="1"/>
  <c r="N49" i="28" s="1"/>
  <c r="O49" i="28" s="1"/>
  <c r="P49" i="28" s="1"/>
  <c r="B49" i="28"/>
  <c r="G48" i="28"/>
  <c r="H48" i="28" s="1"/>
  <c r="I48" i="28" s="1"/>
  <c r="J48" i="28" s="1"/>
  <c r="K48" i="28" s="1"/>
  <c r="L48" i="28" s="1"/>
  <c r="M48" i="28" s="1"/>
  <c r="N48" i="28" s="1"/>
  <c r="O48" i="28" s="1"/>
  <c r="P48" i="28" s="1"/>
  <c r="Q48" i="28" s="1"/>
  <c r="R48" i="28" s="1"/>
  <c r="S48" i="28" s="1"/>
  <c r="T48" i="28" s="1"/>
  <c r="U48" i="28" s="1"/>
  <c r="V48" i="28" s="1"/>
  <c r="W48" i="28" s="1"/>
  <c r="X48" i="28" s="1"/>
  <c r="Y48" i="28" s="1"/>
  <c r="Z48" i="28" s="1"/>
  <c r="AA48" i="28" s="1"/>
  <c r="AB48" i="28" s="1"/>
  <c r="AC48" i="28" s="1"/>
  <c r="AD48" i="28" s="1"/>
  <c r="AE48" i="28" s="1"/>
  <c r="AF48" i="28" s="1"/>
  <c r="AG48" i="28" s="1"/>
  <c r="F48" i="28"/>
  <c r="E48" i="28"/>
  <c r="B46" i="28"/>
  <c r="B35" i="28"/>
  <c r="B32" i="28"/>
  <c r="B29" i="28"/>
  <c r="Q49" i="28" l="1"/>
  <c r="R49" i="28" s="1"/>
  <c r="S49" i="28" s="1"/>
  <c r="P62" i="28"/>
  <c r="P60" i="28" s="1"/>
  <c r="B71" i="28"/>
  <c r="B76" i="28"/>
  <c r="D77" i="28"/>
  <c r="E68" i="28"/>
  <c r="V63" i="28"/>
  <c r="C81" i="28"/>
  <c r="C67" i="28"/>
  <c r="C69" i="28" s="1"/>
  <c r="K81" i="28"/>
  <c r="K67" i="28"/>
  <c r="S81" i="28"/>
  <c r="AA81" i="28"/>
  <c r="C86" i="28"/>
  <c r="C96" i="28" s="1"/>
  <c r="D74" i="28"/>
  <c r="D81" i="28"/>
  <c r="D67" i="28"/>
  <c r="D69" i="28" s="1"/>
  <c r="L81" i="28"/>
  <c r="L67" i="28"/>
  <c r="P81" i="28"/>
  <c r="P67" i="28"/>
  <c r="X81" i="28"/>
  <c r="AB81" i="28"/>
  <c r="AD63" i="28"/>
  <c r="Q61" i="28"/>
  <c r="J67" i="28"/>
  <c r="G81" i="28"/>
  <c r="G67" i="28"/>
  <c r="O81" i="28"/>
  <c r="W81" i="28"/>
  <c r="AE81" i="28"/>
  <c r="H81" i="28"/>
  <c r="H67" i="28"/>
  <c r="T81" i="28"/>
  <c r="R62" i="28"/>
  <c r="R60" i="28" s="1"/>
  <c r="R67" i="28" s="1"/>
  <c r="Q62" i="28"/>
  <c r="O62" i="28"/>
  <c r="O60" i="28" s="1"/>
  <c r="O67" i="28" s="1"/>
  <c r="E67" i="28"/>
  <c r="E69" i="28" s="1"/>
  <c r="M67" i="28"/>
  <c r="B80" i="28"/>
  <c r="C71" i="28" l="1"/>
  <c r="C76" i="28"/>
  <c r="B72" i="28"/>
  <c r="C80" i="28"/>
  <c r="D80" i="28" s="1"/>
  <c r="Q60" i="28"/>
  <c r="Q67" i="28" s="1"/>
  <c r="E77" i="28"/>
  <c r="F68" i="28"/>
  <c r="E76" i="28"/>
  <c r="E71" i="28"/>
  <c r="D86" i="28"/>
  <c r="D96" i="28" s="1"/>
  <c r="E74" i="28"/>
  <c r="D76" i="28"/>
  <c r="D71" i="28"/>
  <c r="S62" i="28"/>
  <c r="S60" i="28" s="1"/>
  <c r="S67" i="28" s="1"/>
  <c r="T49" i="28"/>
  <c r="E80" i="28" l="1"/>
  <c r="F74" i="28"/>
  <c r="E86" i="28"/>
  <c r="E96" i="28" s="1"/>
  <c r="B79" i="28"/>
  <c r="B84" i="28" s="1"/>
  <c r="D72" i="28"/>
  <c r="F77" i="28"/>
  <c r="G68" i="28"/>
  <c r="F69" i="28"/>
  <c r="B73" i="28"/>
  <c r="U49" i="28"/>
  <c r="T61" i="28"/>
  <c r="T62" i="28"/>
  <c r="E72" i="28"/>
  <c r="E73" i="28" s="1"/>
  <c r="C72" i="28"/>
  <c r="C73" i="28"/>
  <c r="F80" i="28" l="1"/>
  <c r="T60" i="28"/>
  <c r="T67" i="28" s="1"/>
  <c r="F76" i="28"/>
  <c r="F71" i="28"/>
  <c r="D73" i="28"/>
  <c r="V49" i="28"/>
  <c r="U62" i="28"/>
  <c r="U60" i="28" s="1"/>
  <c r="U67" i="28" s="1"/>
  <c r="B89" i="28"/>
  <c r="B87" i="28"/>
  <c r="B85" i="28"/>
  <c r="B90" i="28" s="1"/>
  <c r="C79" i="28"/>
  <c r="C84" i="28" s="1"/>
  <c r="C87" i="28" s="1"/>
  <c r="D79" i="28"/>
  <c r="D84" i="28" s="1"/>
  <c r="D87" i="28" s="1"/>
  <c r="G77" i="28"/>
  <c r="H68" i="28"/>
  <c r="G69" i="28"/>
  <c r="F86" i="28"/>
  <c r="F96" i="28" s="1"/>
  <c r="G74" i="28"/>
  <c r="C85" i="28" l="1"/>
  <c r="C90" i="28" s="1"/>
  <c r="C89" i="28"/>
  <c r="G80" i="28"/>
  <c r="D85" i="28"/>
  <c r="D89" i="28"/>
  <c r="B88" i="28"/>
  <c r="B91" i="28" s="1"/>
  <c r="D88" i="28"/>
  <c r="C88" i="28"/>
  <c r="F72" i="28"/>
  <c r="F73" i="28" s="1"/>
  <c r="W49" i="28"/>
  <c r="V62" i="28"/>
  <c r="V60" i="28" s="1"/>
  <c r="V67" i="28" s="1"/>
  <c r="H74" i="28"/>
  <c r="G86" i="28"/>
  <c r="G96" i="28" s="1"/>
  <c r="G71" i="28"/>
  <c r="G76" i="28"/>
  <c r="E79" i="28"/>
  <c r="E84" i="28" s="1"/>
  <c r="E87" i="28" s="1"/>
  <c r="H77" i="28"/>
  <c r="I68" i="28"/>
  <c r="H69" i="28"/>
  <c r="D90" i="28" l="1"/>
  <c r="E89" i="28"/>
  <c r="C91" i="28"/>
  <c r="H80" i="28"/>
  <c r="H76" i="28"/>
  <c r="H71" i="28"/>
  <c r="H86" i="28"/>
  <c r="H96" i="28" s="1"/>
  <c r="I74" i="28"/>
  <c r="I77" i="28"/>
  <c r="J68" i="28"/>
  <c r="I69" i="28"/>
  <c r="X49" i="28"/>
  <c r="W62" i="28"/>
  <c r="W61" i="28"/>
  <c r="E88" i="28"/>
  <c r="E91" i="28" s="1"/>
  <c r="D91" i="28"/>
  <c r="E85" i="28"/>
  <c r="E90" i="28" s="1"/>
  <c r="G72" i="28"/>
  <c r="G73" i="28" s="1"/>
  <c r="F79" i="28"/>
  <c r="F84" i="28" s="1"/>
  <c r="I80" i="28" l="1"/>
  <c r="J80" i="28" s="1"/>
  <c r="X62" i="28"/>
  <c r="X60" i="28" s="1"/>
  <c r="X67" i="28" s="1"/>
  <c r="Y49" i="28"/>
  <c r="G79" i="28"/>
  <c r="G84" i="28" s="1"/>
  <c r="W60" i="28"/>
  <c r="W67" i="28" s="1"/>
  <c r="J77" i="28"/>
  <c r="K68" i="28"/>
  <c r="J69" i="28"/>
  <c r="I71" i="28"/>
  <c r="I76" i="28"/>
  <c r="H72" i="28"/>
  <c r="H73" i="28" s="1"/>
  <c r="F87" i="28"/>
  <c r="F85" i="28"/>
  <c r="F90" i="28" s="1"/>
  <c r="F89" i="28"/>
  <c r="I86" i="28"/>
  <c r="I96" i="28" s="1"/>
  <c r="J74" i="28"/>
  <c r="G85" i="28" l="1"/>
  <c r="G90" i="28" s="1"/>
  <c r="Z49" i="28"/>
  <c r="Y62" i="28"/>
  <c r="J86" i="28"/>
  <c r="J96" i="28" s="1"/>
  <c r="K74" i="28"/>
  <c r="F88" i="28"/>
  <c r="F91" i="28" s="1"/>
  <c r="I72" i="28"/>
  <c r="K77" i="28"/>
  <c r="L68" i="28"/>
  <c r="K69" i="28"/>
  <c r="G87" i="28"/>
  <c r="G88" i="28" s="1"/>
  <c r="G89" i="28"/>
  <c r="H79" i="28"/>
  <c r="H84" i="28" s="1"/>
  <c r="J71" i="28"/>
  <c r="J76" i="28"/>
  <c r="G91" i="28" l="1"/>
  <c r="H87" i="28"/>
  <c r="H85" i="28"/>
  <c r="H90" i="28" s="1"/>
  <c r="H89" i="28"/>
  <c r="Y60" i="28"/>
  <c r="Y67" i="28" s="1"/>
  <c r="I73" i="28"/>
  <c r="AA49" i="28"/>
  <c r="Z62" i="28"/>
  <c r="Z61" i="28"/>
  <c r="I79" i="28"/>
  <c r="I84" i="28" s="1"/>
  <c r="I87" i="28" s="1"/>
  <c r="I88" i="28" s="1"/>
  <c r="K76" i="28"/>
  <c r="K71" i="28"/>
  <c r="K86" i="28"/>
  <c r="L74" i="28"/>
  <c r="J72" i="28"/>
  <c r="J73" i="28" s="1"/>
  <c r="L77" i="28"/>
  <c r="M68" i="28"/>
  <c r="L69" i="28"/>
  <c r="L86" i="28" l="1"/>
  <c r="L96" i="28" s="1"/>
  <c r="M74" i="28"/>
  <c r="AA62" i="28"/>
  <c r="AA60" i="28" s="1"/>
  <c r="AA67" i="28" s="1"/>
  <c r="AB49" i="28"/>
  <c r="H88" i="28"/>
  <c r="H91" i="28" s="1"/>
  <c r="I89" i="28"/>
  <c r="M77" i="28"/>
  <c r="N68" i="28"/>
  <c r="M69" i="28"/>
  <c r="L76" i="28"/>
  <c r="L71" i="28"/>
  <c r="J79" i="28"/>
  <c r="J84" i="28" s="1"/>
  <c r="K72" i="28"/>
  <c r="I85" i="28"/>
  <c r="I90" i="28" s="1"/>
  <c r="Z60" i="28"/>
  <c r="Z67" i="28" s="1"/>
  <c r="M71" i="28" l="1"/>
  <c r="M76" i="28"/>
  <c r="AC49" i="28"/>
  <c r="AB62" i="28"/>
  <c r="M86" i="28"/>
  <c r="M96" i="28" s="1"/>
  <c r="N74" i="28"/>
  <c r="K79" i="28"/>
  <c r="L72" i="28"/>
  <c r="L73" i="28" s="1"/>
  <c r="N77" i="28"/>
  <c r="O68" i="28"/>
  <c r="N69" i="28"/>
  <c r="J87" i="28"/>
  <c r="J89" i="28"/>
  <c r="J85" i="28"/>
  <c r="J90" i="28" s="1"/>
  <c r="K73" i="28"/>
  <c r="I91" i="28"/>
  <c r="N71" i="28" l="1"/>
  <c r="N76" i="28"/>
  <c r="AB60" i="28"/>
  <c r="AB67" i="28" s="1"/>
  <c r="J88" i="28"/>
  <c r="J91" i="28" s="1"/>
  <c r="O77" i="28"/>
  <c r="P68" i="28"/>
  <c r="O69" i="28"/>
  <c r="AD49" i="28"/>
  <c r="AC61" i="28"/>
  <c r="AC62" i="28"/>
  <c r="N86" i="28"/>
  <c r="N96" i="28" s="1"/>
  <c r="O74" i="28"/>
  <c r="L79" i="28"/>
  <c r="M72" i="28"/>
  <c r="M79" i="28" l="1"/>
  <c r="P74" i="28"/>
  <c r="O86" i="28"/>
  <c r="O96" i="28" s="1"/>
  <c r="AE49" i="28"/>
  <c r="AD62" i="28"/>
  <c r="AD60" i="28" s="1"/>
  <c r="AD67" i="28" s="1"/>
  <c r="O76" i="28"/>
  <c r="O71" i="28"/>
  <c r="P77" i="28"/>
  <c r="Q68" i="28"/>
  <c r="P69" i="28"/>
  <c r="M73" i="28"/>
  <c r="AC60" i="28"/>
  <c r="AC67" i="28" s="1"/>
  <c r="N72" i="28"/>
  <c r="N79" i="28" s="1"/>
  <c r="N73" i="28" l="1"/>
  <c r="Q77" i="28"/>
  <c r="R68" i="28"/>
  <c r="Q69" i="28"/>
  <c r="AF49" i="28"/>
  <c r="AE62" i="28"/>
  <c r="O72" i="28"/>
  <c r="O79" i="28" s="1"/>
  <c r="P76" i="28"/>
  <c r="P71" i="28"/>
  <c r="P86" i="28"/>
  <c r="P96" i="28" s="1"/>
  <c r="Q74" i="28"/>
  <c r="AE60" i="28" l="1"/>
  <c r="AE67" i="28" s="1"/>
  <c r="P72" i="28"/>
  <c r="P79" i="28" s="1"/>
  <c r="O73" i="28"/>
  <c r="AG49" i="28"/>
  <c r="AG62" i="28" s="1"/>
  <c r="AF62" i="28"/>
  <c r="AF61" i="28"/>
  <c r="AF60" i="28" s="1"/>
  <c r="AF67" i="28" s="1"/>
  <c r="Q76" i="28"/>
  <c r="Q71" i="28"/>
  <c r="Q86" i="28"/>
  <c r="Q96" i="28" s="1"/>
  <c r="R74" i="28"/>
  <c r="R77" i="28"/>
  <c r="S68" i="28"/>
  <c r="R69" i="28"/>
  <c r="R71" i="28" l="1"/>
  <c r="R76" i="28"/>
  <c r="S77" i="28"/>
  <c r="T68" i="28"/>
  <c r="S69" i="28"/>
  <c r="Q72" i="28"/>
  <c r="Q79" i="28" s="1"/>
  <c r="AG60" i="28"/>
  <c r="AG67" i="28" s="1"/>
  <c r="P73" i="28"/>
  <c r="R86" i="28"/>
  <c r="R96" i="28" s="1"/>
  <c r="S74" i="28"/>
  <c r="R72" i="28" l="1"/>
  <c r="R79" i="28" s="1"/>
  <c r="Q73" i="28"/>
  <c r="S76" i="28"/>
  <c r="S71" i="28"/>
  <c r="S86" i="28"/>
  <c r="S96" i="28" s="1"/>
  <c r="T74" i="28"/>
  <c r="T77" i="28"/>
  <c r="U68" i="28"/>
  <c r="T69" i="28"/>
  <c r="U77" i="28" l="1"/>
  <c r="V68" i="28"/>
  <c r="U69" i="28"/>
  <c r="S72" i="28"/>
  <c r="S79" i="28" s="1"/>
  <c r="R73" i="28"/>
  <c r="T86" i="28"/>
  <c r="T96" i="28" s="1"/>
  <c r="U74" i="28"/>
  <c r="T76" i="28"/>
  <c r="T71" i="28"/>
  <c r="S73" i="28" l="1"/>
  <c r="U86" i="28"/>
  <c r="U96" i="28" s="1"/>
  <c r="V74" i="28"/>
  <c r="T72" i="28"/>
  <c r="T79" i="28" s="1"/>
  <c r="U76" i="28"/>
  <c r="U71" i="28"/>
  <c r="V77" i="28"/>
  <c r="W68" i="28"/>
  <c r="V69" i="28"/>
  <c r="W77" i="28" l="1"/>
  <c r="X68" i="28"/>
  <c r="W69" i="28"/>
  <c r="T73" i="28"/>
  <c r="V76" i="28"/>
  <c r="V71" i="28"/>
  <c r="U72" i="28"/>
  <c r="U79" i="28" s="1"/>
  <c r="V86" i="28"/>
  <c r="V96" i="28" s="1"/>
  <c r="W74" i="28"/>
  <c r="U73" i="28" l="1"/>
  <c r="X74" i="28"/>
  <c r="W86" i="28"/>
  <c r="W96" i="28" s="1"/>
  <c r="V72" i="28"/>
  <c r="V79" i="28" s="1"/>
  <c r="W76" i="28"/>
  <c r="W71" i="28"/>
  <c r="X77" i="28"/>
  <c r="Y68" i="28"/>
  <c r="X69" i="28"/>
  <c r="V73" i="28" l="1"/>
  <c r="X76" i="28"/>
  <c r="X71" i="28"/>
  <c r="W72" i="28"/>
  <c r="W79" i="28" s="1"/>
  <c r="Y77" i="28"/>
  <c r="Z68" i="28"/>
  <c r="Y69" i="28"/>
  <c r="X86" i="28"/>
  <c r="X96" i="28" s="1"/>
  <c r="Y74" i="28"/>
  <c r="Y71" i="28" l="1"/>
  <c r="Y76" i="28"/>
  <c r="W73" i="28"/>
  <c r="Y86" i="28"/>
  <c r="Y96" i="28" s="1"/>
  <c r="Z74" i="28"/>
  <c r="Z77" i="28"/>
  <c r="AA68" i="28"/>
  <c r="Z69" i="28"/>
  <c r="X72" i="28"/>
  <c r="X79" i="28" s="1"/>
  <c r="X73" i="28" l="1"/>
  <c r="Z86" i="28"/>
  <c r="Z96" i="28" s="1"/>
  <c r="AA74" i="28"/>
  <c r="Y72" i="28"/>
  <c r="Y79" i="28" s="1"/>
  <c r="Z71" i="28"/>
  <c r="Z76" i="28"/>
  <c r="AA77" i="28"/>
  <c r="AB68" i="28"/>
  <c r="AA69" i="28"/>
  <c r="AA76" i="28" l="1"/>
  <c r="AA71" i="28"/>
  <c r="AB77" i="28"/>
  <c r="AC68" i="28"/>
  <c r="AB69" i="28"/>
  <c r="Y73" i="28"/>
  <c r="AA86" i="28"/>
  <c r="AA96" i="28" s="1"/>
  <c r="AB74" i="28"/>
  <c r="Z72" i="28"/>
  <c r="Z79" i="28" s="1"/>
  <c r="AB86" i="28" l="1"/>
  <c r="AB96" i="28" s="1"/>
  <c r="AC74" i="28"/>
  <c r="AB76" i="28"/>
  <c r="AB71" i="28"/>
  <c r="AC77" i="28"/>
  <c r="AD68" i="28"/>
  <c r="AC69" i="28"/>
  <c r="Z73" i="28"/>
  <c r="AA72" i="28"/>
  <c r="AA79" i="28" s="1"/>
  <c r="AC76" i="28" l="1"/>
  <c r="AC71" i="28"/>
  <c r="AB72" i="28"/>
  <c r="AB79" i="28" s="1"/>
  <c r="AD77" i="28"/>
  <c r="AE68" i="28"/>
  <c r="AD69" i="28"/>
  <c r="AA73" i="28"/>
  <c r="AC86" i="28"/>
  <c r="AC96" i="28" s="1"/>
  <c r="AD74" i="28"/>
  <c r="AB73" i="28" l="1"/>
  <c r="AD86" i="28"/>
  <c r="AD96" i="28" s="1"/>
  <c r="AE74" i="28"/>
  <c r="AD71" i="28"/>
  <c r="AD76" i="28"/>
  <c r="AE77" i="28"/>
  <c r="AF68" i="28"/>
  <c r="AE69" i="28"/>
  <c r="AC72" i="28"/>
  <c r="AC79" i="28" s="1"/>
  <c r="AE76" i="28" l="1"/>
  <c r="AE71" i="28"/>
  <c r="AD72" i="28"/>
  <c r="AD79" i="28" s="1"/>
  <c r="AF77" i="28"/>
  <c r="AG68" i="28"/>
  <c r="AF69" i="28"/>
  <c r="AF74" i="28"/>
  <c r="AE86" i="28"/>
  <c r="AE96" i="28" s="1"/>
  <c r="AC73" i="28"/>
  <c r="AD73" i="28" l="1"/>
  <c r="AF86" i="28"/>
  <c r="AF96" i="28" s="1"/>
  <c r="AG74" i="28"/>
  <c r="AG86" i="28" s="1"/>
  <c r="AG96" i="28" s="1"/>
  <c r="AF76" i="28"/>
  <c r="AF71" i="28"/>
  <c r="AG77" i="28"/>
  <c r="AG69" i="28"/>
  <c r="AE72" i="28"/>
  <c r="AE79" i="28" s="1"/>
  <c r="AF72" i="28" l="1"/>
  <c r="AF79" i="28" s="1"/>
  <c r="AE73" i="28"/>
  <c r="AG76" i="28"/>
  <c r="AG71" i="28"/>
  <c r="AF73" i="28" l="1"/>
  <c r="AG72" i="28"/>
  <c r="AG79" i="28" s="1"/>
  <c r="AG73" i="28"/>
  <c r="Q27" i="17" l="1"/>
  <c r="F35" i="17" l="1"/>
  <c r="F34" i="17" s="1"/>
  <c r="O27" i="17" s="1"/>
  <c r="D34" i="17"/>
  <c r="C34" i="17"/>
  <c r="J34" i="17" l="1"/>
  <c r="J27" i="17" s="1"/>
  <c r="T27" i="17"/>
  <c r="S27" i="17"/>
  <c r="I34" i="17"/>
  <c r="I27" i="17" s="1"/>
  <c r="W27" i="17" s="1"/>
  <c r="X27" i="17" l="1"/>
  <c r="A12" i="6"/>
  <c r="B79" i="27" l="1"/>
  <c r="B77" i="27"/>
  <c r="B58" i="27"/>
  <c r="B45" i="27"/>
  <c r="B32" i="27"/>
  <c r="B93" i="27"/>
  <c r="B22" i="27" l="1"/>
  <c r="AA24" i="29"/>
  <c r="Z24" i="29"/>
  <c r="K82" i="28" s="1"/>
  <c r="Y24" i="29"/>
  <c r="X24" i="29"/>
  <c r="W24" i="29"/>
  <c r="V24" i="29"/>
  <c r="U24" i="29"/>
  <c r="T24" i="29"/>
  <c r="S24" i="29"/>
  <c r="R24" i="29"/>
  <c r="Q24" i="29"/>
  <c r="P24" i="29"/>
  <c r="O24" i="29"/>
  <c r="N24" i="29"/>
  <c r="M24" i="29"/>
  <c r="L24" i="29"/>
  <c r="K24" i="29"/>
  <c r="G24" i="29"/>
  <c r="C24" i="29"/>
  <c r="K80" i="28" l="1"/>
  <c r="K96" i="28"/>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B31" i="29"/>
  <c r="AC30" i="29"/>
  <c r="C49" i="7" s="1"/>
  <c r="AB30" i="29"/>
  <c r="AC29" i="29"/>
  <c r="AB29" i="29"/>
  <c r="AC28" i="29"/>
  <c r="AB28" i="29"/>
  <c r="AC27" i="29"/>
  <c r="AB27" i="29"/>
  <c r="AC26" i="29"/>
  <c r="AB26" i="29"/>
  <c r="AC25" i="29"/>
  <c r="AB25" i="29"/>
  <c r="B76" i="27" l="1"/>
  <c r="B78" i="27"/>
  <c r="L80" i="28"/>
  <c r="K84" i="28"/>
  <c r="AC31" i="29"/>
  <c r="K87" i="28" l="1"/>
  <c r="K85" i="28"/>
  <c r="K90" i="28" s="1"/>
  <c r="K89" i="28"/>
  <c r="M80" i="28"/>
  <c r="L84" i="28"/>
  <c r="L87" i="28" s="1"/>
  <c r="AB24" i="29"/>
  <c r="AC24" i="29"/>
  <c r="C48" i="7" s="1"/>
  <c r="N80" i="28" l="1"/>
  <c r="M84" i="28"/>
  <c r="L85" i="28"/>
  <c r="L90" i="28" s="1"/>
  <c r="M85" i="28"/>
  <c r="M90" i="28" s="1"/>
  <c r="L89" i="28"/>
  <c r="K88" i="28"/>
  <c r="K91" i="28" s="1"/>
  <c r="L88" i="28"/>
  <c r="L91" i="28" s="1"/>
  <c r="B68" i="27"/>
  <c r="B64" i="27"/>
  <c r="B55" i="27"/>
  <c r="B51" i="27"/>
  <c r="B47" i="27"/>
  <c r="A15" i="27"/>
  <c r="B21" i="27" s="1"/>
  <c r="A12" i="27"/>
  <c r="A9" i="27"/>
  <c r="A5" i="27"/>
  <c r="B42" i="27"/>
  <c r="B38" i="27"/>
  <c r="M87" i="28" l="1"/>
  <c r="M88" i="28" s="1"/>
  <c r="M89" i="28"/>
  <c r="N89" i="28"/>
  <c r="O80" i="28"/>
  <c r="P80" i="28" s="1"/>
  <c r="P84" i="28" s="1"/>
  <c r="P87" i="28" s="1"/>
  <c r="N84" i="28"/>
  <c r="B30" i="27"/>
  <c r="O84" i="28" l="1"/>
  <c r="Q80" i="28"/>
  <c r="N87" i="28"/>
  <c r="N88" i="28" s="1"/>
  <c r="N91" i="28" s="1"/>
  <c r="N85" i="28"/>
  <c r="N90" i="28" s="1"/>
  <c r="O89" i="28"/>
  <c r="O85" i="28"/>
  <c r="P89" i="28"/>
  <c r="P85" i="28"/>
  <c r="P90" i="28" s="1"/>
  <c r="G30" i="28"/>
  <c r="B99" i="28" s="1"/>
  <c r="M91" i="28"/>
  <c r="B71" i="27"/>
  <c r="O90" i="28" l="1"/>
  <c r="R80" i="28"/>
  <c r="Q84" i="28"/>
  <c r="O87" i="28"/>
  <c r="O88" i="28" s="1"/>
  <c r="O91" i="28" s="1"/>
  <c r="A14" i="17"/>
  <c r="A11" i="17"/>
  <c r="A8" i="17"/>
  <c r="A4" i="17"/>
  <c r="A15" i="10"/>
  <c r="A12" i="10"/>
  <c r="A9" i="10"/>
  <c r="A5" i="10"/>
  <c r="A15" i="16"/>
  <c r="A14" i="29" s="1"/>
  <c r="A12" i="16"/>
  <c r="A11" i="29" s="1"/>
  <c r="A9" i="16"/>
  <c r="A8" i="29" s="1"/>
  <c r="A5" i="16"/>
  <c r="A4" i="29" s="1"/>
  <c r="A15" i="5"/>
  <c r="A12" i="5"/>
  <c r="A9" i="5"/>
  <c r="A5" i="5"/>
  <c r="A15" i="6"/>
  <c r="A9" i="6"/>
  <c r="A5" i="6"/>
  <c r="E15" i="14"/>
  <c r="E12" i="14"/>
  <c r="E9" i="14"/>
  <c r="A5" i="14"/>
  <c r="A6" i="13"/>
  <c r="A4" i="12"/>
  <c r="A16" i="13"/>
  <c r="A13" i="13"/>
  <c r="A10" i="13"/>
  <c r="A14" i="12"/>
  <c r="A11" i="12"/>
  <c r="A8" i="12"/>
  <c r="P88" i="28" l="1"/>
  <c r="P91" i="28" s="1"/>
  <c r="Q87" i="28"/>
  <c r="Q88" i="28" s="1"/>
  <c r="Q91" i="28" s="1"/>
  <c r="Q85" i="28"/>
  <c r="Q90" i="28" s="1"/>
  <c r="Q89" i="28"/>
  <c r="S80" i="28"/>
  <c r="R84"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87" i="28" l="1"/>
  <c r="R88" i="28" s="1"/>
  <c r="R91" i="28" s="1"/>
  <c r="T80" i="28"/>
  <c r="S84" i="28"/>
  <c r="S87" i="28" s="1"/>
  <c r="S88" i="28" s="1"/>
  <c r="S91" i="28" s="1"/>
  <c r="S89" i="28"/>
  <c r="R89" i="28"/>
  <c r="R85" i="28"/>
  <c r="R90" i="28" s="1"/>
  <c r="U80" i="28" l="1"/>
  <c r="T84" i="28"/>
  <c r="S85" i="28"/>
  <c r="S90" i="28" s="1"/>
  <c r="T87" i="28" l="1"/>
  <c r="T88" i="28" s="1"/>
  <c r="T91" i="28" s="1"/>
  <c r="T85" i="28"/>
  <c r="T90" i="28" s="1"/>
  <c r="T89" i="28"/>
  <c r="V80" i="28"/>
  <c r="U84" i="28"/>
  <c r="U87" i="28" l="1"/>
  <c r="U88" i="28" s="1"/>
  <c r="U91" i="28" s="1"/>
  <c r="U89" i="28"/>
  <c r="U85" i="28"/>
  <c r="U90" i="28" s="1"/>
  <c r="W80" i="28"/>
  <c r="V84" i="28"/>
  <c r="X80" i="28" l="1"/>
  <c r="W84" i="28"/>
  <c r="V87" i="28"/>
  <c r="V88" i="28" s="1"/>
  <c r="V91" i="28" s="1"/>
  <c r="V85" i="28"/>
  <c r="V90" i="28" s="1"/>
  <c r="V89" i="28"/>
  <c r="W87" i="28" l="1"/>
  <c r="W88" i="28" s="1"/>
  <c r="W91" i="28" s="1"/>
  <c r="W85" i="28"/>
  <c r="W90" i="28" s="1"/>
  <c r="W89" i="28"/>
  <c r="Y80" i="28"/>
  <c r="X84" i="28"/>
  <c r="Y84" i="28" l="1"/>
  <c r="Z80" i="28"/>
  <c r="X87" i="28"/>
  <c r="X88" i="28" s="1"/>
  <c r="X91" i="28" s="1"/>
  <c r="X89" i="28"/>
  <c r="X85" i="28"/>
  <c r="X90" i="28" s="1"/>
  <c r="AA80" i="28" l="1"/>
  <c r="Z84" i="28"/>
  <c r="Y87" i="28"/>
  <c r="Y88" i="28" s="1"/>
  <c r="Y91" i="28" s="1"/>
  <c r="Y89" i="28"/>
  <c r="Y85" i="28"/>
  <c r="Y90" i="28" s="1"/>
  <c r="Z87" i="28" l="1"/>
  <c r="Z88" i="28" s="1"/>
  <c r="Z91" i="28" s="1"/>
  <c r="Z89" i="28"/>
  <c r="Z85" i="28"/>
  <c r="Z90" i="28" s="1"/>
  <c r="AA84" i="28"/>
  <c r="AB80" i="28"/>
  <c r="AA87" i="28" l="1"/>
  <c r="AA88" i="28" s="1"/>
  <c r="AA91" i="28" s="1"/>
  <c r="AA85" i="28"/>
  <c r="AA90" i="28" s="1"/>
  <c r="AA89" i="28"/>
  <c r="AB84" i="28"/>
  <c r="AC80" i="28"/>
  <c r="AB87" i="28" l="1"/>
  <c r="AB88" i="28" s="1"/>
  <c r="AB91" i="28" s="1"/>
  <c r="AB85" i="28"/>
  <c r="AB90" i="28" s="1"/>
  <c r="AB89" i="28"/>
  <c r="AC84" i="28"/>
  <c r="AD80" i="28"/>
  <c r="AC87" i="28" l="1"/>
  <c r="AC88" i="28" s="1"/>
  <c r="AC91" i="28" s="1"/>
  <c r="AC85" i="28"/>
  <c r="AC90" i="28" s="1"/>
  <c r="AC89" i="28"/>
  <c r="AD84" i="28"/>
  <c r="AE80" i="28"/>
  <c r="AD87" i="28" l="1"/>
  <c r="AD88" i="28" s="1"/>
  <c r="AD91" i="28" s="1"/>
  <c r="AD85" i="28"/>
  <c r="AD90" i="28" s="1"/>
  <c r="AD89" i="28"/>
  <c r="AE84" i="28"/>
  <c r="AF80" i="28"/>
  <c r="AE87" i="28" l="1"/>
  <c r="AE88" i="28" s="1"/>
  <c r="AE91" i="28" s="1"/>
  <c r="AE89" i="28"/>
  <c r="AE85" i="28"/>
  <c r="AE90" i="28" s="1"/>
  <c r="AG80" i="28"/>
  <c r="AG84" i="28" s="1"/>
  <c r="AF84" i="28"/>
  <c r="AG87" i="28" l="1"/>
  <c r="AG85" i="28"/>
  <c r="AG89" i="28"/>
  <c r="AF87" i="28"/>
  <c r="AF88" i="28" s="1"/>
  <c r="AF91" i="28" s="1"/>
  <c r="AF85" i="28"/>
  <c r="AF90" i="28" s="1"/>
  <c r="AF89" i="28"/>
  <c r="AG90" i="28" l="1"/>
  <c r="G28" i="28" s="1"/>
  <c r="AG88" i="28"/>
  <c r="AG91" i="28" s="1"/>
  <c r="G29" i="28" s="1"/>
</calcChain>
</file>

<file path=xl/sharedStrings.xml><?xml version="1.0" encoding="utf-8"?>
<sst xmlns="http://schemas.openxmlformats.org/spreadsheetml/2006/main" count="979" uniqueCount="544">
  <si>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</si>
  <si>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</si>
  <si>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</si>
  <si>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</si>
  <si>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</si>
  <si>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</si>
  <si>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</si>
  <si>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</si>
  <si>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</si>
  <si>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</si>
  <si>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</si>
  <si>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</si>
  <si>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</si>
  <si>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</si>
  <si>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</si>
  <si>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</si>
  <si>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</si>
  <si>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</si>
  <si>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</si>
  <si>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</si>
  <si>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</si>
  <si>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</si>
  <si>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</si>
  <si>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</si>
  <si>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</si>
  <si>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</si>
  <si>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</si>
  <si>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</si>
  <si>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</si>
  <si>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</si>
  <si>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</si>
  <si>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</si>
  <si>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</si>
  <si>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</si>
  <si>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</si>
  <si>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</si>
  <si>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</si>
  <si>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</si>
  <si>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</si>
  <si>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</si>
  <si>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</si>
  <si>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</si>
  <si>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</si>
  <si>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</si>
  <si>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</si>
  <si>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</si>
  <si>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</si>
  <si>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</si>
  <si>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</si>
  <si>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</si>
  <si>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</si>
  <si>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</si>
  <si>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</si>
  <si>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</si>
  <si>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</si>
  <si>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</si>
  <si>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</si>
  <si>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</si>
  <si>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</si>
  <si>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</si>
  <si>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</si>
  <si>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</si>
  <si>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</si>
  <si>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</si>
  <si>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</si>
  <si>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</si>
  <si>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</si>
  <si>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</si>
  <si>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</si>
  <si>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</si>
  <si>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</si>
  <si>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</si>
  <si>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</si>
  <si>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</si>
  <si>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</si>
  <si>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</si>
  <si>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</si>
  <si>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</si>
  <si>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</si>
  <si>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</si>
  <si>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</si>
  <si>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</si>
  <si>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</si>
  <si>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</si>
  <si>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</si>
  <si>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</si>
  <si>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</si>
  <si>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</si>
  <si>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</si>
  <si>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</si>
  <si>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</si>
  <si>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</si>
  <si>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</si>
  <si>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</si>
  <si>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</si>
  <si>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</si>
  <si>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</si>
  <si>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</si>
  <si>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</si>
  <si>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</si>
  <si>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</si>
  <si>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</si>
  <si>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</si>
  <si>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</si>
  <si>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</si>
  <si>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</si>
  <si>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</si>
  <si>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</si>
  <si>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</si>
  <si>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</si>
  <si>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</si>
  <si>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</si>
  <si>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</si>
  <si>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</si>
  <si>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</si>
  <si>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</si>
  <si>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</si>
  <si>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</si>
  <si>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</si>
  <si>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</si>
  <si>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</si>
  <si>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</si>
  <si>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</si>
  <si>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</si>
  <si>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</si>
  <si>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</si>
  <si>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</si>
  <si>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</si>
  <si>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</si>
  <si>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</si>
  <si>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</si>
  <si>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</si>
  <si>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</si>
  <si>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</si>
  <si>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</si>
  <si>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</si>
  <si>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</si>
  <si>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</si>
  <si>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</si>
  <si>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</si>
  <si>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</si>
  <si>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</si>
  <si>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</si>
  <si>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</si>
  <si>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</si>
  <si>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</si>
  <si>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</si>
  <si>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</si>
  <si>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</si>
  <si>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</si>
  <si>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</si>
  <si>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</si>
  <si>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</si>
  <si>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</si>
  <si>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</si>
  <si>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</si>
  <si>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</si>
  <si>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</si>
  <si>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</si>
  <si>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</si>
  <si>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</si>
  <si>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</si>
  <si>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</si>
  <si>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</si>
  <si>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</si>
  <si>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</si>
  <si>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</si>
  <si>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</si>
  <si>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</si>
  <si>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</si>
  <si>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</si>
  <si>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</si>
  <si>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</si>
  <si>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</si>
  <si>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</si>
  <si>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</si>
  <si>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</si>
  <si>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</si>
  <si>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</si>
  <si>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</si>
  <si>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</si>
  <si>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</si>
  <si>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</si>
  <si>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</si>
  <si>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</si>
  <si>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</si>
  <si>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</si>
  <si>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</si>
  <si>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</si>
  <si>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</si>
  <si>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</si>
  <si>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</si>
  <si>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</si>
  <si>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</si>
  <si>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</si>
  <si>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</si>
  <si>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</si>
  <si>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</si>
  <si>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</si>
  <si>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</si>
  <si>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</si>
  <si>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</si>
  <si>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</si>
  <si>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</si>
  <si>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</si>
  <si>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</si>
  <si>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</si>
  <si>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</si>
  <si>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</si>
  <si>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</si>
  <si>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</si>
  <si>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</si>
  <si>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</si>
  <si>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</si>
  <si>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</si>
  <si>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</si>
  <si>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</si>
  <si>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</si>
  <si>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</si>
  <si>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</si>
  <si>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</si>
  <si>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</si>
  <si>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</si>
  <si>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</si>
  <si>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</si>
  <si>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</si>
  <si>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</si>
  <si>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</si>
  <si>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</si>
  <si>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</si>
  <si>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</si>
  <si>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</si>
  <si>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</si>
  <si>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</si>
  <si>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</si>
  <si>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</si>
  <si>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</si>
  <si>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</si>
  <si>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</si>
  <si>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</si>
  <si>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</si>
  <si>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</si>
  <si>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</si>
  <si>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</si>
  <si>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</si>
  <si>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</si>
  <si>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</si>
  <si>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</si>
  <si>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</si>
  <si>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</si>
  <si>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</si>
  <si>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</si>
  <si>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</si>
  <si>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</si>
  <si>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</si>
  <si>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</si>
  <si>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</si>
  <si>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</si>
  <si>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</si>
  <si>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</si>
  <si>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</si>
  <si>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</si>
  <si>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</si>
  <si>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</si>
  <si>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</si>
  <si>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</si>
  <si>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</si>
  <si>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</si>
  <si>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</si>
  <si>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</si>
  <si>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</si>
  <si>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</si>
  <si>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</si>
  <si>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</si>
  <si>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</si>
  <si>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</si>
  <si>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</si>
  <si>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</si>
  <si>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</si>
  <si>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</si>
  <si>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</si>
  <si>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</si>
  <si>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</si>
  <si>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</si>
  <si>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</si>
  <si>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</si>
  <si>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</si>
  <si>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</si>
  <si>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</si>
  <si>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</si>
  <si>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</si>
  <si>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</si>
  <si>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</si>
  <si>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</si>
  <si>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</si>
  <si>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</si>
  <si>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</si>
  <si>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</si>
  <si>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</si>
  <si>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</si>
  <si>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</si>
  <si>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</si>
  <si>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</si>
  <si>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</si>
  <si>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</si>
  <si>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</si>
  <si>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</si>
  <si>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</si>
  <si>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</si>
  <si>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</si>
  <si>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</si>
  <si>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</si>
  <si>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</si>
  <si>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</si>
  <si>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</si>
  <si>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</si>
  <si>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</si>
  <si>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</si>
  <si>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</si>
  <si>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</si>
  <si>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</si>
  <si>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</si>
  <si>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</si>
  <si>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</si>
  <si>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</si>
  <si>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</si>
  <si>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</si>
  <si>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</si>
  <si>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</si>
  <si>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</si>
  <si>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</si>
  <si>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</si>
  <si>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</si>
  <si>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</si>
  <si>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</si>
  <si>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</si>
  <si>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</si>
  <si>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</si>
  <si>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</si>
  <si>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</si>
  <si>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</si>
  <si>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</si>
  <si>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</si>
  <si>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</si>
  <si>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</si>
  <si>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</si>
  <si>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</si>
  <si>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</si>
  <si>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</si>
  <si>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</si>
  <si>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</si>
  <si>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</si>
  <si>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</si>
  <si>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</si>
  <si>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</si>
  <si>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</si>
  <si>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</si>
  <si>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</si>
  <si>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</si>
  <si>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</si>
  <si>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</si>
  <si>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</si>
  <si>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</si>
  <si>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</si>
  <si>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</si>
  <si>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</si>
  <si>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</si>
  <si>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</si>
  <si>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</si>
  <si>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</si>
  <si>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</si>
  <si>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</si>
  <si>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</si>
  <si>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</si>
  <si>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</si>
  <si>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</si>
  <si>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</si>
  <si>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</si>
  <si>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</si>
  <si>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</si>
  <si>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</si>
  <si>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</si>
  <si>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</si>
  <si>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</si>
  <si>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</si>
  <si>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</si>
  <si>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</si>
  <si>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</si>
  <si>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</si>
  <si>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</si>
  <si>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</si>
  <si>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</si>
  <si>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</si>
  <si>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</si>
  <si>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</si>
  <si>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</si>
  <si>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</si>
  <si>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</si>
  <si>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</si>
  <si>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</si>
  <si>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</si>
  <si>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</si>
  <si>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</si>
  <si>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</si>
  <si>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платы за технологическое присоединение</t>
  </si>
  <si>
    <t>Не требуется</t>
  </si>
  <si>
    <t>не требуется</t>
  </si>
  <si>
    <t>нд</t>
  </si>
  <si>
    <t>Описание конкретных результатов реализации инвестиционного проекта, МВА</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</si>
  <si>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</si>
  <si>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</si>
  <si>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</si>
  <si>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</si>
  <si>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</si>
  <si>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</si>
  <si>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</si>
  <si>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</si>
  <si>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</si>
  <si>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</si>
  <si>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</si>
  <si>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</si>
  <si>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</si>
  <si>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</si>
  <si>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</si>
  <si>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</si>
  <si>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t>Другое</t>
    </r>
    <r>
      <rPr>
        <vertAlign val="superscript"/>
        <sz val="12"/>
        <rFont val="Times New Roman"/>
        <family val="1"/>
        <charset val="204"/>
      </rPr>
      <t>3)</t>
    </r>
  </si>
  <si>
    <r>
      <t>другое</t>
    </r>
    <r>
      <rPr>
        <vertAlign val="superscript"/>
        <sz val="12"/>
        <rFont val="Times New Roman"/>
        <family val="1"/>
        <charset val="204"/>
      </rPr>
      <t>3)</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</si>
  <si>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</si>
  <si>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</si>
  <si>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</si>
  <si>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</si>
  <si>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</si>
  <si>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</si>
  <si>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</si>
  <si>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</si>
  <si>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</si>
  <si>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</si>
  <si>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</si>
  <si>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</si>
  <si>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</si>
  <si>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</si>
  <si>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</si>
  <si>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</si>
  <si>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</si>
  <si>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</si>
  <si>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</si>
  <si>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</si>
  <si>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</si>
  <si>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</si>
  <si>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</si>
  <si>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</si>
  <si>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</si>
  <si>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</si>
  <si>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</si>
  <si>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</si>
  <si>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</si>
  <si>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</si>
  <si>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</si>
  <si>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</si>
  <si>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</si>
  <si>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</si>
  <si>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</si>
  <si>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</si>
  <si>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</si>
  <si>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</si>
  <si>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</si>
  <si>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</si>
  <si>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</si>
  <si>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</si>
  <si>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</si>
  <si>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</si>
  <si>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</si>
  <si>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да</t>
  </si>
  <si>
    <t>Цели (указать укрупненные цели в соответствии с приложением 1)</t>
  </si>
  <si>
    <t>Удельные стоимостные показатели реализации инвестиционного проекта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</si>
  <si>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</si>
  <si>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</si>
  <si>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</si>
  <si>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</si>
  <si>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</si>
  <si>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не относится</t>
  </si>
  <si>
    <t>Гурьевский городской округ</t>
  </si>
  <si>
    <t>Калининградская область</t>
  </si>
  <si>
    <t>П</t>
  </si>
  <si>
    <t>0 (0) МВА</t>
  </si>
  <si>
    <t>проектирование</t>
  </si>
  <si>
    <t>возможно реализовать в установленный срок</t>
  </si>
  <si>
    <t>Акционерное общество "Россети Янтарь" ДЗО  ПАО "Россети"</t>
  </si>
  <si>
    <t>Модернизация, техническое перевооружение прочих объектов основных средств</t>
  </si>
  <si>
    <t>АО "Россети Янтарь"</t>
  </si>
  <si>
    <t>Мачта молниеприемника, 6 ОПН 110 кВ</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</si>
  <si>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</si>
  <si>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</si>
  <si>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</si>
  <si>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</si>
  <si>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</si>
  <si>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</si>
  <si>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</si>
  <si>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Описание причин</t>
  </si>
  <si>
    <t>Среднее значение для расчета</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</si>
  <si>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</si>
  <si>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Всего в 2021 год, в том числе</t>
  </si>
  <si>
    <t>Всего в 2020 год, в том числе</t>
  </si>
  <si>
    <t>34586108 1909201305256</t>
  </si>
  <si>
    <t>Всего в 2022 год, в том числе</t>
  </si>
  <si>
    <t>Всего в 2019 год, в том числе</t>
  </si>
  <si>
    <t>ПС 330 кВ О-1 Центральная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</si>
  <si>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</si>
  <si>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Выполнение требований технических регламентов по защите электрических сетей от грозовый и внутренних перенапряжений.
Повышение надежности оказываемых услуг в сфере электроэнергетики.</t>
  </si>
  <si>
    <t>После реализации инвестиционного проекта будет обеспечена защита ошиновки присоединений АТ-1, АТ-2, ВЛ 110 кВ Калининградская ТЭЦ-2 - О-1 Центральная I цепь (Л-171) от прямого удара молнии и оборудования ОРУ 110 в ячейках Л-171 и Л-172 от грозовых перенапряжений согласно требованиям РД 153-34.3-35.125-99 зона А за счет установки молниеприемника высотой не менее 35 м, а для защиты оборудования ОРУ 110 кВ будет установлены ОПН 110 кВ в ячейках Л-171 и Л-172.
Повышение надежности оказываемых услуг в сфере электроэнергетики DПsaidi=-0,00318098, DПsaifi=-0,0002144682</t>
  </si>
  <si>
    <t>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 
Проектом предусмотреть: 
1.	Установку ОПН 110 кВ (6 фаз) для защиты оборудования в ячейках ВЛ 110 кВ Калининградская ТЭЦ-2 – О-1 Центральная (Л-171) и ВЛ 110 кВ Калининградская ТЭЦ-2 – О-1 Центральная (Л-172).
2.	Рассмотреть необходимость и целесообразность выполнения подвески грозотроса в пролетах опор 74-77 ВЛ 110 кВ Калининградская ТЭЦ-2 – О-1 Центральная (Л-172) для защиты изоляции ВЛ на подходе к РУ 110 кВ.
3.	Установку молниеотвода высотой не менее 35 м для защиты ошиновки присоединения АТ-1, АТ-2, Л-171 ОРУ 110 кВ  от прямого удара молнии.</t>
  </si>
  <si>
    <t xml:space="preserve"> по состоянию на 01.01.2023</t>
  </si>
  <si>
    <t>N_22-1355</t>
  </si>
  <si>
    <t xml:space="preserve">3.4.8.2 Причиной отключения ВЛ 110 кВ Калининградская ТЭЦ-2 - О-1 Центральная 1 цепь (Л-171) стало перекрытие изоляции ВЛ вследствие грозового перенапряжения, приведшего к трехфазному короткому замыканию на землю (по показаниям ИМФ на расстоянии 3,2 км от ПС 330 кВ О-1 Центральная). Импульсный разряд грозового перенапряжения при попадании молнии в ВЛ 110 кВ Калининградская ТЭЦ-2 - О-1 Центральная 1 цепь (Л-171) привел к повреждению фазы «В» ТТ ВЛ-172 на ПС 330 кВ О-1 Центральная.
4.12 ВЛ 110 кВ Калининградская ТЭЦ-2 - О-1 Центральная 1 цепь (Л-171) отключалась в результате трехфазного на землю перекрытия изоляции ВЛ вследствие грозового разряда (установлено по показаниям фиксирующих приборов, при послеаварийном осмотре ВЛ дефектов и повреждений не обнаружено).
Причиной повреждения ТТ ф. «В» Л-172 на ПС 330 кВ О-1 Центральная стало внутреннее перенапряжение, возникшее из-за прохождения грозового импульса от близкого грозового разряда на ВЛ 110 кВ Калининградская ТЭЦ-2 - 0-1 Центральная 1 цепь (Л-171) (РАС зафиксировано 3-х фазное КЗ на землю на расстоянии 3,2 км от ПС 330 кВ Центральная).
</t>
  </si>
  <si>
    <t>Инвестиции</t>
  </si>
  <si>
    <t>1.2.1.</t>
  </si>
  <si>
    <t>3.7.</t>
  </si>
  <si>
    <t>4.1.</t>
  </si>
  <si>
    <t>Предложения по корректирующим мероприятиям по устранению отставания</t>
  </si>
  <si>
    <t>Исполнение решений согласно акта расследования технологического нарушения (аварии) от 09.08.2019 года № 115. Разработать и согласовать с Балтийским РДУ План-график мероприятий по оснащению ячеек ВJI 110 кВ ПС 330 кВ О-I Центральная ограничителями перенапряжения.
Исполнение распоряжения АО "Янтарьэнерго" от 25.02.2021 № 159 "О мероприятиях по повышению надежности системы молниезащиты ОРУ 110 кВ ПС О-1 Центральная" и требований РД 153-34.3-35.125-99 «Руководство по защите электрических сетей 6 -1150 кВ от грозовых и импульсных перенапряжений», утв. РАО "ЕЭС России" 12.07.1999. 
Выполнение мероприятий согласно технического отчета по обследованию электромагнитной обстановки, в т.ч. молниезащиты и мачт освещения на ОРУ 110 кВ ПС 330 кВ О-1 Центральная № 2020-ЯЭ-01-ТО, выполненный ООО "ЭМС-Проект":
1. Для защиты оборудования ОРУ в ячейках Л-171, Л-172 необходимо установить ОПН 110 кВ (6 фаз). Характеристики этих ОПН определены техническим отчётом.
2. Для защиты изоляции ВЛ 110 кВ на подходе к ОРУ возможно применить линейные ОПН (п. 9.19 СТО 56947007-29.240.02.332-2016 «Руководство по защите электрических сетей 110-750 кВ от грозовых и внутренних перенапряжений») или выполнить подвеску троса в пролетах Л-171 и Л-172, не проходящих под ВЛ 330 кВ. Параметры ОПН или троса определить проектом.
Акт технического обследования от 18.10.2022.
Письмо АО "СО ЕЭС" от 17.05.2023 № В42-III-2-19-5335 "О рассмотрении проекта ИПР ПАО "Россети Янтарь".</t>
  </si>
  <si>
    <t>Проектирование</t>
  </si>
  <si>
    <t>Сметная стоимость проекта в ценах  2024 г. с НДС, млн рублей</t>
  </si>
  <si>
    <t xml:space="preserve">на основании коммерческих предложений </t>
  </si>
  <si>
    <t>[юридическое лицо, вид услуг/ подряда, предмет договора, дата заключения/ расторжения и номер договора/ соглашений к договору]</t>
  </si>
  <si>
    <t>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t>
  </si>
  <si>
    <r>
      <t xml:space="preserve">Год раскрытия информации: </t>
    </r>
    <r>
      <rPr>
        <b/>
        <u/>
        <sz val="12"/>
        <rFont val="Times New Roman"/>
        <family val="1"/>
        <charset val="204"/>
      </rPr>
      <t xml:space="preserve">2024 </t>
    </r>
    <r>
      <rPr>
        <b/>
        <sz val="12"/>
        <rFont val="Times New Roman"/>
        <family val="1"/>
        <charset val="204"/>
      </rPr>
      <t>год</t>
    </r>
  </si>
  <si>
    <t>2024</t>
  </si>
  <si>
    <t>Факт 2023 года</t>
  </si>
  <si>
    <t>2024 год</t>
  </si>
  <si>
    <t>2025 год</t>
  </si>
  <si>
    <t>2026 год</t>
  </si>
  <si>
    <t>2027 год</t>
  </si>
  <si>
    <t>2028 год</t>
  </si>
  <si>
    <t xml:space="preserve"> по состоянию на 01.01.2024</t>
  </si>
  <si>
    <t>ПИР ООО "Группа компаний Генерация-спецстрой" (ООО "ГК ГСС") договор № 32312902112 от 29.01.2024 в ценах 2024 года без НДС, млн рублей</t>
  </si>
  <si>
    <t>ПИР ООО "Группа компаний Генерация-спецстрой" (ООО "ГК ГСС") договор № 32312902112 от 29.01.2024</t>
  </si>
  <si>
    <t>ПИР</t>
  </si>
  <si>
    <t>Разработка проектной и рабочей документации, по титулу: «Техническое перевооружение молниезащиты на ПС 330 кВ О-1 Центральная с установкой молниеотвода и 6 ОПН 110 кВ»</t>
  </si>
  <si>
    <t>Расчет предельной стоимости лота</t>
  </si>
  <si>
    <t>ОК</t>
  </si>
  <si>
    <t>ООО "ГК ГСС"</t>
  </si>
  <si>
    <t>https://lot-online.ru</t>
  </si>
  <si>
    <t>без НДС</t>
  </si>
  <si>
    <t>ООО "СИСТЕМЫ БЕЗОПАСНОГО ЭНЕРГОРАЗВИТИЯ"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</si>
</sst>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
    <numFmt numFmtId="174" formatCode="0.00000000"/>
    <numFmt numFmtId="175" formatCode="[$-419]mmmm;@"/>
    <numFmt numFmtId="176" formatCode="_-* #,##0\ _₽_-;\-* #,##0\ _₽_-;_-* &quot;-&quot;??\ _₽_-;_-@_-"/>
    <numFmt numFmtId="177" formatCode="_-* #,##0.0000\ _₽_-;\-* #,##0.0000\ _₽_-;_-* &quot;-&quot;??\ _₽_-;_-@_-"/>
    <numFmt numFmtId="178" formatCode="###,###,###,##0.00;\-###,##0.00"/>
    <numFmt numFmtId="179" formatCode="0.00000"/>
    <numFmt numFmtId="180" formatCode="0.0000000000"/>
    <numFmt numFmtId="181" formatCode="###,###,###,##0"/>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sz val="11"/>
      <color rgb="FFFF0000"/>
      <name val="Calibri"/>
      <family val="2"/>
      <charset val="204"/>
      <scheme val="minor"/>
    </font>
    <font>
      <b/>
      <sz val="11"/>
      <color theme="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b/>
      <sz val="11"/>
      <color rgb="FFFF0000"/>
      <name val="Calibri"/>
      <family val="2"/>
      <charset val="204"/>
      <scheme val="minor"/>
    </font>
    <font>
      <sz val="10"/>
      <color theme="1"/>
      <name val="Calibri"/>
      <family val="2"/>
      <charset val="204"/>
    </font>
    <font>
      <b/>
      <sz val="11"/>
      <color theme="1"/>
      <name val="Calibri"/>
      <family val="2"/>
      <charset val="204"/>
    </font>
    <font>
      <b/>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xf numFmtId="0" fontId="28" fillId="0" borderId="0"/>
  </cellStyleXfs>
  <cellXfs count="479">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6" fillId="0" borderId="1" xfId="1" applyFont="1" applyBorder="1" applyAlignment="1">
      <alignment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10" fillId="0" borderId="1" xfId="62" applyFont="1" applyBorder="1" applyAlignment="1">
      <alignment horizontal="center" vertical="center"/>
    </xf>
    <xf numFmtId="0" fontId="41" fillId="0" borderId="0" xfId="2" applyFont="1" applyFill="1" applyAlignment="1">
      <alignment horizontal="center"/>
    </xf>
    <xf numFmtId="171"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1"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6" fillId="26" borderId="1" xfId="1" applyFont="1" applyFill="1" applyBorder="1" applyAlignment="1">
      <alignment vertical="center" wrapText="1"/>
    </xf>
    <xf numFmtId="3" fontId="10" fillId="0" borderId="1" xfId="67" applyNumberFormat="1" applyFont="1" applyFill="1" applyBorder="1" applyAlignment="1">
      <alignment horizontal="left"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173" fontId="6" fillId="0" borderId="1" xfId="1" applyNumberFormat="1" applyFont="1" applyFill="1" applyBorder="1" applyAlignment="1">
      <alignment horizontal="left"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0" xfId="0" applyFont="1" applyFill="1"/>
    <xf numFmtId="49" fontId="10" fillId="0" borderId="4" xfId="1" applyNumberFormat="1" applyFont="1" applyBorder="1" applyAlignment="1">
      <alignment vertical="center"/>
    </xf>
    <xf numFmtId="0" fontId="10" fillId="0" borderId="1" xfId="1" applyFont="1" applyBorder="1" applyAlignment="1">
      <alignment vertical="center"/>
    </xf>
    <xf numFmtId="0" fontId="39" fillId="0" borderId="0" xfId="62" applyFont="1" applyFill="1" applyBorder="1"/>
    <xf numFmtId="3" fontId="38" fillId="0" borderId="0" xfId="67" applyNumberFormat="1" applyFont="1" applyFill="1" applyAlignment="1">
      <alignment horizontal="center" vertical="center"/>
    </xf>
    <xf numFmtId="171" fontId="37" fillId="0" borderId="0" xfId="67" applyNumberFormat="1" applyFont="1" applyFill="1" applyBorder="1" applyAlignment="1">
      <alignment vertical="center"/>
    </xf>
    <xf numFmtId="0" fontId="50" fillId="0" borderId="0" xfId="2" applyFont="1" applyFill="1" applyAlignment="1">
      <alignment vertical="center"/>
    </xf>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 fillId="0" borderId="40"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1"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3" fillId="0" borderId="5" xfId="67" applyFont="1" applyFill="1" applyBorder="1" applyAlignment="1">
      <alignment horizontal="center" vertical="center"/>
    </xf>
    <xf numFmtId="0" fontId="6" fillId="0" borderId="42"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7" xfId="67" applyFont="1" applyFill="1" applyBorder="1" applyAlignment="1">
      <alignment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1" fillId="0" borderId="46"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0" fontId="61" fillId="0" borderId="47" xfId="67" applyFont="1" applyFill="1" applyBorder="1" applyAlignment="1">
      <alignment vertical="center"/>
    </xf>
    <xf numFmtId="0" fontId="6" fillId="0" borderId="47" xfId="67" applyFont="1" applyFill="1" applyBorder="1" applyAlignment="1">
      <alignment horizontal="left" vertical="center"/>
    </xf>
    <xf numFmtId="0" fontId="61" fillId="0" borderId="47" xfId="67" applyFont="1" applyFill="1" applyBorder="1" applyAlignment="1">
      <alignment horizontal="left" vertical="center"/>
    </xf>
    <xf numFmtId="0" fontId="61" fillId="0" borderId="48"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7" xfId="67" applyFont="1" applyFill="1" applyBorder="1" applyAlignment="1">
      <alignment horizontal="left" vertical="center" wrapText="1"/>
    </xf>
    <xf numFmtId="0" fontId="61" fillId="0" borderId="48"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3" xfId="67" applyFont="1" applyFill="1" applyBorder="1" applyAlignment="1">
      <alignment vertical="center"/>
    </xf>
    <xf numFmtId="0" fontId="60" fillId="0" borderId="53"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4" fontId="38" fillId="0" borderId="34" xfId="62" applyNumberFormat="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52" fillId="0" borderId="0" xfId="1" applyFont="1" applyBorder="1" applyAlignment="1">
      <alignmen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23" xfId="80" applyFont="1" applyFill="1" applyBorder="1" applyAlignment="1">
      <alignment vertical="center"/>
    </xf>
    <xf numFmtId="176" fontId="37" fillId="0" borderId="23"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37" fillId="0" borderId="23" xfId="83" applyNumberFormat="1" applyFont="1" applyFill="1" applyBorder="1" applyAlignment="1">
      <alignment horizontal="center" vertical="center"/>
    </xf>
    <xf numFmtId="0" fontId="36" fillId="0" borderId="26" xfId="2" applyFont="1" applyFill="1" applyBorder="1" applyAlignment="1">
      <alignment horizontal="left" vertical="top" wrapText="1"/>
    </xf>
    <xf numFmtId="0" fontId="38" fillId="0" borderId="1" xfId="1" applyFont="1" applyBorder="1" applyAlignment="1">
      <alignment horizontal="center" vertical="center" wrapText="1"/>
    </xf>
    <xf numFmtId="0" fontId="35" fillId="0" borderId="0" xfId="1" applyFont="1" applyBorder="1" applyAlignment="1">
      <alignment vertical="center" wrapText="1"/>
    </xf>
    <xf numFmtId="0" fontId="6" fillId="0" borderId="0" xfId="1" applyFont="1" applyBorder="1"/>
    <xf numFmtId="0" fontId="10" fillId="0" borderId="1" xfId="62" applyFont="1" applyBorder="1" applyAlignment="1">
      <alignment horizontal="left" vertical="center"/>
    </xf>
    <xf numFmtId="0" fontId="10" fillId="0" borderId="1" xfId="62" applyFont="1" applyBorder="1" applyAlignment="1">
      <alignment horizontal="left" vertical="center" wrapText="1"/>
    </xf>
    <xf numFmtId="49" fontId="10" fillId="0" borderId="1" xfId="62" applyNumberFormat="1" applyFont="1" applyBorder="1" applyAlignment="1">
      <alignment horizontal="center" vertical="center"/>
    </xf>
    <xf numFmtId="49" fontId="10" fillId="0" borderId="1" xfId="62" applyNumberFormat="1" applyFont="1" applyBorder="1" applyAlignment="1">
      <alignment horizontal="left" vertical="center" wrapText="1"/>
    </xf>
    <xf numFmtId="0" fontId="10" fillId="0" borderId="1" xfId="62" applyNumberFormat="1" applyFont="1" applyBorder="1" applyAlignment="1">
      <alignment horizontal="center" vertical="center" wrapText="1"/>
    </xf>
    <xf numFmtId="0" fontId="10" fillId="0" borderId="1" xfId="62" applyNumberFormat="1" applyFont="1" applyBorder="1" applyAlignment="1">
      <alignment horizontal="left" vertical="center" wrapText="1"/>
    </xf>
    <xf numFmtId="0" fontId="10" fillId="0" borderId="0" xfId="1" applyFont="1" applyBorder="1" applyAlignment="1">
      <alignment vertical="center" wrapText="1"/>
    </xf>
    <xf numFmtId="0" fontId="6" fillId="26" borderId="1" xfId="1" applyFont="1" applyFill="1" applyBorder="1" applyAlignment="1">
      <alignment horizontal="left" vertical="center" wrapText="1"/>
    </xf>
    <xf numFmtId="0" fontId="10" fillId="26" borderId="1" xfId="1" applyFont="1" applyFill="1" applyBorder="1" applyAlignment="1">
      <alignment vertical="center" wrapText="1"/>
    </xf>
    <xf numFmtId="0" fontId="10" fillId="26" borderId="10" xfId="1" applyFont="1" applyFill="1" applyBorder="1" applyAlignment="1">
      <alignment vertical="center" wrapText="1"/>
    </xf>
    <xf numFmtId="0" fontId="10" fillId="26" borderId="1" xfId="2" applyFont="1" applyFill="1" applyBorder="1" applyAlignment="1">
      <alignment vertical="center" wrapText="1" shrinkToFit="1"/>
    </xf>
    <xf numFmtId="0" fontId="10" fillId="0" borderId="1" xfId="1" applyFont="1" applyBorder="1" applyAlignment="1">
      <alignment horizontal="center" vertical="center"/>
    </xf>
    <xf numFmtId="0" fontId="10" fillId="0" borderId="1" xfId="1" applyFont="1" applyFill="1" applyBorder="1" applyAlignment="1">
      <alignment horizontal="left" vertical="center" wrapText="1"/>
    </xf>
    <xf numFmtId="0" fontId="10" fillId="26" borderId="1"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51" fillId="0" borderId="54" xfId="0" applyFont="1" applyFill="1" applyBorder="1" applyAlignment="1">
      <alignment horizontal="center" vertical="center"/>
    </xf>
    <xf numFmtId="0" fontId="51" fillId="0" borderId="54" xfId="0" applyFont="1" applyFill="1" applyBorder="1" applyAlignment="1">
      <alignment horizontal="center" vertical="center" wrapText="1"/>
    </xf>
    <xf numFmtId="0" fontId="53" fillId="0" borderId="54" xfId="0" applyFont="1" applyFill="1" applyBorder="1" applyAlignment="1">
      <alignment horizontal="center" vertical="center"/>
    </xf>
    <xf numFmtId="0" fontId="53" fillId="0" borderId="54" xfId="0" applyFont="1" applyFill="1" applyBorder="1"/>
    <xf numFmtId="174" fontId="68" fillId="26" borderId="54" xfId="0" applyNumberFormat="1" applyFont="1" applyFill="1" applyBorder="1" applyAlignment="1">
      <alignment horizontal="center" vertical="center"/>
    </xf>
    <xf numFmtId="0" fontId="72" fillId="0" borderId="54" xfId="0" applyFont="1" applyFill="1" applyBorder="1" applyAlignment="1">
      <alignment horizontal="center" vertical="center"/>
    </xf>
    <xf numFmtId="0" fontId="72" fillId="0" borderId="54" xfId="0" applyFont="1" applyFill="1" applyBorder="1" applyAlignment="1">
      <alignment horizontal="center" vertical="center" wrapText="1"/>
    </xf>
    <xf numFmtId="0" fontId="0" fillId="0" borderId="54" xfId="0" applyFont="1" applyFill="1" applyBorder="1" applyAlignment="1">
      <alignment horizontal="center" vertical="center"/>
    </xf>
    <xf numFmtId="0" fontId="67" fillId="0" borderId="54" xfId="0" applyFont="1" applyFill="1" applyBorder="1" applyAlignment="1">
      <alignment horizontal="center" vertical="center"/>
    </xf>
    <xf numFmtId="0" fontId="67" fillId="0" borderId="54" xfId="0" applyFont="1" applyFill="1" applyBorder="1"/>
    <xf numFmtId="174" fontId="0" fillId="0" borderId="54" xfId="0" applyNumberFormat="1" applyFont="1" applyFill="1" applyBorder="1" applyAlignment="1">
      <alignment horizontal="center" vertical="center"/>
    </xf>
    <xf numFmtId="180" fontId="0" fillId="0" borderId="54" xfId="0" applyNumberFormat="1" applyFont="1" applyFill="1" applyBorder="1" applyAlignment="1">
      <alignment horizontal="center" vertical="center"/>
    </xf>
    <xf numFmtId="49" fontId="0" fillId="0" borderId="54" xfId="0" applyNumberFormat="1" applyFont="1" applyBorder="1" applyAlignment="1">
      <alignment horizontal="center" vertical="center" wrapText="1"/>
    </xf>
    <xf numFmtId="0" fontId="0" fillId="0" borderId="54" xfId="0" applyFill="1" applyBorder="1"/>
    <xf numFmtId="0" fontId="51" fillId="0" borderId="54" xfId="0" applyFont="1" applyFill="1" applyBorder="1" applyAlignment="1">
      <alignment wrapText="1"/>
    </xf>
    <xf numFmtId="178" fontId="68" fillId="0" borderId="54" xfId="0" applyNumberFormat="1" applyFont="1" applyFill="1" applyBorder="1" applyAlignment="1">
      <alignment horizontal="center" vertical="center"/>
    </xf>
    <xf numFmtId="0" fontId="68" fillId="0" borderId="54" xfId="0" applyFont="1" applyFill="1" applyBorder="1" applyAlignment="1">
      <alignment horizontal="center" vertical="center"/>
    </xf>
    <xf numFmtId="49" fontId="0" fillId="0" borderId="54" xfId="0" applyNumberFormat="1" applyFont="1" applyFill="1" applyBorder="1" applyAlignment="1">
      <alignment vertical="center"/>
    </xf>
    <xf numFmtId="0" fontId="0" fillId="0" borderId="54" xfId="0" applyFill="1" applyBorder="1" applyAlignment="1">
      <alignment vertical="center"/>
    </xf>
    <xf numFmtId="0" fontId="0" fillId="0" borderId="54" xfId="0" applyFill="1" applyBorder="1" applyAlignment="1">
      <alignment horizontal="center" vertical="center"/>
    </xf>
    <xf numFmtId="178" fontId="73" fillId="0" borderId="54" xfId="0" applyNumberFormat="1" applyFont="1" applyFill="1" applyBorder="1" applyAlignment="1">
      <alignment horizontal="right" vertical="center" wrapText="1"/>
    </xf>
    <xf numFmtId="181" fontId="73" fillId="0" borderId="54" xfId="84" applyNumberFormat="1" applyFont="1" applyFill="1" applyBorder="1" applyAlignment="1">
      <alignment horizontal="right" vertical="center" wrapText="1"/>
    </xf>
    <xf numFmtId="0" fontId="0" fillId="0" borderId="54" xfId="0" applyFont="1" applyFill="1" applyBorder="1" applyAlignment="1">
      <alignment horizontal="right" vertical="center"/>
    </xf>
    <xf numFmtId="178" fontId="74" fillId="0" borderId="54" xfId="0" applyNumberFormat="1" applyFont="1" applyFill="1" applyBorder="1" applyAlignment="1">
      <alignment horizontal="center" vertical="center" wrapText="1"/>
    </xf>
    <xf numFmtId="49" fontId="67" fillId="0" borderId="54" xfId="0" applyNumberFormat="1" applyFont="1" applyFill="1" applyBorder="1" applyAlignment="1">
      <alignment vertical="center"/>
    </xf>
    <xf numFmtId="3" fontId="0" fillId="0" borderId="54" xfId="0" applyNumberFormat="1" applyFill="1" applyBorder="1" applyAlignment="1">
      <alignment vertical="center"/>
    </xf>
    <xf numFmtId="0" fontId="67" fillId="26" borderId="54" xfId="0" applyFont="1" applyFill="1" applyBorder="1" applyAlignment="1">
      <alignment horizontal="center" vertical="center"/>
    </xf>
    <xf numFmtId="0" fontId="0" fillId="26" borderId="54" xfId="0" applyFont="1" applyFill="1" applyBorder="1" applyAlignment="1">
      <alignment horizontal="center" vertical="center"/>
    </xf>
    <xf numFmtId="178" fontId="0" fillId="26" borderId="54" xfId="0" applyNumberFormat="1" applyFont="1" applyFill="1" applyBorder="1" applyAlignment="1">
      <alignment horizontal="center" vertical="center"/>
    </xf>
    <xf numFmtId="179" fontId="0" fillId="26" borderId="54" xfId="0" applyNumberFormat="1" applyFont="1" applyFill="1" applyBorder="1" applyAlignment="1">
      <alignment horizontal="center" vertical="center"/>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54" xfId="62" applyFont="1" applyFill="1" applyBorder="1" applyAlignment="1">
      <alignment horizontal="center" vertical="center" wrapText="1"/>
    </xf>
    <xf numFmtId="0" fontId="46" fillId="0" borderId="54" xfId="0" applyFont="1" applyFill="1" applyBorder="1" applyAlignment="1">
      <alignment horizontal="center" vertical="center" wrapText="1"/>
    </xf>
    <xf numFmtId="0" fontId="6" fillId="0" borderId="54" xfId="0" applyFont="1" applyFill="1" applyBorder="1" applyAlignment="1">
      <alignment horizontal="center" vertical="center" wrapText="1"/>
    </xf>
    <xf numFmtId="49" fontId="10" fillId="0" borderId="54" xfId="62" applyNumberFormat="1" applyFont="1" applyFill="1" applyBorder="1" applyAlignment="1">
      <alignment horizontal="center" vertical="center" wrapText="1"/>
    </xf>
    <xf numFmtId="49" fontId="6" fillId="0" borderId="54" xfId="62" applyNumberFormat="1" applyFont="1" applyFill="1" applyBorder="1" applyAlignment="1">
      <alignment horizontal="center" vertical="center" wrapText="1"/>
    </xf>
    <xf numFmtId="0" fontId="0" fillId="0" borderId="54" xfId="0" applyFont="1" applyFill="1" applyBorder="1" applyAlignment="1">
      <alignment horizontal="center" vertical="center" wrapText="1"/>
    </xf>
    <xf numFmtId="4" fontId="40" fillId="0" borderId="54" xfId="82" applyNumberFormat="1" applyFont="1" applyFill="1" applyBorder="1" applyAlignment="1">
      <alignment horizontal="center" vertical="center"/>
    </xf>
    <xf numFmtId="3" fontId="40" fillId="0" borderId="54" xfId="82" applyNumberFormat="1" applyFont="1" applyFill="1" applyBorder="1" applyAlignment="1">
      <alignment horizontal="center" vertical="center"/>
    </xf>
    <xf numFmtId="0" fontId="62" fillId="0" borderId="54" xfId="67" applyFont="1" applyFill="1" applyBorder="1" applyAlignment="1">
      <alignment horizontal="center" vertical="center"/>
    </xf>
    <xf numFmtId="10" fontId="35" fillId="0" borderId="54" xfId="67" applyNumberFormat="1" applyFont="1" applyFill="1" applyBorder="1" applyAlignment="1">
      <alignment vertical="center"/>
    </xf>
    <xf numFmtId="43" fontId="35" fillId="0" borderId="54" xfId="80" applyFont="1" applyFill="1" applyBorder="1" applyAlignment="1">
      <alignment vertical="center"/>
    </xf>
    <xf numFmtId="43" fontId="61" fillId="0" borderId="54" xfId="80" applyFont="1" applyFill="1" applyBorder="1" applyAlignment="1">
      <alignment vertical="center"/>
    </xf>
    <xf numFmtId="3" fontId="61" fillId="0" borderId="54" xfId="67" applyNumberFormat="1" applyFont="1" applyFill="1" applyBorder="1" applyAlignment="1">
      <alignment vertical="center"/>
    </xf>
    <xf numFmtId="176" fontId="36" fillId="0" borderId="54" xfId="83" applyNumberFormat="1" applyFont="1" applyFill="1" applyBorder="1" applyAlignment="1">
      <alignment horizontal="center" vertical="center"/>
    </xf>
    <xf numFmtId="176" fontId="36" fillId="0" borderId="54" xfId="83" applyNumberFormat="1" applyFont="1" applyFill="1" applyBorder="1" applyAlignment="1">
      <alignment horizontal="center"/>
    </xf>
    <xf numFmtId="164" fontId="35" fillId="0" borderId="54" xfId="58" applyFont="1" applyFill="1" applyBorder="1" applyAlignment="1">
      <alignment vertical="center"/>
    </xf>
    <xf numFmtId="43" fontId="37" fillId="0" borderId="54" xfId="83" applyNumberFormat="1" applyFont="1" applyFill="1" applyBorder="1" applyAlignment="1">
      <alignment horizontal="center" vertical="center"/>
    </xf>
    <xf numFmtId="176" fontId="37" fillId="0" borderId="54" xfId="83" applyNumberFormat="1" applyFont="1" applyFill="1" applyBorder="1" applyAlignment="1">
      <alignment horizontal="center" vertical="center"/>
    </xf>
    <xf numFmtId="177" fontId="36" fillId="0" borderId="54" xfId="83" applyNumberFormat="1" applyFont="1" applyFill="1" applyBorder="1" applyAlignment="1">
      <alignment horizontal="center"/>
    </xf>
    <xf numFmtId="169" fontId="37" fillId="0" borderId="54" xfId="81" applyNumberFormat="1" applyFont="1" applyFill="1" applyBorder="1" applyAlignment="1">
      <alignment horizontal="center" vertical="center"/>
    </xf>
    <xf numFmtId="3" fontId="37" fillId="0" borderId="54" xfId="67" applyNumberFormat="1" applyFont="1" applyFill="1" applyBorder="1" applyAlignment="1">
      <alignment vertical="center"/>
    </xf>
    <xf numFmtId="171" fontId="37" fillId="0" borderId="54" xfId="67" applyNumberFormat="1" applyFont="1" applyFill="1" applyBorder="1" applyAlignment="1">
      <alignment vertical="center"/>
    </xf>
    <xf numFmtId="0" fontId="38" fillId="0" borderId="54" xfId="2" applyNumberFormat="1" applyFont="1" applyBorder="1" applyAlignment="1">
      <alignment horizontal="center" vertical="top" wrapText="1"/>
    </xf>
    <xf numFmtId="0" fontId="38" fillId="0" borderId="54" xfId="2" applyFont="1" applyBorder="1" applyAlignment="1">
      <alignment vertical="top" wrapText="1"/>
    </xf>
    <xf numFmtId="0" fontId="10" fillId="0" borderId="54" xfId="2" applyFont="1" applyBorder="1" applyAlignment="1">
      <alignment vertical="top" wrapText="1"/>
    </xf>
    <xf numFmtId="0" fontId="10" fillId="0" borderId="54" xfId="2" applyFont="1" applyBorder="1" applyAlignment="1">
      <alignment horizontal="justify" vertical="top" wrapText="1"/>
    </xf>
    <xf numFmtId="0" fontId="10" fillId="0" borderId="0" xfId="2" applyFont="1" applyFill="1" applyAlignment="1">
      <alignment vertical="top" wrapText="1"/>
    </xf>
    <xf numFmtId="0" fontId="38" fillId="0" borderId="54" xfId="2" applyNumberFormat="1" applyFont="1" applyFill="1" applyBorder="1" applyAlignment="1">
      <alignment horizontal="center" vertical="top" wrapText="1" shrinkToFit="1"/>
    </xf>
    <xf numFmtId="0" fontId="38" fillId="0" borderId="54" xfId="2" applyFont="1" applyFill="1" applyBorder="1" applyAlignment="1">
      <alignment horizontal="center" vertical="center" wrapText="1"/>
    </xf>
    <xf numFmtId="0" fontId="38" fillId="0" borderId="55" xfId="2" applyFont="1" applyFill="1" applyBorder="1" applyAlignment="1">
      <alignment horizontal="center" vertical="center" wrapText="1"/>
    </xf>
    <xf numFmtId="0" fontId="10" fillId="0" borderId="55" xfId="2" applyFont="1" applyFill="1" applyBorder="1" applyAlignment="1">
      <alignment horizontal="center" vertical="center" wrapText="1"/>
    </xf>
    <xf numFmtId="0" fontId="38" fillId="0" borderId="54" xfId="2" applyFont="1" applyFill="1" applyBorder="1" applyAlignment="1">
      <alignment horizontal="center" vertical="center" textRotation="90" wrapText="1"/>
    </xf>
    <xf numFmtId="172" fontId="38" fillId="0" borderId="54" xfId="2" applyNumberFormat="1" applyFont="1" applyFill="1" applyBorder="1" applyAlignment="1">
      <alignment horizontal="center" vertical="center" wrapText="1"/>
    </xf>
    <xf numFmtId="172" fontId="38" fillId="0" borderId="54" xfId="2" applyNumberFormat="1" applyFont="1" applyBorder="1" applyAlignment="1">
      <alignment horizontal="center" vertical="center"/>
    </xf>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1" fontId="59" fillId="0" borderId="54" xfId="49" applyNumberFormat="1" applyFont="1" applyBorder="1" applyAlignment="1">
      <alignment horizontal="center" vertical="center"/>
    </xf>
    <xf numFmtId="49" fontId="59" fillId="0" borderId="54" xfId="49" applyNumberFormat="1" applyFont="1" applyBorder="1" applyAlignment="1">
      <alignment horizontal="center" vertical="center"/>
    </xf>
    <xf numFmtId="17" fontId="59" fillId="0" borderId="54" xfId="49" applyNumberFormat="1" applyFont="1" applyBorder="1" applyAlignment="1">
      <alignment horizontal="center" vertical="center" wrapText="1"/>
    </xf>
    <xf numFmtId="1" fontId="59" fillId="0" borderId="54" xfId="49" applyNumberFormat="1" applyFont="1" applyBorder="1" applyAlignment="1">
      <alignment horizontal="center" vertical="center" wrapText="1"/>
    </xf>
    <xf numFmtId="49" fontId="59" fillId="0" borderId="54" xfId="49" applyNumberFormat="1" applyFont="1" applyBorder="1" applyAlignment="1">
      <alignment horizontal="center" vertical="center" wrapText="1"/>
    </xf>
    <xf numFmtId="167" fontId="59" fillId="0" borderId="54" xfId="49" applyNumberFormat="1" applyFont="1" applyBorder="1" applyAlignment="1">
      <alignment horizontal="center" vertical="center" wrapText="1"/>
    </xf>
    <xf numFmtId="14" fontId="59" fillId="0" borderId="54" xfId="49" applyNumberFormat="1" applyFont="1" applyBorder="1" applyAlignment="1">
      <alignment horizontal="center" vertical="center" wrapText="1"/>
    </xf>
    <xf numFmtId="14" fontId="40" fillId="26" borderId="54" xfId="0"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26" borderId="0" xfId="1" applyFont="1" applyFill="1" applyAlignment="1">
      <alignment horizontal="center" vertical="center"/>
    </xf>
    <xf numFmtId="0" fontId="7" fillId="26" borderId="0" xfId="1" applyFont="1" applyFill="1" applyAlignment="1">
      <alignment horizontal="center" vertical="center" wrapText="1"/>
    </xf>
    <xf numFmtId="0" fontId="44" fillId="26" borderId="0" xfId="1" applyFont="1" applyFill="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26" borderId="0" xfId="1" applyFont="1" applyFill="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44" fillId="0" borderId="0" xfId="1" applyFont="1" applyAlignment="1">
      <alignment horizontal="center" vertical="center" wrapText="1"/>
    </xf>
    <xf numFmtId="0" fontId="50"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41" fillId="0" borderId="0" xfId="1" applyFont="1" applyAlignment="1">
      <alignment horizontal="center" vertical="center" wrapText="1"/>
    </xf>
    <xf numFmtId="0" fontId="6" fillId="0" borderId="52" xfId="67" applyFont="1" applyFill="1" applyBorder="1" applyAlignment="1">
      <alignment horizontal="left" vertical="center" wrapText="1"/>
    </xf>
    <xf numFmtId="0" fontId="6" fillId="0" borderId="53"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4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54" xfId="2" applyFont="1" applyFill="1" applyBorder="1" applyAlignment="1">
      <alignment horizontal="center" vertical="center" wrapText="1"/>
    </xf>
    <xf numFmtId="0" fontId="38" fillId="0" borderId="54" xfId="0" applyFont="1" applyFill="1" applyBorder="1" applyAlignment="1">
      <alignment horizontal="center" vertical="center" wrapText="1" shrinkToFi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54" xfId="2" applyNumberFormat="1" applyFont="1" applyFill="1" applyBorder="1" applyAlignment="1">
      <alignment horizontal="center" vertical="center" wrapText="1" shrinkToFit="1"/>
    </xf>
    <xf numFmtId="0" fontId="38" fillId="0" borderId="54" xfId="2"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4" xfId="2" applyFont="1" applyFill="1" applyBorder="1" applyAlignment="1">
      <alignment horizontal="center" vertical="center"/>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4" xfId="2" applyFont="1" applyBorder="1" applyAlignment="1">
      <alignment horizontal="center" vertical="center"/>
    </xf>
    <xf numFmtId="0" fontId="75" fillId="0" borderId="55" xfId="2" applyFont="1" applyFill="1" applyBorder="1" applyAlignment="1">
      <alignment horizontal="center" vertical="center" wrapText="1"/>
    </xf>
    <xf numFmtId="0" fontId="75" fillId="0" borderId="6" xfId="2" applyFont="1" applyFill="1" applyBorder="1" applyAlignment="1">
      <alignment horizontal="center" vertical="center" wrapText="1"/>
    </xf>
    <xf numFmtId="0" fontId="75"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54"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cellXfs>
  <cellStyles count="8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 9" xfId="84" xr:uid="{00000000-0005-0000-0000-000039000000}"/>
    <cellStyle name="Обычный_Форматы по компаниям от 12.03" xfId="67" xr:uid="{00000000-0005-0000-0000-00003A000000}"/>
    <cellStyle name="Обычный_Форматы по компаниям от 12.03 2" xfId="82"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оцентный" xfId="81" builtinId="5"/>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Текст предупреждения 2" xfId="57" xr:uid="{00000000-0005-0000-0000-000046000000}"/>
    <cellStyle name="Финансовый" xfId="80" builtinId="3"/>
    <cellStyle name="Финансовый 2" xfId="58" xr:uid="{00000000-0005-0000-0000-000048000000}"/>
    <cellStyle name="Финансовый 2 2" xfId="70" xr:uid="{00000000-0005-0000-0000-000049000000}"/>
    <cellStyle name="Финансовый 2 2 2" xfId="72" xr:uid="{00000000-0005-0000-0000-00004A000000}"/>
    <cellStyle name="Финансовый 2 2 2 2" xfId="76" xr:uid="{00000000-0005-0000-0000-00004B000000}"/>
    <cellStyle name="Финансовый 2 2 2 2 2" xfId="59" xr:uid="{00000000-0005-0000-0000-00004C000000}"/>
    <cellStyle name="Финансовый 2 2 3" xfId="74" xr:uid="{00000000-0005-0000-0000-00004D000000}"/>
    <cellStyle name="Финансовый 2 3" xfId="71" xr:uid="{00000000-0005-0000-0000-00004E000000}"/>
    <cellStyle name="Финансовый 2 3 2" xfId="75" xr:uid="{00000000-0005-0000-0000-00004F000000}"/>
    <cellStyle name="Финансовый 2 4" xfId="73" xr:uid="{00000000-0005-0000-0000-000050000000}"/>
    <cellStyle name="Финансовый 3" xfId="60" xr:uid="{00000000-0005-0000-0000-000051000000}"/>
    <cellStyle name="Финансовый 4 2" xfId="83" xr:uid="{00000000-0005-0000-0000-000052000000}"/>
    <cellStyle name="Финансовый 5" xfId="77" xr:uid="{00000000-0005-0000-0000-000053000000}"/>
    <cellStyle name="Хороший 2" xfId="61" xr:uid="{00000000-0005-0000-0000-000054000000}"/>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407"/>
          <c:y val="1.8909011373578307E-2"/>
        </c:manualLayout>
      </c:layout>
      <c:overlay val="0"/>
      <c:spPr>
        <a:noFill/>
        <a:ln w="25400">
          <a:noFill/>
        </a:ln>
      </c:spPr>
    </c:title>
    <c:autoTitleDeleted val="0"/>
    <c:plotArea>
      <c:layout>
        <c:manualLayout>
          <c:layoutTarget val="inner"/>
          <c:xMode val="edge"/>
          <c:yMode val="edge"/>
          <c:x val="7.4119104968164387E-2"/>
          <c:y val="2.5420367203115683E-2"/>
          <c:w val="0.92466640522146759"/>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smooth val="0"/>
          <c:extLst>
            <c:ext xmlns:c16="http://schemas.microsoft.com/office/drawing/2014/chart" uri="{C3380CC4-5D6E-409C-BE32-E72D297353CC}">
              <c16:uniqueId val="{00000000-141B-4984-8A6E-D3E8EF560BE0}"/>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smooth val="0"/>
          <c:extLst>
            <c:ext xmlns:c16="http://schemas.microsoft.com/office/drawing/2014/chart" uri="{C3380CC4-5D6E-409C-BE32-E72D297353CC}">
              <c16:uniqueId val="{00000001-141B-4984-8A6E-D3E8EF560BE0}"/>
            </c:ext>
          </c:extLst>
        </c:ser>
        <c:dLbls>
          <c:showLegendKey val="0"/>
          <c:showVal val="0"/>
          <c:showCatName val="0"/>
          <c:showSerName val="0"/>
          <c:showPercent val="0"/>
          <c:showBubbleSize val="0"/>
        </c:dLbls>
        <c:smooth val="0"/>
        <c:axId val="156661472"/>
        <c:axId val="156657552"/>
      </c:lineChart>
      <c:catAx>
        <c:axId val="15666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6657552"/>
        <c:crosses val="autoZero"/>
        <c:auto val="1"/>
        <c:lblAlgn val="ctr"/>
        <c:lblOffset val="100"/>
        <c:noMultiLvlLbl val="0"/>
      </c:catAx>
      <c:valAx>
        <c:axId val="156657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6661472"/>
        <c:crosses val="autoZero"/>
        <c:crossBetween val="between"/>
      </c:valAx>
    </c:plotArea>
    <c:legend>
      <c:legendPos val="r"/>
      <c:layout>
        <c:manualLayout>
          <c:xMode val="edge"/>
          <c:yMode val="edge"/>
          <c:x val="0.29905685138414356"/>
          <c:y val="0.89333420822397203"/>
          <c:w val="0.34150968157282258"/>
          <c:h val="8.000000000000001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 l="0.70000000000000062" r="0.70000000000000062" t="0.75000000000000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04"/>
          <c:y val="1.8908870959031369E-2"/>
        </c:manualLayout>
      </c:layout>
      <c:overlay val="0"/>
      <c:spPr>
        <a:noFill/>
        <a:ln w="25400">
          <a:noFill/>
        </a:ln>
      </c:spPr>
    </c:title>
    <c:autoTitleDeleted val="0"/>
    <c:plotArea>
      <c:layout>
        <c:manualLayout>
          <c:layoutTarget val="inner"/>
          <c:xMode val="edge"/>
          <c:yMode val="edge"/>
          <c:x val="7.411910779828193E-2"/>
          <c:y val="7.0290196299827162E-2"/>
          <c:w val="0.92466585662211498"/>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smooth val="0"/>
          <c:extLst>
            <c:ext xmlns:c16="http://schemas.microsoft.com/office/drawing/2014/chart" uri="{C3380CC4-5D6E-409C-BE32-E72D297353CC}">
              <c16:uniqueId val="{00000000-7691-4DC3-9EFA-374AAF53A68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smooth val="0"/>
          <c:extLst>
            <c:ext xmlns:c16="http://schemas.microsoft.com/office/drawing/2014/chart" uri="{C3380CC4-5D6E-409C-BE32-E72D297353CC}">
              <c16:uniqueId val="{00000001-7691-4DC3-9EFA-374AAF53A68D}"/>
            </c:ext>
          </c:extLst>
        </c:ser>
        <c:dLbls>
          <c:showLegendKey val="0"/>
          <c:showVal val="0"/>
          <c:showCatName val="0"/>
          <c:showSerName val="0"/>
          <c:showPercent val="0"/>
          <c:showBubbleSize val="0"/>
        </c:dLbls>
        <c:smooth val="0"/>
        <c:axId val="156661864"/>
        <c:axId val="156658728"/>
      </c:lineChart>
      <c:catAx>
        <c:axId val="156661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6658728"/>
        <c:crosses val="autoZero"/>
        <c:auto val="1"/>
        <c:lblAlgn val="ctr"/>
        <c:lblOffset val="100"/>
        <c:noMultiLvlLbl val="0"/>
      </c:catAx>
      <c:valAx>
        <c:axId val="156658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6661864"/>
        <c:crosses val="autoZero"/>
        <c:crossBetween val="between"/>
      </c:valAx>
    </c:plotArea>
    <c:legend>
      <c:legendPos val="r"/>
      <c:layout>
        <c:manualLayout>
          <c:xMode val="edge"/>
          <c:yMode val="edge"/>
          <c:x val="0.30255176790629024"/>
          <c:y val="0.90535325059676186"/>
          <c:w val="0.35115456861938432"/>
          <c:h val="8.2304958793731023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88" l="0.70000000000000062" r="0.70000000000000062" t="0.75000000000000588"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1E2-47F1-A555-76861215A11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1E2-47F1-A555-76861215A115}"/>
            </c:ext>
          </c:extLst>
        </c:ser>
        <c:dLbls>
          <c:showLegendKey val="0"/>
          <c:showVal val="0"/>
          <c:showCatName val="0"/>
          <c:showSerName val="0"/>
          <c:showPercent val="0"/>
          <c:showBubbleSize val="0"/>
        </c:dLbls>
        <c:smooth val="0"/>
        <c:axId val="1120119224"/>
        <c:axId val="1120118832"/>
      </c:lineChart>
      <c:catAx>
        <c:axId val="1120119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18832"/>
        <c:crosses val="autoZero"/>
        <c:auto val="1"/>
        <c:lblAlgn val="ctr"/>
        <c:lblOffset val="100"/>
        <c:noMultiLvlLbl val="0"/>
      </c:catAx>
      <c:valAx>
        <c:axId val="1120118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19224"/>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3E4-4A6C-BE6E-9825DC66415A}"/>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3E4-4A6C-BE6E-9825DC66415A}"/>
            </c:ext>
          </c:extLst>
        </c:ser>
        <c:dLbls>
          <c:showLegendKey val="0"/>
          <c:showVal val="0"/>
          <c:showCatName val="0"/>
          <c:showSerName val="0"/>
          <c:showPercent val="0"/>
          <c:showBubbleSize val="0"/>
        </c:dLbls>
        <c:smooth val="0"/>
        <c:axId val="1120117264"/>
        <c:axId val="1120121968"/>
      </c:lineChart>
      <c:catAx>
        <c:axId val="1120117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21968"/>
        <c:crosses val="autoZero"/>
        <c:auto val="1"/>
        <c:lblAlgn val="ctr"/>
        <c:lblOffset val="100"/>
        <c:noMultiLvlLbl val="0"/>
      </c:catAx>
      <c:valAx>
        <c:axId val="1120121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1726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1075764</xdr:colOff>
      <xdr:row>32</xdr:row>
      <xdr:rowOff>198120</xdr:rowOff>
    </xdr:from>
    <xdr:to>
      <xdr:col>9</xdr:col>
      <xdr:colOff>693420</xdr:colOff>
      <xdr:row>43</xdr:row>
      <xdr:rowOff>67236</xdr:rowOff>
    </xdr:to>
    <xdr:graphicFrame macro="">
      <xdr:nvGraphicFramePr>
        <xdr:cNvPr id="4" name="Диаграмма 2">
          <a:extLst>
            <a:ext uri="{FF2B5EF4-FFF2-40B4-BE49-F238E27FC236}">
              <a16:creationId xmlns:a16="http://schemas.microsoft.com/office/drawing/2014/main" id="{66B29D30-AF2F-4AA5-80B0-51B6EFD5EF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5" name="Диаграмма 4">
          <a:extLst>
            <a:ext uri="{FF2B5EF4-FFF2-40B4-BE49-F238E27FC236}">
              <a16:creationId xmlns:a16="http://schemas.microsoft.com/office/drawing/2014/main" id="{7E153441-A503-460B-BD24-2C9ED25A68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74.710937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64</v>
      </c>
      <c r="F1" s="14"/>
      <c r="G1" s="14"/>
    </row>
    <row r="2" spans="1:22" s="10" customFormat="1" ht="18.75" customHeight="1" x14ac:dyDescent="0.3">
      <c r="A2" s="16"/>
      <c r="C2" s="13" t="s">
        <v>7</v>
      </c>
      <c r="F2" s="14"/>
      <c r="G2" s="14"/>
    </row>
    <row r="3" spans="1:22" s="10" customFormat="1" ht="18.75" x14ac:dyDescent="0.3">
      <c r="A3" s="15"/>
      <c r="C3" s="13" t="s">
        <v>63</v>
      </c>
      <c r="F3" s="14"/>
      <c r="G3" s="14"/>
    </row>
    <row r="4" spans="1:22" s="10" customFormat="1" ht="18.75" x14ac:dyDescent="0.3">
      <c r="A4" s="15"/>
      <c r="F4" s="14"/>
      <c r="G4" s="14"/>
      <c r="H4" s="13"/>
    </row>
    <row r="5" spans="1:22" s="10" customFormat="1" ht="15.75" x14ac:dyDescent="0.25">
      <c r="A5" s="358" t="s">
        <v>525</v>
      </c>
      <c r="B5" s="358"/>
      <c r="C5" s="358"/>
      <c r="D5" s="95"/>
      <c r="E5" s="95"/>
      <c r="F5" s="95"/>
      <c r="G5" s="95"/>
      <c r="H5" s="95"/>
      <c r="I5" s="95"/>
      <c r="J5" s="95"/>
    </row>
    <row r="6" spans="1:22" s="10" customFormat="1" ht="18.75" x14ac:dyDescent="0.3">
      <c r="A6" s="15"/>
      <c r="F6" s="14"/>
      <c r="G6" s="14"/>
      <c r="H6" s="13"/>
    </row>
    <row r="7" spans="1:22" s="10" customFormat="1" ht="18.75" x14ac:dyDescent="0.2">
      <c r="A7" s="362" t="s">
        <v>6</v>
      </c>
      <c r="B7" s="362"/>
      <c r="C7" s="36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63" t="s">
        <v>487</v>
      </c>
      <c r="B9" s="363"/>
      <c r="C9" s="363"/>
      <c r="D9" s="6"/>
      <c r="E9" s="6"/>
      <c r="F9" s="6"/>
      <c r="G9" s="6"/>
      <c r="H9" s="6"/>
      <c r="I9" s="11"/>
      <c r="J9" s="11"/>
      <c r="K9" s="11"/>
      <c r="L9" s="11"/>
      <c r="M9" s="11"/>
      <c r="N9" s="11"/>
      <c r="O9" s="11"/>
      <c r="P9" s="11"/>
      <c r="Q9" s="11"/>
      <c r="R9" s="11"/>
      <c r="S9" s="11"/>
      <c r="T9" s="11"/>
      <c r="U9" s="11"/>
      <c r="V9" s="11"/>
    </row>
    <row r="10" spans="1:22" s="10" customFormat="1" ht="18.75" x14ac:dyDescent="0.2">
      <c r="A10" s="359" t="s">
        <v>5</v>
      </c>
      <c r="B10" s="359"/>
      <c r="C10" s="35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4" t="s">
        <v>512</v>
      </c>
      <c r="B12" s="364"/>
      <c r="C12" s="364"/>
      <c r="D12" s="6"/>
      <c r="E12" s="6"/>
      <c r="F12" s="6"/>
      <c r="G12" s="6"/>
      <c r="H12" s="6"/>
      <c r="I12" s="11"/>
      <c r="J12" s="11"/>
      <c r="K12" s="11"/>
      <c r="L12" s="11"/>
      <c r="M12" s="11"/>
      <c r="N12" s="11"/>
      <c r="O12" s="11"/>
      <c r="P12" s="11"/>
      <c r="Q12" s="11"/>
      <c r="R12" s="11"/>
      <c r="S12" s="11"/>
      <c r="T12" s="11"/>
      <c r="U12" s="11"/>
      <c r="V12" s="11"/>
    </row>
    <row r="13" spans="1:22" s="10" customFormat="1" ht="18.75" x14ac:dyDescent="0.2">
      <c r="A13" s="359" t="s">
        <v>4</v>
      </c>
      <c r="B13" s="359"/>
      <c r="C13" s="35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0.5" customHeight="1" x14ac:dyDescent="0.2">
      <c r="A15" s="365" t="s">
        <v>524</v>
      </c>
      <c r="B15" s="365"/>
      <c r="C15" s="365"/>
      <c r="D15" s="6"/>
      <c r="E15" s="6"/>
      <c r="F15" s="260"/>
      <c r="G15" s="6"/>
      <c r="H15" s="6"/>
      <c r="I15" s="6"/>
      <c r="J15" s="6"/>
      <c r="K15" s="6"/>
      <c r="L15" s="6"/>
      <c r="M15" s="6"/>
      <c r="N15" s="6"/>
      <c r="O15" s="6"/>
      <c r="P15" s="6"/>
      <c r="Q15" s="6"/>
      <c r="R15" s="6"/>
      <c r="S15" s="6"/>
      <c r="T15" s="6"/>
      <c r="U15" s="6"/>
      <c r="V15" s="6"/>
    </row>
    <row r="16" spans="1:22" s="2" customFormat="1" ht="15.75" x14ac:dyDescent="0.2">
      <c r="A16" s="359" t="s">
        <v>3</v>
      </c>
      <c r="B16" s="359"/>
      <c r="C16" s="35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0" t="s">
        <v>369</v>
      </c>
      <c r="B18" s="361"/>
      <c r="C18" s="36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2</v>
      </c>
      <c r="B20" s="31" t="s">
        <v>62</v>
      </c>
      <c r="C20" s="30" t="s">
        <v>61</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30">
        <v>1</v>
      </c>
      <c r="B21" s="31">
        <v>2</v>
      </c>
      <c r="C21" s="30">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60</v>
      </c>
      <c r="B22" s="34" t="s">
        <v>259</v>
      </c>
      <c r="C22" s="276" t="s">
        <v>488</v>
      </c>
      <c r="D22" s="22"/>
      <c r="E22" s="22"/>
      <c r="F22" s="22"/>
      <c r="G22" s="22"/>
      <c r="H22" s="22"/>
      <c r="I22" s="21"/>
      <c r="J22" s="21"/>
      <c r="K22" s="21"/>
      <c r="L22" s="21"/>
      <c r="M22" s="21"/>
      <c r="N22" s="21"/>
      <c r="O22" s="21"/>
      <c r="P22" s="21"/>
      <c r="Q22" s="21"/>
      <c r="R22" s="21"/>
      <c r="S22" s="21"/>
      <c r="T22" s="20"/>
      <c r="U22" s="20"/>
      <c r="V22" s="20"/>
    </row>
    <row r="23" spans="1:22" s="2" customFormat="1" ht="54.75" customHeight="1" x14ac:dyDescent="0.2">
      <c r="A23" s="18" t="s">
        <v>59</v>
      </c>
      <c r="B23" s="29" t="s">
        <v>473</v>
      </c>
      <c r="C23" s="28" t="s">
        <v>507</v>
      </c>
      <c r="D23" s="22"/>
      <c r="E23" s="22"/>
      <c r="F23" s="260"/>
      <c r="G23" s="22"/>
      <c r="H23" s="22"/>
      <c r="I23" s="21"/>
      <c r="J23" s="21"/>
      <c r="K23" s="21"/>
      <c r="L23" s="21"/>
      <c r="M23" s="21"/>
      <c r="N23" s="21"/>
      <c r="O23" s="21"/>
      <c r="P23" s="21"/>
      <c r="Q23" s="21"/>
      <c r="R23" s="21"/>
      <c r="S23" s="21"/>
      <c r="T23" s="20"/>
      <c r="U23" s="20"/>
      <c r="V23" s="20"/>
    </row>
    <row r="24" spans="1:22" s="2" customFormat="1" ht="22.5" customHeight="1" x14ac:dyDescent="0.2">
      <c r="A24" s="355"/>
      <c r="B24" s="356"/>
      <c r="C24" s="357"/>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58</v>
      </c>
      <c r="B25" s="93" t="s">
        <v>319</v>
      </c>
      <c r="C25" s="28" t="s">
        <v>407</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57</v>
      </c>
      <c r="B26" s="93" t="s">
        <v>70</v>
      </c>
      <c r="C26" s="28" t="s">
        <v>482</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93" t="s">
        <v>69</v>
      </c>
      <c r="C27" s="120" t="s">
        <v>481</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93" t="s">
        <v>320</v>
      </c>
      <c r="C28" s="120" t="s">
        <v>406</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93" t="s">
        <v>321</v>
      </c>
      <c r="C29" s="120" t="s">
        <v>406</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93" t="s">
        <v>322</v>
      </c>
      <c r="C30" s="120" t="s">
        <v>406</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68</v>
      </c>
      <c r="B31" s="33" t="s">
        <v>323</v>
      </c>
      <c r="C31" s="120" t="s">
        <v>472</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66</v>
      </c>
      <c r="B32" s="33" t="s">
        <v>324</v>
      </c>
      <c r="C32" s="120" t="s">
        <v>406</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65</v>
      </c>
      <c r="B33" s="33" t="s">
        <v>325</v>
      </c>
      <c r="C33" s="269"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338</v>
      </c>
      <c r="B34" s="33" t="s">
        <v>326</v>
      </c>
      <c r="C34" s="120" t="s">
        <v>406</v>
      </c>
      <c r="D34" s="17"/>
      <c r="E34" s="17"/>
      <c r="F34" s="261"/>
      <c r="G34" s="17"/>
      <c r="H34" s="17"/>
      <c r="I34" s="17"/>
      <c r="J34" s="17"/>
      <c r="K34" s="17"/>
      <c r="L34" s="17"/>
      <c r="M34" s="17"/>
      <c r="N34" s="17"/>
      <c r="O34" s="17"/>
      <c r="P34" s="17"/>
      <c r="Q34" s="17"/>
      <c r="R34" s="17"/>
      <c r="S34" s="17"/>
      <c r="T34" s="17"/>
      <c r="U34" s="17"/>
      <c r="V34" s="17"/>
    </row>
    <row r="35" spans="1:22" ht="58.5" customHeight="1" x14ac:dyDescent="0.25">
      <c r="A35" s="18" t="s">
        <v>329</v>
      </c>
      <c r="B35" s="33" t="s">
        <v>67</v>
      </c>
      <c r="C35" s="120" t="s">
        <v>406</v>
      </c>
      <c r="D35" s="17"/>
      <c r="E35" s="17"/>
      <c r="F35" s="261"/>
      <c r="G35" s="17"/>
      <c r="H35" s="17"/>
      <c r="I35" s="17"/>
      <c r="J35" s="17"/>
      <c r="K35" s="17"/>
      <c r="L35" s="17"/>
      <c r="M35" s="17"/>
      <c r="N35" s="17"/>
      <c r="O35" s="17"/>
      <c r="P35" s="17"/>
      <c r="Q35" s="17"/>
      <c r="R35" s="17"/>
      <c r="S35" s="17"/>
      <c r="T35" s="17"/>
      <c r="U35" s="17"/>
      <c r="V35" s="17"/>
    </row>
    <row r="36" spans="1:22" ht="51.75" customHeight="1" x14ac:dyDescent="0.25">
      <c r="A36" s="18" t="s">
        <v>339</v>
      </c>
      <c r="B36" s="33" t="s">
        <v>327</v>
      </c>
      <c r="C36" s="120" t="s">
        <v>406</v>
      </c>
      <c r="D36" s="17"/>
      <c r="E36" s="17"/>
      <c r="F36" s="261"/>
      <c r="G36" s="17"/>
      <c r="H36" s="17"/>
      <c r="I36" s="17"/>
      <c r="J36" s="17"/>
      <c r="K36" s="17"/>
      <c r="L36" s="17"/>
      <c r="M36" s="17"/>
      <c r="N36" s="17"/>
      <c r="O36" s="17"/>
      <c r="P36" s="17"/>
      <c r="Q36" s="17"/>
      <c r="R36" s="17"/>
      <c r="S36" s="17"/>
      <c r="T36" s="17"/>
      <c r="U36" s="17"/>
      <c r="V36" s="17"/>
    </row>
    <row r="37" spans="1:22" ht="43.5" customHeight="1" x14ac:dyDescent="0.25">
      <c r="A37" s="18">
        <v>15</v>
      </c>
      <c r="B37" s="33" t="s">
        <v>328</v>
      </c>
      <c r="C37" s="120" t="s">
        <v>471</v>
      </c>
      <c r="D37" s="17"/>
      <c r="E37" s="17"/>
      <c r="F37" s="261"/>
      <c r="G37" s="17"/>
      <c r="H37" s="17"/>
      <c r="I37" s="17"/>
      <c r="J37" s="17"/>
      <c r="K37" s="17"/>
      <c r="L37" s="17"/>
      <c r="M37" s="17"/>
      <c r="N37" s="17"/>
      <c r="O37" s="17"/>
      <c r="P37" s="17"/>
      <c r="Q37" s="17"/>
      <c r="R37" s="17"/>
      <c r="S37" s="17"/>
      <c r="T37" s="17"/>
      <c r="U37" s="17"/>
      <c r="V37" s="17"/>
    </row>
    <row r="38" spans="1:22" ht="43.5" customHeight="1" x14ac:dyDescent="0.25">
      <c r="A38" s="18" t="s">
        <v>340</v>
      </c>
      <c r="B38" s="33" t="s">
        <v>205</v>
      </c>
      <c r="C38" s="97" t="s">
        <v>405</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55"/>
      <c r="B39" s="356"/>
      <c r="C39" s="357"/>
      <c r="D39" s="17"/>
      <c r="E39" s="17"/>
      <c r="F39" s="17"/>
      <c r="G39" s="17"/>
      <c r="H39" s="17"/>
      <c r="I39" s="17"/>
      <c r="J39" s="17"/>
      <c r="K39" s="17"/>
      <c r="L39" s="17"/>
      <c r="M39" s="17"/>
      <c r="N39" s="17"/>
      <c r="O39" s="17"/>
      <c r="P39" s="17"/>
      <c r="Q39" s="17"/>
      <c r="R39" s="17"/>
      <c r="S39" s="17"/>
      <c r="T39" s="17"/>
      <c r="U39" s="17"/>
      <c r="V39" s="17"/>
    </row>
    <row r="40" spans="1:22" ht="63" x14ac:dyDescent="0.25">
      <c r="A40" s="18" t="s">
        <v>330</v>
      </c>
      <c r="B40" s="33" t="s">
        <v>380</v>
      </c>
      <c r="C40" s="120" t="str">
        <f>CONCATENATE("Фтз= ",'6.2. Паспорт фин осв ввод'!D24," млн.руб. DПsaidi=-0,00318098, DПsaifi=-0,0002144682")</f>
        <v>Фтз= 0 млн.руб. DПsaidi=-0,00318098, DПsaifi=-0,0002144682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341</v>
      </c>
      <c r="B41" s="33" t="s">
        <v>364</v>
      </c>
      <c r="C41" s="159" t="s">
        <v>471</v>
      </c>
      <c r="D41" s="17"/>
      <c r="E41" s="17"/>
      <c r="F41" s="27"/>
      <c r="G41" s="17"/>
      <c r="H41" s="17"/>
      <c r="I41" s="17"/>
      <c r="J41" s="17"/>
      <c r="K41" s="17"/>
      <c r="L41" s="17"/>
      <c r="M41" s="17"/>
      <c r="N41" s="17"/>
      <c r="O41" s="17"/>
      <c r="P41" s="17"/>
      <c r="Q41" s="17"/>
      <c r="R41" s="17"/>
      <c r="S41" s="17"/>
      <c r="T41" s="17"/>
      <c r="U41" s="17"/>
      <c r="V41" s="17"/>
    </row>
    <row r="42" spans="1:22" ht="103.5" customHeight="1" x14ac:dyDescent="0.25">
      <c r="A42" s="18" t="s">
        <v>331</v>
      </c>
      <c r="B42" s="33" t="s">
        <v>377</v>
      </c>
      <c r="C42" s="159" t="s">
        <v>471</v>
      </c>
      <c r="D42" s="17"/>
      <c r="E42" s="17"/>
      <c r="F42" s="27"/>
      <c r="G42" s="17"/>
      <c r="H42" s="17"/>
      <c r="I42" s="17"/>
      <c r="J42" s="17"/>
      <c r="K42" s="17"/>
      <c r="L42" s="17"/>
      <c r="M42" s="17"/>
      <c r="N42" s="17"/>
      <c r="O42" s="17"/>
      <c r="P42" s="17"/>
      <c r="Q42" s="17"/>
      <c r="R42" s="17"/>
      <c r="S42" s="17"/>
      <c r="T42" s="17"/>
      <c r="U42" s="17"/>
      <c r="V42" s="17"/>
    </row>
    <row r="43" spans="1:22" ht="186" customHeight="1" x14ac:dyDescent="0.25">
      <c r="A43" s="18" t="s">
        <v>344</v>
      </c>
      <c r="B43" s="33" t="s">
        <v>345</v>
      </c>
      <c r="C43" s="97" t="s">
        <v>407</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332</v>
      </c>
      <c r="B44" s="33" t="s">
        <v>370</v>
      </c>
      <c r="C44" s="120" t="s">
        <v>407</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365</v>
      </c>
      <c r="B45" s="33" t="s">
        <v>371</v>
      </c>
      <c r="C45" s="269" t="s">
        <v>407</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333</v>
      </c>
      <c r="B46" s="33" t="s">
        <v>372</v>
      </c>
      <c r="C46" s="120" t="s">
        <v>407</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355"/>
      <c r="B47" s="356"/>
      <c r="C47" s="357"/>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366</v>
      </c>
      <c r="B48" s="33" t="s">
        <v>378</v>
      </c>
      <c r="C48" s="128" t="str">
        <f>CONCATENATE(ROUND('6.2. Паспорт фин осв ввод'!AC24,2)," млн рублей")</f>
        <v>0 млн рублей</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334</v>
      </c>
      <c r="B49" s="33" t="s">
        <v>379</v>
      </c>
      <c r="C49" s="128" t="str">
        <f>CONCATENATE(ROUND('6.2. Паспорт фин осв ввод'!AC30,2)," млн рублей")</f>
        <v>0 млн рублей</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xr:uid="{00000000-0002-0000-0000-000000000000}">
      <formula1>список7</formula1>
    </dataValidation>
  </dataValidation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15" sqref="A15:C15"/>
      <selection pane="topRight" activeCell="A15" sqref="A15:C15"/>
      <selection pane="bottomLeft" activeCell="A15" sqref="A15:C15"/>
      <selection pane="bottomRight" activeCell="F32" sqref="F32"/>
    </sheetView>
  </sheetViews>
  <sheetFormatPr defaultColWidth="9.140625" defaultRowHeight="15.75" x14ac:dyDescent="0.25"/>
  <cols>
    <col min="1" max="1" width="9.140625" style="98"/>
    <col min="2" max="2" width="57.85546875" style="98" customWidth="1"/>
    <col min="3" max="3" width="13" style="98" customWidth="1"/>
    <col min="4" max="4" width="17.85546875" style="98" customWidth="1"/>
    <col min="5" max="6" width="18" style="98" customWidth="1"/>
    <col min="7" max="7" width="11.85546875" style="99" customWidth="1"/>
    <col min="8" max="19" width="9.85546875" style="99" customWidth="1"/>
    <col min="20" max="27" width="9.85546875" style="98" customWidth="1"/>
    <col min="28" max="28" width="13.140625" style="98" customWidth="1"/>
    <col min="29" max="29" width="12" style="98" customWidth="1"/>
    <col min="30" max="30" width="11" style="98" bestFit="1" customWidth="1"/>
    <col min="31" max="16384" width="9.140625" style="98"/>
  </cols>
  <sheetData>
    <row r="1" spans="1:29" ht="18.75" x14ac:dyDescent="0.25">
      <c r="A1" s="99"/>
      <c r="B1" s="99"/>
      <c r="C1" s="99"/>
      <c r="D1" s="99"/>
      <c r="E1" s="99"/>
      <c r="F1" s="99"/>
      <c r="AC1" s="32" t="s">
        <v>64</v>
      </c>
    </row>
    <row r="2" spans="1:29" ht="18.75" x14ac:dyDescent="0.3">
      <c r="A2" s="99"/>
      <c r="B2" s="99"/>
      <c r="C2" s="99"/>
      <c r="D2" s="99"/>
      <c r="E2" s="99"/>
      <c r="F2" s="99"/>
      <c r="AC2" s="13" t="s">
        <v>7</v>
      </c>
    </row>
    <row r="3" spans="1:29" ht="18.75" x14ac:dyDescent="0.3">
      <c r="A3" s="99"/>
      <c r="B3" s="99"/>
      <c r="C3" s="99"/>
      <c r="D3" s="99"/>
      <c r="E3" s="99"/>
      <c r="F3" s="99"/>
      <c r="AC3" s="13" t="s">
        <v>63</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5" s="99"/>
      <c r="B5" s="99"/>
      <c r="C5" s="99"/>
      <c r="D5" s="99"/>
      <c r="E5" s="99"/>
      <c r="F5" s="99"/>
      <c r="AC5" s="13"/>
    </row>
    <row r="6" spans="1:29"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30"/>
      <c r="B7" s="130"/>
      <c r="C7" s="130"/>
      <c r="D7" s="130"/>
      <c r="E7" s="130"/>
      <c r="F7" s="130"/>
      <c r="G7" s="130"/>
      <c r="H7" s="130"/>
      <c r="I7" s="130"/>
      <c r="J7" s="130"/>
      <c r="K7" s="130"/>
      <c r="L7" s="130"/>
      <c r="M7" s="130"/>
      <c r="N7" s="130"/>
      <c r="O7" s="130"/>
      <c r="P7" s="130"/>
      <c r="Q7" s="130"/>
      <c r="R7" s="130"/>
      <c r="S7" s="130"/>
      <c r="T7" s="176"/>
      <c r="U7" s="176"/>
      <c r="V7" s="176"/>
      <c r="W7" s="176"/>
      <c r="X7" s="176"/>
      <c r="Y7" s="176"/>
      <c r="Z7" s="176"/>
      <c r="AA7" s="176"/>
      <c r="AB7" s="176"/>
      <c r="AC7" s="176"/>
    </row>
    <row r="8" spans="1:29" x14ac:dyDescent="0.25">
      <c r="A8" s="374" t="str">
        <f>'6.1. Паспорт сетевой график'!A9</f>
        <v>Акционерное общество "Россети Янтарь"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67" t="s">
        <v>5</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30"/>
      <c r="B10" s="130"/>
      <c r="C10" s="130"/>
      <c r="D10" s="130"/>
      <c r="E10" s="130"/>
      <c r="F10" s="130"/>
      <c r="G10" s="130"/>
      <c r="H10" s="130"/>
      <c r="I10" s="130"/>
      <c r="J10" s="130"/>
      <c r="K10" s="130"/>
      <c r="L10" s="130"/>
      <c r="M10" s="130"/>
      <c r="N10" s="130"/>
      <c r="O10" s="130"/>
      <c r="P10" s="130"/>
      <c r="Q10" s="130"/>
      <c r="R10" s="130"/>
      <c r="S10" s="130"/>
      <c r="T10" s="176"/>
      <c r="U10" s="176"/>
      <c r="V10" s="176"/>
      <c r="W10" s="176"/>
      <c r="X10" s="176"/>
      <c r="Y10" s="176"/>
      <c r="Z10" s="176"/>
      <c r="AA10" s="176"/>
      <c r="AB10" s="176"/>
      <c r="AC10" s="176"/>
    </row>
    <row r="11" spans="1:29" x14ac:dyDescent="0.25">
      <c r="A11" s="374" t="str">
        <f>'6.1. Паспорт сетевой график'!A12</f>
        <v>N_22-1355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25">
      <c r="A12" s="367" t="s">
        <v>4</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31"/>
      <c r="B13" s="131"/>
      <c r="C13" s="131"/>
      <c r="D13" s="131"/>
      <c r="E13" s="131"/>
      <c r="F13" s="131"/>
      <c r="G13" s="131"/>
      <c r="H13" s="131"/>
      <c r="I13" s="131"/>
      <c r="J13" s="131"/>
      <c r="K13" s="131"/>
      <c r="L13" s="131"/>
      <c r="M13" s="131"/>
      <c r="N13" s="131"/>
      <c r="O13" s="131"/>
      <c r="P13" s="131"/>
      <c r="Q13" s="131"/>
      <c r="R13" s="131"/>
      <c r="S13" s="131"/>
      <c r="T13" s="101"/>
      <c r="U13" s="101"/>
      <c r="V13" s="101"/>
      <c r="W13" s="101"/>
      <c r="X13" s="101"/>
      <c r="Y13" s="101"/>
      <c r="Z13" s="101"/>
      <c r="AA13" s="101"/>
      <c r="AB13" s="101"/>
      <c r="AC13" s="101"/>
    </row>
    <row r="14" spans="1:29" ht="36" customHeight="1" x14ac:dyDescent="0.25">
      <c r="A14" s="382" t="str">
        <f>'6.1. Паспорт сетевой график'!A15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67" t="s">
        <v>3</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7" spans="1:32" x14ac:dyDescent="0.25">
      <c r="A17" s="99"/>
      <c r="T17" s="99"/>
      <c r="U17" s="99"/>
      <c r="V17" s="99"/>
      <c r="W17" s="99"/>
      <c r="X17" s="99"/>
      <c r="Y17" s="99"/>
      <c r="Z17" s="99"/>
      <c r="AA17" s="99"/>
      <c r="AB17" s="99"/>
    </row>
    <row r="18" spans="1:32" x14ac:dyDescent="0.25">
      <c r="A18" s="433" t="s">
        <v>354</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x14ac:dyDescent="0.25">
      <c r="A19" s="99"/>
      <c r="B19" s="99"/>
      <c r="C19" s="99"/>
      <c r="D19" s="99"/>
      <c r="E19" s="99"/>
      <c r="F19" s="99"/>
      <c r="T19" s="99"/>
      <c r="U19" s="99"/>
      <c r="V19" s="99"/>
      <c r="W19" s="99"/>
      <c r="X19" s="99"/>
      <c r="Y19" s="99"/>
      <c r="Z19" s="99"/>
      <c r="AA19" s="99"/>
      <c r="AB19" s="99"/>
    </row>
    <row r="20" spans="1:32" ht="33" customHeight="1" x14ac:dyDescent="0.25">
      <c r="A20" s="434" t="s">
        <v>179</v>
      </c>
      <c r="B20" s="434" t="s">
        <v>178</v>
      </c>
      <c r="C20" s="422" t="s">
        <v>177</v>
      </c>
      <c r="D20" s="422"/>
      <c r="E20" s="437" t="s">
        <v>176</v>
      </c>
      <c r="F20" s="437"/>
      <c r="G20" s="438" t="s">
        <v>527</v>
      </c>
      <c r="H20" s="441" t="s">
        <v>528</v>
      </c>
      <c r="I20" s="442"/>
      <c r="J20" s="442"/>
      <c r="K20" s="442"/>
      <c r="L20" s="441" t="s">
        <v>529</v>
      </c>
      <c r="M20" s="442"/>
      <c r="N20" s="442"/>
      <c r="O20" s="442"/>
      <c r="P20" s="441" t="s">
        <v>530</v>
      </c>
      <c r="Q20" s="442"/>
      <c r="R20" s="442"/>
      <c r="S20" s="442"/>
      <c r="T20" s="441" t="s">
        <v>531</v>
      </c>
      <c r="U20" s="442"/>
      <c r="V20" s="442"/>
      <c r="W20" s="442"/>
      <c r="X20" s="441" t="s">
        <v>532</v>
      </c>
      <c r="Y20" s="442"/>
      <c r="Z20" s="442"/>
      <c r="AA20" s="442"/>
      <c r="AB20" s="443" t="s">
        <v>175</v>
      </c>
      <c r="AC20" s="443"/>
      <c r="AD20" s="239"/>
      <c r="AE20" s="239"/>
      <c r="AF20" s="239"/>
    </row>
    <row r="21" spans="1:32" ht="99.75" customHeight="1" x14ac:dyDescent="0.25">
      <c r="A21" s="435"/>
      <c r="B21" s="435"/>
      <c r="C21" s="422"/>
      <c r="D21" s="422"/>
      <c r="E21" s="437"/>
      <c r="F21" s="437"/>
      <c r="G21" s="439"/>
      <c r="H21" s="422" t="s">
        <v>1</v>
      </c>
      <c r="I21" s="422"/>
      <c r="J21" s="422" t="s">
        <v>8</v>
      </c>
      <c r="K21" s="422"/>
      <c r="L21" s="422" t="s">
        <v>1</v>
      </c>
      <c r="M21" s="422"/>
      <c r="N21" s="422" t="s">
        <v>8</v>
      </c>
      <c r="O21" s="422"/>
      <c r="P21" s="422" t="s">
        <v>1</v>
      </c>
      <c r="Q21" s="422"/>
      <c r="R21" s="422" t="s">
        <v>8</v>
      </c>
      <c r="S21" s="422"/>
      <c r="T21" s="422" t="s">
        <v>1</v>
      </c>
      <c r="U21" s="422"/>
      <c r="V21" s="422" t="s">
        <v>8</v>
      </c>
      <c r="W21" s="422"/>
      <c r="X21" s="422" t="s">
        <v>1</v>
      </c>
      <c r="Y21" s="422"/>
      <c r="Z21" s="422" t="s">
        <v>8</v>
      </c>
      <c r="AA21" s="422"/>
      <c r="AB21" s="443"/>
      <c r="AC21" s="443"/>
    </row>
    <row r="22" spans="1:32" ht="89.25" customHeight="1" x14ac:dyDescent="0.25">
      <c r="A22" s="436"/>
      <c r="B22" s="436"/>
      <c r="C22" s="340" t="s">
        <v>1</v>
      </c>
      <c r="D22" s="340" t="s">
        <v>174</v>
      </c>
      <c r="E22" s="341" t="s">
        <v>511</v>
      </c>
      <c r="F22" s="341" t="s">
        <v>533</v>
      </c>
      <c r="G22" s="440"/>
      <c r="H22" s="342" t="s">
        <v>335</v>
      </c>
      <c r="I22" s="342" t="s">
        <v>336</v>
      </c>
      <c r="J22" s="342" t="s">
        <v>335</v>
      </c>
      <c r="K22" s="342" t="s">
        <v>336</v>
      </c>
      <c r="L22" s="342" t="s">
        <v>335</v>
      </c>
      <c r="M22" s="342" t="s">
        <v>336</v>
      </c>
      <c r="N22" s="342" t="s">
        <v>335</v>
      </c>
      <c r="O22" s="342" t="s">
        <v>336</v>
      </c>
      <c r="P22" s="342" t="s">
        <v>335</v>
      </c>
      <c r="Q22" s="342" t="s">
        <v>336</v>
      </c>
      <c r="R22" s="342" t="s">
        <v>335</v>
      </c>
      <c r="S22" s="342" t="s">
        <v>336</v>
      </c>
      <c r="T22" s="342" t="s">
        <v>335</v>
      </c>
      <c r="U22" s="342" t="s">
        <v>336</v>
      </c>
      <c r="V22" s="342" t="s">
        <v>335</v>
      </c>
      <c r="W22" s="342" t="s">
        <v>336</v>
      </c>
      <c r="X22" s="342" t="s">
        <v>335</v>
      </c>
      <c r="Y22" s="342" t="s">
        <v>336</v>
      </c>
      <c r="Z22" s="342" t="s">
        <v>335</v>
      </c>
      <c r="AA22" s="342" t="s">
        <v>336</v>
      </c>
      <c r="AB22" s="340" t="s">
        <v>1</v>
      </c>
      <c r="AC22" s="340" t="s">
        <v>8</v>
      </c>
    </row>
    <row r="23" spans="1:32" ht="19.5" customHeight="1" x14ac:dyDescent="0.25">
      <c r="A23" s="234">
        <v>1</v>
      </c>
      <c r="B23" s="234">
        <v>2</v>
      </c>
      <c r="C23" s="339">
        <v>3</v>
      </c>
      <c r="D23" s="339">
        <v>4</v>
      </c>
      <c r="E23" s="339">
        <v>5</v>
      </c>
      <c r="F23" s="339">
        <v>6</v>
      </c>
      <c r="G23" s="339">
        <v>7</v>
      </c>
      <c r="H23" s="339">
        <v>8</v>
      </c>
      <c r="I23" s="339">
        <v>9</v>
      </c>
      <c r="J23" s="339">
        <v>10</v>
      </c>
      <c r="K23" s="339">
        <v>11</v>
      </c>
      <c r="L23" s="339">
        <v>12</v>
      </c>
      <c r="M23" s="339">
        <v>13</v>
      </c>
      <c r="N23" s="339">
        <v>14</v>
      </c>
      <c r="O23" s="339">
        <v>15</v>
      </c>
      <c r="P23" s="339">
        <v>16</v>
      </c>
      <c r="Q23" s="339">
        <v>17</v>
      </c>
      <c r="R23" s="339">
        <v>18</v>
      </c>
      <c r="S23" s="339">
        <v>19</v>
      </c>
      <c r="T23" s="339">
        <v>20</v>
      </c>
      <c r="U23" s="339">
        <v>21</v>
      </c>
      <c r="V23" s="339">
        <v>22</v>
      </c>
      <c r="W23" s="339">
        <v>23</v>
      </c>
      <c r="X23" s="339">
        <v>24</v>
      </c>
      <c r="Y23" s="339">
        <v>25</v>
      </c>
      <c r="Z23" s="339">
        <v>26</v>
      </c>
      <c r="AA23" s="339">
        <v>27</v>
      </c>
      <c r="AB23" s="339">
        <v>28</v>
      </c>
      <c r="AC23" s="339">
        <v>29</v>
      </c>
    </row>
    <row r="24" spans="1:32" ht="47.25" customHeight="1" x14ac:dyDescent="0.25">
      <c r="A24" s="52">
        <v>1</v>
      </c>
      <c r="B24" s="51" t="s">
        <v>173</v>
      </c>
      <c r="C24" s="126">
        <f t="shared" ref="C24:H24" si="0">SUM(C25:C29)</f>
        <v>3.65</v>
      </c>
      <c r="D24" s="126">
        <f t="shared" ref="D24" si="1">SUM(D25:D29)</f>
        <v>0</v>
      </c>
      <c r="E24" s="343">
        <f t="shared" ref="E24:F24" si="2">SUM(E25:E29)</f>
        <v>3.65</v>
      </c>
      <c r="F24" s="343">
        <f t="shared" si="2"/>
        <v>3.65</v>
      </c>
      <c r="G24" s="126">
        <f t="shared" si="0"/>
        <v>0</v>
      </c>
      <c r="H24" s="126">
        <f t="shared" si="0"/>
        <v>3.65</v>
      </c>
      <c r="I24" s="126">
        <f t="shared" ref="I24" si="3">SUM(I25:I29)</f>
        <v>3.65</v>
      </c>
      <c r="J24" s="126">
        <f t="shared" ref="J24" si="4">SUM(J25:J29)</f>
        <v>0</v>
      </c>
      <c r="K24" s="126">
        <f t="shared" ref="K24:AA24" si="5">SUM(K25:K29)</f>
        <v>0</v>
      </c>
      <c r="L24" s="126">
        <f t="shared" si="5"/>
        <v>0</v>
      </c>
      <c r="M24" s="126">
        <f t="shared" si="5"/>
        <v>0</v>
      </c>
      <c r="N24" s="126">
        <f t="shared" si="5"/>
        <v>0</v>
      </c>
      <c r="O24" s="126">
        <f t="shared" si="5"/>
        <v>0</v>
      </c>
      <c r="P24" s="126">
        <f t="shared" si="5"/>
        <v>0</v>
      </c>
      <c r="Q24" s="126">
        <f t="shared" si="5"/>
        <v>0</v>
      </c>
      <c r="R24" s="126">
        <f t="shared" si="5"/>
        <v>0</v>
      </c>
      <c r="S24" s="126">
        <f t="shared" si="5"/>
        <v>0</v>
      </c>
      <c r="T24" s="126">
        <f t="shared" si="5"/>
        <v>0</v>
      </c>
      <c r="U24" s="126">
        <f t="shared" si="5"/>
        <v>0</v>
      </c>
      <c r="V24" s="126">
        <f t="shared" si="5"/>
        <v>0</v>
      </c>
      <c r="W24" s="126">
        <f t="shared" si="5"/>
        <v>0</v>
      </c>
      <c r="X24" s="126">
        <f t="shared" si="5"/>
        <v>0</v>
      </c>
      <c r="Y24" s="126">
        <f t="shared" si="5"/>
        <v>0</v>
      </c>
      <c r="Z24" s="126">
        <f t="shared" si="5"/>
        <v>0</v>
      </c>
      <c r="AA24" s="126">
        <f t="shared" si="5"/>
        <v>0</v>
      </c>
      <c r="AB24" s="126">
        <f t="shared" ref="AB24:AB64" si="6">H24+L24+P24+T24+X24</f>
        <v>3.65</v>
      </c>
      <c r="AC24" s="126">
        <f t="shared" ref="AC24:AC64" si="7">J24+N24+R24+V24+Z24</f>
        <v>0</v>
      </c>
    </row>
    <row r="25" spans="1:32" ht="24" customHeight="1" x14ac:dyDescent="0.25">
      <c r="A25" s="50" t="s">
        <v>172</v>
      </c>
      <c r="B25" s="36" t="s">
        <v>171</v>
      </c>
      <c r="C25" s="126">
        <v>0</v>
      </c>
      <c r="D25" s="126">
        <v>0</v>
      </c>
      <c r="E25" s="344">
        <f xml:space="preserve"> C25</f>
        <v>0</v>
      </c>
      <c r="F25" s="344">
        <f>E25-G25</f>
        <v>0</v>
      </c>
      <c r="G25" s="127">
        <v>0</v>
      </c>
      <c r="H25" s="127">
        <v>0</v>
      </c>
      <c r="I25" s="127">
        <v>0</v>
      </c>
      <c r="J25" s="127">
        <v>0</v>
      </c>
      <c r="K25" s="127">
        <v>0</v>
      </c>
      <c r="L25" s="127">
        <v>0</v>
      </c>
      <c r="M25" s="127">
        <v>0</v>
      </c>
      <c r="N25" s="127">
        <v>0</v>
      </c>
      <c r="O25" s="127">
        <v>0</v>
      </c>
      <c r="P25" s="127">
        <v>0</v>
      </c>
      <c r="Q25" s="127">
        <v>0</v>
      </c>
      <c r="R25" s="127">
        <v>0</v>
      </c>
      <c r="S25" s="127">
        <v>0</v>
      </c>
      <c r="T25" s="127">
        <v>0</v>
      </c>
      <c r="U25" s="127">
        <v>0</v>
      </c>
      <c r="V25" s="127">
        <v>0</v>
      </c>
      <c r="W25" s="127">
        <v>0</v>
      </c>
      <c r="X25" s="127">
        <v>0</v>
      </c>
      <c r="Y25" s="127">
        <v>0</v>
      </c>
      <c r="Z25" s="127">
        <v>0</v>
      </c>
      <c r="AA25" s="127">
        <v>0</v>
      </c>
      <c r="AB25" s="126">
        <f t="shared" si="6"/>
        <v>0</v>
      </c>
      <c r="AC25" s="126">
        <f t="shared" si="7"/>
        <v>0</v>
      </c>
    </row>
    <row r="26" spans="1:32" x14ac:dyDescent="0.25">
      <c r="A26" s="50" t="s">
        <v>170</v>
      </c>
      <c r="B26" s="36" t="s">
        <v>169</v>
      </c>
      <c r="C26" s="126">
        <v>0</v>
      </c>
      <c r="D26" s="126">
        <v>0</v>
      </c>
      <c r="E26" s="344">
        <f xml:space="preserve"> C26</f>
        <v>0</v>
      </c>
      <c r="F26" s="344">
        <f t="shared" ref="F26:F64" si="8">E26-G26</f>
        <v>0</v>
      </c>
      <c r="G26" s="127">
        <v>0</v>
      </c>
      <c r="H26" s="127">
        <v>0</v>
      </c>
      <c r="I26" s="127">
        <v>0</v>
      </c>
      <c r="J26" s="127">
        <v>0</v>
      </c>
      <c r="K26" s="127">
        <v>0</v>
      </c>
      <c r="L26" s="127">
        <v>0</v>
      </c>
      <c r="M26" s="127">
        <v>0</v>
      </c>
      <c r="N26" s="127">
        <v>0</v>
      </c>
      <c r="O26" s="127">
        <v>0</v>
      </c>
      <c r="P26" s="127">
        <v>0</v>
      </c>
      <c r="Q26" s="127">
        <v>0</v>
      </c>
      <c r="R26" s="127">
        <v>0</v>
      </c>
      <c r="S26" s="127">
        <v>0</v>
      </c>
      <c r="T26" s="127">
        <v>0</v>
      </c>
      <c r="U26" s="127">
        <v>0</v>
      </c>
      <c r="V26" s="127">
        <v>0</v>
      </c>
      <c r="W26" s="127">
        <v>0</v>
      </c>
      <c r="X26" s="127">
        <v>0</v>
      </c>
      <c r="Y26" s="127">
        <v>0</v>
      </c>
      <c r="Z26" s="127">
        <v>0</v>
      </c>
      <c r="AA26" s="127">
        <v>0</v>
      </c>
      <c r="AB26" s="126">
        <f t="shared" si="6"/>
        <v>0</v>
      </c>
      <c r="AC26" s="126">
        <f t="shared" si="7"/>
        <v>0</v>
      </c>
    </row>
    <row r="27" spans="1:32" ht="31.5" x14ac:dyDescent="0.25">
      <c r="A27" s="50" t="s">
        <v>168</v>
      </c>
      <c r="B27" s="36" t="s">
        <v>318</v>
      </c>
      <c r="C27" s="126">
        <v>3.65</v>
      </c>
      <c r="D27" s="126">
        <v>0</v>
      </c>
      <c r="E27" s="344">
        <f xml:space="preserve"> C27</f>
        <v>3.65</v>
      </c>
      <c r="F27" s="344">
        <f t="shared" si="8"/>
        <v>3.65</v>
      </c>
      <c r="G27" s="127">
        <v>0</v>
      </c>
      <c r="H27" s="127">
        <v>3.65</v>
      </c>
      <c r="I27" s="127">
        <v>3.65</v>
      </c>
      <c r="J27" s="127">
        <v>0</v>
      </c>
      <c r="K27" s="127">
        <v>0</v>
      </c>
      <c r="L27" s="127">
        <v>0</v>
      </c>
      <c r="M27" s="127">
        <v>0</v>
      </c>
      <c r="N27" s="127">
        <v>0</v>
      </c>
      <c r="O27" s="127">
        <v>0</v>
      </c>
      <c r="P27" s="127">
        <v>0</v>
      </c>
      <c r="Q27" s="127">
        <v>0</v>
      </c>
      <c r="R27" s="127">
        <v>0</v>
      </c>
      <c r="S27" s="127">
        <v>0</v>
      </c>
      <c r="T27" s="127">
        <v>0</v>
      </c>
      <c r="U27" s="127">
        <v>0</v>
      </c>
      <c r="V27" s="127">
        <v>0</v>
      </c>
      <c r="W27" s="127">
        <v>0</v>
      </c>
      <c r="X27" s="127">
        <v>0</v>
      </c>
      <c r="Y27" s="127">
        <v>0</v>
      </c>
      <c r="Z27" s="127">
        <v>0</v>
      </c>
      <c r="AA27" s="127">
        <v>0</v>
      </c>
      <c r="AB27" s="126">
        <f t="shared" si="6"/>
        <v>3.65</v>
      </c>
      <c r="AC27" s="126">
        <f t="shared" si="7"/>
        <v>0</v>
      </c>
    </row>
    <row r="28" spans="1:32" x14ac:dyDescent="0.25">
      <c r="A28" s="50" t="s">
        <v>167</v>
      </c>
      <c r="B28" s="36" t="s">
        <v>404</v>
      </c>
      <c r="C28" s="126">
        <v>0</v>
      </c>
      <c r="D28" s="126">
        <v>0</v>
      </c>
      <c r="E28" s="344">
        <f xml:space="preserve"> C28</f>
        <v>0</v>
      </c>
      <c r="F28" s="344">
        <f t="shared" si="8"/>
        <v>0</v>
      </c>
      <c r="G28" s="127">
        <v>0</v>
      </c>
      <c r="H28" s="127">
        <v>0</v>
      </c>
      <c r="I28" s="127">
        <v>0</v>
      </c>
      <c r="J28" s="127">
        <v>0</v>
      </c>
      <c r="K28" s="127">
        <v>0</v>
      </c>
      <c r="L28" s="127">
        <v>0</v>
      </c>
      <c r="M28" s="127">
        <v>0</v>
      </c>
      <c r="N28" s="127">
        <v>0</v>
      </c>
      <c r="O28" s="127">
        <v>0</v>
      </c>
      <c r="P28" s="127">
        <v>0</v>
      </c>
      <c r="Q28" s="127">
        <v>0</v>
      </c>
      <c r="R28" s="127">
        <v>0</v>
      </c>
      <c r="S28" s="127">
        <v>0</v>
      </c>
      <c r="T28" s="127">
        <v>0</v>
      </c>
      <c r="U28" s="127">
        <v>0</v>
      </c>
      <c r="V28" s="127">
        <v>0</v>
      </c>
      <c r="W28" s="127">
        <v>0</v>
      </c>
      <c r="X28" s="127">
        <v>0</v>
      </c>
      <c r="Y28" s="127">
        <v>0</v>
      </c>
      <c r="Z28" s="127">
        <v>0</v>
      </c>
      <c r="AA28" s="127">
        <v>0</v>
      </c>
      <c r="AB28" s="126">
        <f t="shared" si="6"/>
        <v>0</v>
      </c>
      <c r="AC28" s="126">
        <f t="shared" si="7"/>
        <v>0</v>
      </c>
    </row>
    <row r="29" spans="1:32" x14ac:dyDescent="0.25">
      <c r="A29" s="50" t="s">
        <v>166</v>
      </c>
      <c r="B29" s="53" t="s">
        <v>165</v>
      </c>
      <c r="C29" s="126">
        <v>0</v>
      </c>
      <c r="D29" s="126">
        <v>0</v>
      </c>
      <c r="E29" s="344">
        <f xml:space="preserve"> C29</f>
        <v>0</v>
      </c>
      <c r="F29" s="344">
        <f t="shared" si="8"/>
        <v>0</v>
      </c>
      <c r="G29" s="127">
        <v>0</v>
      </c>
      <c r="H29" s="127">
        <v>0</v>
      </c>
      <c r="I29" s="127">
        <v>0</v>
      </c>
      <c r="J29" s="127">
        <v>0</v>
      </c>
      <c r="K29" s="127">
        <v>0</v>
      </c>
      <c r="L29" s="127">
        <v>0</v>
      </c>
      <c r="M29" s="127">
        <v>0</v>
      </c>
      <c r="N29" s="127">
        <v>0</v>
      </c>
      <c r="O29" s="127">
        <v>0</v>
      </c>
      <c r="P29" s="127">
        <v>0</v>
      </c>
      <c r="Q29" s="127">
        <v>0</v>
      </c>
      <c r="R29" s="127">
        <v>0</v>
      </c>
      <c r="S29" s="127">
        <v>0</v>
      </c>
      <c r="T29" s="127">
        <v>0</v>
      </c>
      <c r="U29" s="127">
        <v>0</v>
      </c>
      <c r="V29" s="127">
        <v>0</v>
      </c>
      <c r="W29" s="127">
        <v>0</v>
      </c>
      <c r="X29" s="127">
        <v>0</v>
      </c>
      <c r="Y29" s="127">
        <v>0</v>
      </c>
      <c r="Z29" s="127">
        <v>0</v>
      </c>
      <c r="AA29" s="127">
        <v>0</v>
      </c>
      <c r="AB29" s="126">
        <f t="shared" si="6"/>
        <v>0</v>
      </c>
      <c r="AC29" s="126">
        <f t="shared" si="7"/>
        <v>0</v>
      </c>
    </row>
    <row r="30" spans="1:32" s="240" customFormat="1" ht="47.25" x14ac:dyDescent="0.25">
      <c r="A30" s="52" t="s">
        <v>59</v>
      </c>
      <c r="B30" s="51" t="s">
        <v>164</v>
      </c>
      <c r="C30" s="126">
        <f>SUM(C31:C34)</f>
        <v>3.0416666700000001</v>
      </c>
      <c r="D30" s="126">
        <f t="shared" ref="D30" si="9">SUM(D31:D34)</f>
        <v>0</v>
      </c>
      <c r="E30" s="343">
        <f t="shared" ref="E30:F30" si="10">SUM(E31:E34)</f>
        <v>3.0416666700000001</v>
      </c>
      <c r="F30" s="343">
        <f t="shared" si="10"/>
        <v>3.0416666700000001</v>
      </c>
      <c r="G30" s="126">
        <f t="shared" ref="G30:AA30" si="11">SUM(G31:G34)</f>
        <v>0</v>
      </c>
      <c r="H30" s="126">
        <f>SUM(H31:H34)</f>
        <v>3.0416666700000001</v>
      </c>
      <c r="I30" s="126">
        <f>SUM(I31:I34)</f>
        <v>3.0416666700000001</v>
      </c>
      <c r="J30" s="126">
        <f t="shared" ref="J30" si="12">SUM(J31:J34)</f>
        <v>0</v>
      </c>
      <c r="K30" s="126">
        <f t="shared" si="11"/>
        <v>0</v>
      </c>
      <c r="L30" s="126">
        <f t="shared" si="11"/>
        <v>0</v>
      </c>
      <c r="M30" s="126">
        <f t="shared" si="11"/>
        <v>0</v>
      </c>
      <c r="N30" s="126">
        <f t="shared" si="11"/>
        <v>0</v>
      </c>
      <c r="O30" s="126">
        <f t="shared" si="11"/>
        <v>0</v>
      </c>
      <c r="P30" s="126">
        <f t="shared" si="11"/>
        <v>0</v>
      </c>
      <c r="Q30" s="126">
        <f t="shared" si="11"/>
        <v>0</v>
      </c>
      <c r="R30" s="126">
        <f t="shared" si="11"/>
        <v>0</v>
      </c>
      <c r="S30" s="126">
        <f t="shared" si="11"/>
        <v>0</v>
      </c>
      <c r="T30" s="126">
        <f t="shared" si="11"/>
        <v>0</v>
      </c>
      <c r="U30" s="126">
        <f t="shared" si="11"/>
        <v>0</v>
      </c>
      <c r="V30" s="126">
        <f t="shared" si="11"/>
        <v>0</v>
      </c>
      <c r="W30" s="126">
        <f t="shared" si="11"/>
        <v>0</v>
      </c>
      <c r="X30" s="126">
        <f t="shared" si="11"/>
        <v>0</v>
      </c>
      <c r="Y30" s="126">
        <f t="shared" si="11"/>
        <v>0</v>
      </c>
      <c r="Z30" s="126">
        <f t="shared" si="11"/>
        <v>0</v>
      </c>
      <c r="AA30" s="126">
        <f t="shared" si="11"/>
        <v>0</v>
      </c>
      <c r="AB30" s="126">
        <f t="shared" si="6"/>
        <v>3.0416666700000001</v>
      </c>
      <c r="AC30" s="126">
        <f t="shared" si="7"/>
        <v>0</v>
      </c>
      <c r="AD30" s="98"/>
    </row>
    <row r="31" spans="1:32" x14ac:dyDescent="0.25">
      <c r="A31" s="52" t="s">
        <v>163</v>
      </c>
      <c r="B31" s="36" t="s">
        <v>162</v>
      </c>
      <c r="C31" s="126">
        <v>3.0416666700000001</v>
      </c>
      <c r="D31" s="126">
        <v>0</v>
      </c>
      <c r="E31" s="344">
        <f t="shared" ref="E31:E64" si="13" xml:space="preserve"> C31</f>
        <v>3.0416666700000001</v>
      </c>
      <c r="F31" s="344">
        <f t="shared" si="8"/>
        <v>3.0416666700000001</v>
      </c>
      <c r="G31" s="127">
        <v>0</v>
      </c>
      <c r="H31" s="127">
        <v>3.0416666700000001</v>
      </c>
      <c r="I31" s="127">
        <v>3.0416666700000001</v>
      </c>
      <c r="J31" s="127">
        <v>0</v>
      </c>
      <c r="K31" s="127">
        <v>0</v>
      </c>
      <c r="L31" s="127">
        <v>0</v>
      </c>
      <c r="M31" s="127">
        <v>0</v>
      </c>
      <c r="N31" s="127">
        <v>0</v>
      </c>
      <c r="O31" s="127">
        <v>0</v>
      </c>
      <c r="P31" s="127">
        <v>0</v>
      </c>
      <c r="Q31" s="127">
        <v>0</v>
      </c>
      <c r="R31" s="127">
        <v>0</v>
      </c>
      <c r="S31" s="127">
        <v>0</v>
      </c>
      <c r="T31" s="127">
        <v>0</v>
      </c>
      <c r="U31" s="127">
        <v>0</v>
      </c>
      <c r="V31" s="127">
        <v>0</v>
      </c>
      <c r="W31" s="127">
        <v>0</v>
      </c>
      <c r="X31" s="127">
        <v>0</v>
      </c>
      <c r="Y31" s="127">
        <v>0</v>
      </c>
      <c r="Z31" s="127">
        <v>0</v>
      </c>
      <c r="AA31" s="127">
        <v>0</v>
      </c>
      <c r="AB31" s="126">
        <f t="shared" si="6"/>
        <v>3.0416666700000001</v>
      </c>
      <c r="AC31" s="126">
        <f t="shared" si="7"/>
        <v>0</v>
      </c>
    </row>
    <row r="32" spans="1:32" ht="31.5" x14ac:dyDescent="0.25">
      <c r="A32" s="52" t="s">
        <v>161</v>
      </c>
      <c r="B32" s="36" t="s">
        <v>160</v>
      </c>
      <c r="C32" s="126">
        <v>0</v>
      </c>
      <c r="D32" s="126">
        <v>0</v>
      </c>
      <c r="E32" s="344">
        <f t="shared" si="13"/>
        <v>0</v>
      </c>
      <c r="F32" s="344">
        <f t="shared" si="8"/>
        <v>0</v>
      </c>
      <c r="G32" s="127">
        <v>0</v>
      </c>
      <c r="H32" s="127">
        <v>0</v>
      </c>
      <c r="I32" s="127">
        <v>0</v>
      </c>
      <c r="J32" s="127">
        <v>0</v>
      </c>
      <c r="K32" s="127">
        <v>0</v>
      </c>
      <c r="L32" s="127">
        <v>0</v>
      </c>
      <c r="M32" s="127">
        <v>0</v>
      </c>
      <c r="N32" s="127">
        <v>0</v>
      </c>
      <c r="O32" s="127">
        <v>0</v>
      </c>
      <c r="P32" s="127">
        <v>0</v>
      </c>
      <c r="Q32" s="127">
        <v>0</v>
      </c>
      <c r="R32" s="127">
        <v>0</v>
      </c>
      <c r="S32" s="127">
        <v>0</v>
      </c>
      <c r="T32" s="127">
        <v>0</v>
      </c>
      <c r="U32" s="127">
        <v>0</v>
      </c>
      <c r="V32" s="127">
        <v>0</v>
      </c>
      <c r="W32" s="127">
        <v>0</v>
      </c>
      <c r="X32" s="127">
        <v>0</v>
      </c>
      <c r="Y32" s="127">
        <v>0</v>
      </c>
      <c r="Z32" s="127">
        <v>0</v>
      </c>
      <c r="AA32" s="127">
        <v>0</v>
      </c>
      <c r="AB32" s="126">
        <f t="shared" si="6"/>
        <v>0</v>
      </c>
      <c r="AC32" s="126">
        <f t="shared" si="7"/>
        <v>0</v>
      </c>
    </row>
    <row r="33" spans="1:30" x14ac:dyDescent="0.25">
      <c r="A33" s="52" t="s">
        <v>159</v>
      </c>
      <c r="B33" s="36" t="s">
        <v>158</v>
      </c>
      <c r="C33" s="126">
        <v>0</v>
      </c>
      <c r="D33" s="126">
        <v>0</v>
      </c>
      <c r="E33" s="344">
        <f t="shared" si="13"/>
        <v>0</v>
      </c>
      <c r="F33" s="344">
        <f t="shared" si="8"/>
        <v>0</v>
      </c>
      <c r="G33" s="127">
        <v>0</v>
      </c>
      <c r="H33" s="127">
        <v>0</v>
      </c>
      <c r="I33" s="127">
        <v>0</v>
      </c>
      <c r="J33" s="127">
        <v>0</v>
      </c>
      <c r="K33" s="127">
        <v>0</v>
      </c>
      <c r="L33" s="127">
        <v>0</v>
      </c>
      <c r="M33" s="127">
        <v>0</v>
      </c>
      <c r="N33" s="127">
        <v>0</v>
      </c>
      <c r="O33" s="127">
        <v>0</v>
      </c>
      <c r="P33" s="127">
        <v>0</v>
      </c>
      <c r="Q33" s="127">
        <v>0</v>
      </c>
      <c r="R33" s="127">
        <v>0</v>
      </c>
      <c r="S33" s="127">
        <v>0</v>
      </c>
      <c r="T33" s="127">
        <v>0</v>
      </c>
      <c r="U33" s="127">
        <v>0</v>
      </c>
      <c r="V33" s="127">
        <v>0</v>
      </c>
      <c r="W33" s="127">
        <v>0</v>
      </c>
      <c r="X33" s="127">
        <v>0</v>
      </c>
      <c r="Y33" s="127">
        <v>0</v>
      </c>
      <c r="Z33" s="127">
        <v>0</v>
      </c>
      <c r="AA33" s="127">
        <v>0</v>
      </c>
      <c r="AB33" s="126">
        <f t="shared" si="6"/>
        <v>0</v>
      </c>
      <c r="AC33" s="126">
        <f t="shared" si="7"/>
        <v>0</v>
      </c>
    </row>
    <row r="34" spans="1:30" x14ac:dyDescent="0.25">
      <c r="A34" s="52" t="s">
        <v>157</v>
      </c>
      <c r="B34" s="36" t="s">
        <v>156</v>
      </c>
      <c r="C34" s="126">
        <v>0</v>
      </c>
      <c r="D34" s="126">
        <v>0</v>
      </c>
      <c r="E34" s="344">
        <f t="shared" si="13"/>
        <v>0</v>
      </c>
      <c r="F34" s="344">
        <f t="shared" si="8"/>
        <v>0</v>
      </c>
      <c r="G34" s="127">
        <v>0</v>
      </c>
      <c r="H34" s="127">
        <v>0</v>
      </c>
      <c r="I34" s="127">
        <v>0</v>
      </c>
      <c r="J34" s="127">
        <v>0</v>
      </c>
      <c r="K34" s="127">
        <v>0</v>
      </c>
      <c r="L34" s="127">
        <v>0</v>
      </c>
      <c r="M34" s="127">
        <v>0</v>
      </c>
      <c r="N34" s="127">
        <v>0</v>
      </c>
      <c r="O34" s="127">
        <v>0</v>
      </c>
      <c r="P34" s="127">
        <v>0</v>
      </c>
      <c r="Q34" s="127">
        <v>0</v>
      </c>
      <c r="R34" s="127">
        <v>0</v>
      </c>
      <c r="S34" s="127">
        <v>0</v>
      </c>
      <c r="T34" s="127">
        <v>0</v>
      </c>
      <c r="U34" s="127">
        <v>0</v>
      </c>
      <c r="V34" s="127">
        <v>0</v>
      </c>
      <c r="W34" s="127">
        <v>0</v>
      </c>
      <c r="X34" s="127">
        <v>0</v>
      </c>
      <c r="Y34" s="127">
        <v>0</v>
      </c>
      <c r="Z34" s="127">
        <v>0</v>
      </c>
      <c r="AA34" s="127">
        <v>0</v>
      </c>
      <c r="AB34" s="126">
        <f t="shared" si="6"/>
        <v>0</v>
      </c>
      <c r="AC34" s="126">
        <f t="shared" si="7"/>
        <v>0</v>
      </c>
    </row>
    <row r="35" spans="1:30" s="240" customFormat="1" ht="31.5" x14ac:dyDescent="0.25">
      <c r="A35" s="52" t="s">
        <v>58</v>
      </c>
      <c r="B35" s="51" t="s">
        <v>155</v>
      </c>
      <c r="C35" s="126">
        <v>0</v>
      </c>
      <c r="D35" s="126">
        <v>0</v>
      </c>
      <c r="E35" s="344">
        <f t="shared" si="13"/>
        <v>0</v>
      </c>
      <c r="F35" s="344">
        <f t="shared" si="8"/>
        <v>0</v>
      </c>
      <c r="G35" s="126">
        <v>0</v>
      </c>
      <c r="H35" s="126">
        <v>0</v>
      </c>
      <c r="I35" s="126">
        <v>0</v>
      </c>
      <c r="J35" s="126">
        <v>0</v>
      </c>
      <c r="K35" s="126">
        <v>0</v>
      </c>
      <c r="L35" s="126">
        <v>0</v>
      </c>
      <c r="M35" s="126">
        <v>0</v>
      </c>
      <c r="N35" s="126">
        <v>0</v>
      </c>
      <c r="O35" s="126">
        <v>0</v>
      </c>
      <c r="P35" s="126">
        <v>0</v>
      </c>
      <c r="Q35" s="126">
        <v>0</v>
      </c>
      <c r="R35" s="126">
        <v>0</v>
      </c>
      <c r="S35" s="126">
        <v>0</v>
      </c>
      <c r="T35" s="126">
        <v>0</v>
      </c>
      <c r="U35" s="126">
        <v>0</v>
      </c>
      <c r="V35" s="126">
        <v>0</v>
      </c>
      <c r="W35" s="126">
        <v>0</v>
      </c>
      <c r="X35" s="126">
        <v>0</v>
      </c>
      <c r="Y35" s="126">
        <v>0</v>
      </c>
      <c r="Z35" s="126">
        <v>0</v>
      </c>
      <c r="AA35" s="126">
        <v>0</v>
      </c>
      <c r="AB35" s="126">
        <f t="shared" si="6"/>
        <v>0</v>
      </c>
      <c r="AC35" s="126">
        <f t="shared" si="7"/>
        <v>0</v>
      </c>
      <c r="AD35" s="98"/>
    </row>
    <row r="36" spans="1:30" ht="31.5" x14ac:dyDescent="0.25">
      <c r="A36" s="50" t="s">
        <v>154</v>
      </c>
      <c r="B36" s="177" t="s">
        <v>153</v>
      </c>
      <c r="C36" s="126">
        <v>0</v>
      </c>
      <c r="D36" s="126">
        <v>0</v>
      </c>
      <c r="E36" s="344">
        <f t="shared" si="13"/>
        <v>0</v>
      </c>
      <c r="F36" s="344">
        <f t="shared" si="8"/>
        <v>0</v>
      </c>
      <c r="G36" s="127">
        <v>0</v>
      </c>
      <c r="H36" s="127">
        <v>0</v>
      </c>
      <c r="I36" s="127">
        <v>0</v>
      </c>
      <c r="J36" s="127">
        <v>0</v>
      </c>
      <c r="K36" s="127">
        <v>0</v>
      </c>
      <c r="L36" s="127">
        <v>0</v>
      </c>
      <c r="M36" s="127">
        <v>0</v>
      </c>
      <c r="N36" s="127">
        <v>0</v>
      </c>
      <c r="O36" s="127">
        <v>0</v>
      </c>
      <c r="P36" s="127">
        <v>0</v>
      </c>
      <c r="Q36" s="127">
        <v>0</v>
      </c>
      <c r="R36" s="127">
        <v>0</v>
      </c>
      <c r="S36" s="127">
        <v>0</v>
      </c>
      <c r="T36" s="127">
        <v>0</v>
      </c>
      <c r="U36" s="127">
        <v>0</v>
      </c>
      <c r="V36" s="127">
        <v>0</v>
      </c>
      <c r="W36" s="127">
        <v>0</v>
      </c>
      <c r="X36" s="127">
        <v>0</v>
      </c>
      <c r="Y36" s="127">
        <v>0</v>
      </c>
      <c r="Z36" s="127">
        <v>0</v>
      </c>
      <c r="AA36" s="127">
        <v>0</v>
      </c>
      <c r="AB36" s="126">
        <f t="shared" si="6"/>
        <v>0</v>
      </c>
      <c r="AC36" s="126">
        <f t="shared" si="7"/>
        <v>0</v>
      </c>
    </row>
    <row r="37" spans="1:30" x14ac:dyDescent="0.25">
      <c r="A37" s="50" t="s">
        <v>152</v>
      </c>
      <c r="B37" s="177" t="s">
        <v>142</v>
      </c>
      <c r="C37" s="126">
        <v>0</v>
      </c>
      <c r="D37" s="126">
        <v>0</v>
      </c>
      <c r="E37" s="344">
        <f t="shared" si="13"/>
        <v>0</v>
      </c>
      <c r="F37" s="344">
        <f t="shared" si="8"/>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6">
        <f t="shared" si="6"/>
        <v>0</v>
      </c>
      <c r="AC37" s="126">
        <f t="shared" si="7"/>
        <v>0</v>
      </c>
    </row>
    <row r="38" spans="1:30" x14ac:dyDescent="0.25">
      <c r="A38" s="50" t="s">
        <v>151</v>
      </c>
      <c r="B38" s="177" t="s">
        <v>140</v>
      </c>
      <c r="C38" s="126">
        <v>0</v>
      </c>
      <c r="D38" s="126">
        <v>0</v>
      </c>
      <c r="E38" s="344">
        <f t="shared" si="13"/>
        <v>0</v>
      </c>
      <c r="F38" s="344">
        <f t="shared" si="8"/>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6">
        <f t="shared" si="6"/>
        <v>0</v>
      </c>
      <c r="AC38" s="126">
        <f t="shared" si="7"/>
        <v>0</v>
      </c>
    </row>
    <row r="39" spans="1:30" ht="31.5" x14ac:dyDescent="0.25">
      <c r="A39" s="50" t="s">
        <v>150</v>
      </c>
      <c r="B39" s="36" t="s">
        <v>138</v>
      </c>
      <c r="C39" s="126">
        <v>0</v>
      </c>
      <c r="D39" s="126">
        <v>0</v>
      </c>
      <c r="E39" s="344">
        <f t="shared" si="13"/>
        <v>0</v>
      </c>
      <c r="F39" s="344">
        <f t="shared" si="8"/>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6">
        <f t="shared" si="6"/>
        <v>0</v>
      </c>
      <c r="AC39" s="126">
        <f t="shared" si="7"/>
        <v>0</v>
      </c>
    </row>
    <row r="40" spans="1:30" ht="31.5" x14ac:dyDescent="0.25">
      <c r="A40" s="50" t="s">
        <v>149</v>
      </c>
      <c r="B40" s="36" t="s">
        <v>136</v>
      </c>
      <c r="C40" s="126">
        <v>0</v>
      </c>
      <c r="D40" s="126">
        <v>0</v>
      </c>
      <c r="E40" s="344">
        <f t="shared" si="13"/>
        <v>0</v>
      </c>
      <c r="F40" s="344">
        <f t="shared" si="8"/>
        <v>0</v>
      </c>
      <c r="G40" s="127">
        <v>0</v>
      </c>
      <c r="H40" s="127">
        <v>0</v>
      </c>
      <c r="I40" s="127">
        <v>0</v>
      </c>
      <c r="J40" s="127">
        <v>0</v>
      </c>
      <c r="K40" s="127">
        <v>0</v>
      </c>
      <c r="L40" s="127">
        <v>0</v>
      </c>
      <c r="M40" s="127">
        <v>0</v>
      </c>
      <c r="N40" s="127">
        <v>0</v>
      </c>
      <c r="O40" s="127">
        <v>0</v>
      </c>
      <c r="P40" s="127">
        <v>0</v>
      </c>
      <c r="Q40" s="127">
        <v>0</v>
      </c>
      <c r="R40" s="127">
        <v>0</v>
      </c>
      <c r="S40" s="127">
        <v>0</v>
      </c>
      <c r="T40" s="127">
        <v>0</v>
      </c>
      <c r="U40" s="127">
        <v>0</v>
      </c>
      <c r="V40" s="127">
        <v>0</v>
      </c>
      <c r="W40" s="127">
        <v>0</v>
      </c>
      <c r="X40" s="127">
        <v>0</v>
      </c>
      <c r="Y40" s="127">
        <v>0</v>
      </c>
      <c r="Z40" s="127">
        <v>0</v>
      </c>
      <c r="AA40" s="127">
        <v>0</v>
      </c>
      <c r="AB40" s="126">
        <f t="shared" si="6"/>
        <v>0</v>
      </c>
      <c r="AC40" s="126">
        <f t="shared" si="7"/>
        <v>0</v>
      </c>
    </row>
    <row r="41" spans="1:30" x14ac:dyDescent="0.25">
      <c r="A41" s="50" t="s">
        <v>148</v>
      </c>
      <c r="B41" s="36" t="s">
        <v>134</v>
      </c>
      <c r="C41" s="126">
        <v>0</v>
      </c>
      <c r="D41" s="126">
        <v>0</v>
      </c>
      <c r="E41" s="344">
        <f t="shared" si="13"/>
        <v>0</v>
      </c>
      <c r="F41" s="344">
        <f t="shared" si="8"/>
        <v>0</v>
      </c>
      <c r="G41" s="127">
        <v>0</v>
      </c>
      <c r="H41" s="127">
        <v>0</v>
      </c>
      <c r="I41" s="127">
        <v>0</v>
      </c>
      <c r="J41" s="127">
        <v>0</v>
      </c>
      <c r="K41" s="127">
        <v>0</v>
      </c>
      <c r="L41" s="127">
        <v>0</v>
      </c>
      <c r="M41" s="127">
        <v>0</v>
      </c>
      <c r="N41" s="127">
        <v>0</v>
      </c>
      <c r="O41" s="127">
        <v>0</v>
      </c>
      <c r="P41" s="127">
        <v>0</v>
      </c>
      <c r="Q41" s="127">
        <v>0</v>
      </c>
      <c r="R41" s="127">
        <v>0</v>
      </c>
      <c r="S41" s="127">
        <v>0</v>
      </c>
      <c r="T41" s="127">
        <v>0</v>
      </c>
      <c r="U41" s="127">
        <v>0</v>
      </c>
      <c r="V41" s="127">
        <v>0</v>
      </c>
      <c r="W41" s="127">
        <v>0</v>
      </c>
      <c r="X41" s="127">
        <v>0</v>
      </c>
      <c r="Y41" s="127">
        <v>0</v>
      </c>
      <c r="Z41" s="127">
        <v>0</v>
      </c>
      <c r="AA41" s="127">
        <v>0</v>
      </c>
      <c r="AB41" s="126">
        <f t="shared" si="6"/>
        <v>0</v>
      </c>
      <c r="AC41" s="126">
        <f t="shared" si="7"/>
        <v>0</v>
      </c>
    </row>
    <row r="42" spans="1:30" ht="18.75" x14ac:dyDescent="0.25">
      <c r="A42" s="50" t="s">
        <v>147</v>
      </c>
      <c r="B42" s="177" t="s">
        <v>425</v>
      </c>
      <c r="C42" s="126">
        <v>0</v>
      </c>
      <c r="D42" s="126">
        <v>0</v>
      </c>
      <c r="E42" s="344">
        <f t="shared" si="13"/>
        <v>0</v>
      </c>
      <c r="F42" s="344">
        <f t="shared" si="8"/>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6">
        <f t="shared" si="6"/>
        <v>0</v>
      </c>
      <c r="AC42" s="126">
        <f t="shared" si="7"/>
        <v>0</v>
      </c>
    </row>
    <row r="43" spans="1:30" s="240" customFormat="1" x14ac:dyDescent="0.25">
      <c r="A43" s="52" t="s">
        <v>57</v>
      </c>
      <c r="B43" s="51" t="s">
        <v>146</v>
      </c>
      <c r="C43" s="126">
        <v>0</v>
      </c>
      <c r="D43" s="126">
        <v>0</v>
      </c>
      <c r="E43" s="344">
        <f t="shared" si="13"/>
        <v>0</v>
      </c>
      <c r="F43" s="344">
        <f t="shared" si="8"/>
        <v>0</v>
      </c>
      <c r="G43" s="126">
        <v>0</v>
      </c>
      <c r="H43" s="126">
        <v>0</v>
      </c>
      <c r="I43" s="126">
        <v>0</v>
      </c>
      <c r="J43" s="126">
        <v>0</v>
      </c>
      <c r="K43" s="126">
        <v>0</v>
      </c>
      <c r="L43" s="126">
        <v>0</v>
      </c>
      <c r="M43" s="126">
        <v>0</v>
      </c>
      <c r="N43" s="126">
        <v>0</v>
      </c>
      <c r="O43" s="126">
        <v>0</v>
      </c>
      <c r="P43" s="126">
        <v>0</v>
      </c>
      <c r="Q43" s="126">
        <v>0</v>
      </c>
      <c r="R43" s="126">
        <v>0</v>
      </c>
      <c r="S43" s="126">
        <v>0</v>
      </c>
      <c r="T43" s="126">
        <v>0</v>
      </c>
      <c r="U43" s="126">
        <v>0</v>
      </c>
      <c r="V43" s="126">
        <v>0</v>
      </c>
      <c r="W43" s="126">
        <v>0</v>
      </c>
      <c r="X43" s="126">
        <v>0</v>
      </c>
      <c r="Y43" s="126">
        <v>0</v>
      </c>
      <c r="Z43" s="126">
        <v>0</v>
      </c>
      <c r="AA43" s="126">
        <v>0</v>
      </c>
      <c r="AB43" s="126">
        <f t="shared" si="6"/>
        <v>0</v>
      </c>
      <c r="AC43" s="126">
        <f t="shared" si="7"/>
        <v>0</v>
      </c>
    </row>
    <row r="44" spans="1:30" x14ac:dyDescent="0.25">
      <c r="A44" s="50" t="s">
        <v>145</v>
      </c>
      <c r="B44" s="36" t="s">
        <v>144</v>
      </c>
      <c r="C44" s="126">
        <v>0</v>
      </c>
      <c r="D44" s="126">
        <v>0</v>
      </c>
      <c r="E44" s="344">
        <f t="shared" si="13"/>
        <v>0</v>
      </c>
      <c r="F44" s="344">
        <f t="shared" si="8"/>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6">
        <f t="shared" si="6"/>
        <v>0</v>
      </c>
      <c r="AC44" s="126">
        <f t="shared" si="7"/>
        <v>0</v>
      </c>
    </row>
    <row r="45" spans="1:30" x14ac:dyDescent="0.25">
      <c r="A45" s="50" t="s">
        <v>143</v>
      </c>
      <c r="B45" s="36" t="s">
        <v>142</v>
      </c>
      <c r="C45" s="126">
        <v>0</v>
      </c>
      <c r="D45" s="126">
        <v>0</v>
      </c>
      <c r="E45" s="344">
        <f t="shared" si="13"/>
        <v>0</v>
      </c>
      <c r="F45" s="344">
        <f t="shared" si="8"/>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6">
        <f t="shared" si="6"/>
        <v>0</v>
      </c>
      <c r="AC45" s="126">
        <f t="shared" si="7"/>
        <v>0</v>
      </c>
    </row>
    <row r="46" spans="1:30" x14ac:dyDescent="0.25">
      <c r="A46" s="50" t="s">
        <v>141</v>
      </c>
      <c r="B46" s="36" t="s">
        <v>140</v>
      </c>
      <c r="C46" s="126">
        <v>0</v>
      </c>
      <c r="D46" s="126">
        <v>0</v>
      </c>
      <c r="E46" s="344">
        <f t="shared" si="13"/>
        <v>0</v>
      </c>
      <c r="F46" s="344">
        <f t="shared" si="8"/>
        <v>0</v>
      </c>
      <c r="G46" s="127">
        <v>0</v>
      </c>
      <c r="H46" s="127">
        <v>0</v>
      </c>
      <c r="I46" s="127">
        <v>0</v>
      </c>
      <c r="J46" s="127">
        <v>0</v>
      </c>
      <c r="K46" s="127">
        <v>0</v>
      </c>
      <c r="L46" s="127">
        <v>0</v>
      </c>
      <c r="M46" s="127">
        <v>0</v>
      </c>
      <c r="N46" s="127">
        <v>0</v>
      </c>
      <c r="O46" s="127">
        <v>0</v>
      </c>
      <c r="P46" s="127">
        <v>0</v>
      </c>
      <c r="Q46" s="127">
        <v>0</v>
      </c>
      <c r="R46" s="127">
        <v>0</v>
      </c>
      <c r="S46" s="127">
        <v>0</v>
      </c>
      <c r="T46" s="127">
        <v>0</v>
      </c>
      <c r="U46" s="127">
        <v>0</v>
      </c>
      <c r="V46" s="127">
        <v>0</v>
      </c>
      <c r="W46" s="127">
        <v>0</v>
      </c>
      <c r="X46" s="127">
        <v>0</v>
      </c>
      <c r="Y46" s="127">
        <v>0</v>
      </c>
      <c r="Z46" s="127">
        <v>0</v>
      </c>
      <c r="AA46" s="127">
        <v>0</v>
      </c>
      <c r="AB46" s="126">
        <f t="shared" si="6"/>
        <v>0</v>
      </c>
      <c r="AC46" s="126">
        <f t="shared" si="7"/>
        <v>0</v>
      </c>
    </row>
    <row r="47" spans="1:30" ht="31.5" x14ac:dyDescent="0.25">
      <c r="A47" s="50" t="s">
        <v>139</v>
      </c>
      <c r="B47" s="36" t="s">
        <v>138</v>
      </c>
      <c r="C47" s="126">
        <v>0</v>
      </c>
      <c r="D47" s="126">
        <v>0</v>
      </c>
      <c r="E47" s="344">
        <f t="shared" si="13"/>
        <v>0</v>
      </c>
      <c r="F47" s="344">
        <f t="shared" si="8"/>
        <v>0</v>
      </c>
      <c r="G47" s="127">
        <v>0</v>
      </c>
      <c r="H47" s="127">
        <v>0</v>
      </c>
      <c r="I47" s="127">
        <v>0</v>
      </c>
      <c r="J47" s="127">
        <v>0</v>
      </c>
      <c r="K47" s="127">
        <v>0</v>
      </c>
      <c r="L47" s="127">
        <v>0</v>
      </c>
      <c r="M47" s="127">
        <v>0</v>
      </c>
      <c r="N47" s="127">
        <v>0</v>
      </c>
      <c r="O47" s="127">
        <v>0</v>
      </c>
      <c r="P47" s="127">
        <v>0</v>
      </c>
      <c r="Q47" s="127">
        <v>0</v>
      </c>
      <c r="R47" s="127">
        <v>0</v>
      </c>
      <c r="S47" s="127">
        <v>0</v>
      </c>
      <c r="T47" s="127">
        <v>0</v>
      </c>
      <c r="U47" s="127">
        <v>0</v>
      </c>
      <c r="V47" s="127">
        <v>0</v>
      </c>
      <c r="W47" s="127">
        <v>0</v>
      </c>
      <c r="X47" s="127">
        <v>0</v>
      </c>
      <c r="Y47" s="127">
        <v>0</v>
      </c>
      <c r="Z47" s="127">
        <v>0</v>
      </c>
      <c r="AA47" s="127">
        <v>0</v>
      </c>
      <c r="AB47" s="126">
        <f t="shared" si="6"/>
        <v>0</v>
      </c>
      <c r="AC47" s="126">
        <f t="shared" si="7"/>
        <v>0</v>
      </c>
    </row>
    <row r="48" spans="1:30" ht="31.5" x14ac:dyDescent="0.25">
      <c r="A48" s="50" t="s">
        <v>137</v>
      </c>
      <c r="B48" s="36" t="s">
        <v>136</v>
      </c>
      <c r="C48" s="126">
        <v>0</v>
      </c>
      <c r="D48" s="126">
        <v>0</v>
      </c>
      <c r="E48" s="344">
        <f t="shared" si="13"/>
        <v>0</v>
      </c>
      <c r="F48" s="344">
        <f t="shared" si="8"/>
        <v>0</v>
      </c>
      <c r="G48" s="127">
        <v>0</v>
      </c>
      <c r="H48" s="127">
        <v>0</v>
      </c>
      <c r="I48" s="127">
        <v>0</v>
      </c>
      <c r="J48" s="127">
        <v>0</v>
      </c>
      <c r="K48" s="127">
        <v>0</v>
      </c>
      <c r="L48" s="127">
        <v>0</v>
      </c>
      <c r="M48" s="127">
        <v>0</v>
      </c>
      <c r="N48" s="127">
        <v>0</v>
      </c>
      <c r="O48" s="127">
        <v>0</v>
      </c>
      <c r="P48" s="127">
        <v>0</v>
      </c>
      <c r="Q48" s="127">
        <v>0</v>
      </c>
      <c r="R48" s="127">
        <v>0</v>
      </c>
      <c r="S48" s="127">
        <v>0</v>
      </c>
      <c r="T48" s="127">
        <v>0</v>
      </c>
      <c r="U48" s="127">
        <v>0</v>
      </c>
      <c r="V48" s="127">
        <v>0</v>
      </c>
      <c r="W48" s="127">
        <v>0</v>
      </c>
      <c r="X48" s="127">
        <v>0</v>
      </c>
      <c r="Y48" s="127">
        <v>0</v>
      </c>
      <c r="Z48" s="127">
        <v>0</v>
      </c>
      <c r="AA48" s="127">
        <v>0</v>
      </c>
      <c r="AB48" s="126">
        <f t="shared" si="6"/>
        <v>0</v>
      </c>
      <c r="AC48" s="126">
        <f t="shared" si="7"/>
        <v>0</v>
      </c>
    </row>
    <row r="49" spans="1:29" x14ac:dyDescent="0.25">
      <c r="A49" s="50" t="s">
        <v>135</v>
      </c>
      <c r="B49" s="36" t="s">
        <v>134</v>
      </c>
      <c r="C49" s="126">
        <v>0</v>
      </c>
      <c r="D49" s="126">
        <v>0</v>
      </c>
      <c r="E49" s="344">
        <f t="shared" si="13"/>
        <v>0</v>
      </c>
      <c r="F49" s="344">
        <f t="shared" si="8"/>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6">
        <f t="shared" si="6"/>
        <v>0</v>
      </c>
      <c r="AC49" s="126">
        <f t="shared" si="7"/>
        <v>0</v>
      </c>
    </row>
    <row r="50" spans="1:29" ht="18.75" x14ac:dyDescent="0.25">
      <c r="A50" s="50" t="s">
        <v>133</v>
      </c>
      <c r="B50" s="177" t="s">
        <v>425</v>
      </c>
      <c r="C50" s="126">
        <v>1</v>
      </c>
      <c r="D50" s="126">
        <v>0</v>
      </c>
      <c r="E50" s="344">
        <f t="shared" si="13"/>
        <v>1</v>
      </c>
      <c r="F50" s="344">
        <f t="shared" si="8"/>
        <v>1</v>
      </c>
      <c r="G50" s="127">
        <v>0</v>
      </c>
      <c r="H50" s="127">
        <v>1</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6">
        <f t="shared" si="6"/>
        <v>1</v>
      </c>
      <c r="AC50" s="126">
        <f t="shared" si="7"/>
        <v>0</v>
      </c>
    </row>
    <row r="51" spans="1:29" s="240" customFormat="1" ht="35.25" customHeight="1" x14ac:dyDescent="0.25">
      <c r="A51" s="52" t="s">
        <v>56</v>
      </c>
      <c r="B51" s="51" t="s">
        <v>132</v>
      </c>
      <c r="C51" s="126">
        <v>0</v>
      </c>
      <c r="D51" s="126">
        <v>0</v>
      </c>
      <c r="E51" s="344">
        <f t="shared" si="13"/>
        <v>0</v>
      </c>
      <c r="F51" s="344">
        <f t="shared" si="8"/>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f t="shared" si="6"/>
        <v>0</v>
      </c>
      <c r="AC51" s="126">
        <f t="shared" si="7"/>
        <v>0</v>
      </c>
    </row>
    <row r="52" spans="1:29" x14ac:dyDescent="0.25">
      <c r="A52" s="50" t="s">
        <v>131</v>
      </c>
      <c r="B52" s="36" t="s">
        <v>130</v>
      </c>
      <c r="C52" s="126">
        <v>0</v>
      </c>
      <c r="D52" s="126">
        <v>0</v>
      </c>
      <c r="E52" s="344">
        <f t="shared" si="13"/>
        <v>0</v>
      </c>
      <c r="F52" s="344">
        <f t="shared" si="8"/>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6">
        <f t="shared" si="6"/>
        <v>0</v>
      </c>
      <c r="AC52" s="126">
        <f t="shared" si="7"/>
        <v>0</v>
      </c>
    </row>
    <row r="53" spans="1:29" x14ac:dyDescent="0.25">
      <c r="A53" s="50" t="s">
        <v>129</v>
      </c>
      <c r="B53" s="36" t="s">
        <v>123</v>
      </c>
      <c r="C53" s="126">
        <v>0</v>
      </c>
      <c r="D53" s="126">
        <v>0</v>
      </c>
      <c r="E53" s="344">
        <f t="shared" si="13"/>
        <v>0</v>
      </c>
      <c r="F53" s="344">
        <f t="shared" si="8"/>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6">
        <f t="shared" si="6"/>
        <v>0</v>
      </c>
      <c r="AC53" s="126">
        <f t="shared" si="7"/>
        <v>0</v>
      </c>
    </row>
    <row r="54" spans="1:29" x14ac:dyDescent="0.25">
      <c r="A54" s="50" t="s">
        <v>128</v>
      </c>
      <c r="B54" s="177" t="s">
        <v>122</v>
      </c>
      <c r="C54" s="126">
        <v>0</v>
      </c>
      <c r="D54" s="126">
        <v>0</v>
      </c>
      <c r="E54" s="344">
        <f t="shared" si="13"/>
        <v>0</v>
      </c>
      <c r="F54" s="344">
        <f t="shared" si="8"/>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6">
        <f t="shared" si="6"/>
        <v>0</v>
      </c>
      <c r="AC54" s="126">
        <f t="shared" si="7"/>
        <v>0</v>
      </c>
    </row>
    <row r="55" spans="1:29" x14ac:dyDescent="0.25">
      <c r="A55" s="50" t="s">
        <v>127</v>
      </c>
      <c r="B55" s="177" t="s">
        <v>121</v>
      </c>
      <c r="C55" s="126">
        <v>0</v>
      </c>
      <c r="D55" s="126">
        <v>0</v>
      </c>
      <c r="E55" s="344">
        <f t="shared" si="13"/>
        <v>0</v>
      </c>
      <c r="F55" s="344">
        <f t="shared" si="8"/>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6">
        <f t="shared" si="6"/>
        <v>0</v>
      </c>
      <c r="AC55" s="126">
        <f t="shared" si="7"/>
        <v>0</v>
      </c>
    </row>
    <row r="56" spans="1:29" x14ac:dyDescent="0.25">
      <c r="A56" s="50" t="s">
        <v>126</v>
      </c>
      <c r="B56" s="177" t="s">
        <v>120</v>
      </c>
      <c r="C56" s="126">
        <v>0</v>
      </c>
      <c r="D56" s="126">
        <v>0</v>
      </c>
      <c r="E56" s="344">
        <f t="shared" si="13"/>
        <v>0</v>
      </c>
      <c r="F56" s="344">
        <f t="shared" si="8"/>
        <v>0</v>
      </c>
      <c r="G56" s="127">
        <v>0</v>
      </c>
      <c r="H56" s="127">
        <v>0</v>
      </c>
      <c r="I56" s="127">
        <v>0</v>
      </c>
      <c r="J56" s="127">
        <v>0</v>
      </c>
      <c r="K56" s="127">
        <v>0</v>
      </c>
      <c r="L56" s="127">
        <v>0</v>
      </c>
      <c r="M56" s="127">
        <v>0</v>
      </c>
      <c r="N56" s="127">
        <v>0</v>
      </c>
      <c r="O56" s="127">
        <v>0</v>
      </c>
      <c r="P56" s="127">
        <v>0</v>
      </c>
      <c r="Q56" s="127">
        <v>0</v>
      </c>
      <c r="R56" s="127">
        <v>0</v>
      </c>
      <c r="S56" s="127">
        <v>0</v>
      </c>
      <c r="T56" s="127">
        <v>0</v>
      </c>
      <c r="U56" s="127">
        <v>0</v>
      </c>
      <c r="V56" s="127">
        <v>0</v>
      </c>
      <c r="W56" s="127">
        <v>0</v>
      </c>
      <c r="X56" s="127">
        <v>0</v>
      </c>
      <c r="Y56" s="127">
        <v>0</v>
      </c>
      <c r="Z56" s="127">
        <v>0</v>
      </c>
      <c r="AA56" s="127">
        <v>0</v>
      </c>
      <c r="AB56" s="126">
        <f t="shared" si="6"/>
        <v>0</v>
      </c>
      <c r="AC56" s="126">
        <f t="shared" si="7"/>
        <v>0</v>
      </c>
    </row>
    <row r="57" spans="1:29" ht="18.75" x14ac:dyDescent="0.25">
      <c r="A57" s="50" t="s">
        <v>125</v>
      </c>
      <c r="B57" s="177" t="s">
        <v>426</v>
      </c>
      <c r="C57" s="126">
        <v>0</v>
      </c>
      <c r="D57" s="126">
        <v>0</v>
      </c>
      <c r="E57" s="344">
        <f t="shared" si="13"/>
        <v>0</v>
      </c>
      <c r="F57" s="344">
        <f t="shared" si="8"/>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6">
        <f t="shared" si="6"/>
        <v>0</v>
      </c>
      <c r="AC57" s="126">
        <f t="shared" si="7"/>
        <v>0</v>
      </c>
    </row>
    <row r="58" spans="1:29" s="240" customFormat="1" ht="36.75" customHeight="1" x14ac:dyDescent="0.25">
      <c r="A58" s="52" t="s">
        <v>55</v>
      </c>
      <c r="B58" s="178" t="s">
        <v>203</v>
      </c>
      <c r="C58" s="126">
        <v>0</v>
      </c>
      <c r="D58" s="126">
        <v>0</v>
      </c>
      <c r="E58" s="344">
        <f t="shared" si="13"/>
        <v>0</v>
      </c>
      <c r="F58" s="344">
        <f t="shared" si="8"/>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f t="shared" si="6"/>
        <v>0</v>
      </c>
      <c r="AC58" s="126">
        <f t="shared" si="7"/>
        <v>0</v>
      </c>
    </row>
    <row r="59" spans="1:29" s="240" customFormat="1" x14ac:dyDescent="0.25">
      <c r="A59" s="52" t="s">
        <v>53</v>
      </c>
      <c r="B59" s="51" t="s">
        <v>124</v>
      </c>
      <c r="C59" s="126">
        <v>0</v>
      </c>
      <c r="D59" s="126">
        <v>0</v>
      </c>
      <c r="E59" s="344">
        <f t="shared" si="13"/>
        <v>0</v>
      </c>
      <c r="F59" s="344">
        <f t="shared" si="8"/>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f t="shared" si="6"/>
        <v>0</v>
      </c>
      <c r="AC59" s="126">
        <f t="shared" si="7"/>
        <v>0</v>
      </c>
    </row>
    <row r="60" spans="1:29" x14ac:dyDescent="0.25">
      <c r="A60" s="50" t="s">
        <v>197</v>
      </c>
      <c r="B60" s="179" t="s">
        <v>144</v>
      </c>
      <c r="C60" s="126">
        <v>0</v>
      </c>
      <c r="D60" s="126">
        <v>0</v>
      </c>
      <c r="E60" s="344">
        <f t="shared" si="13"/>
        <v>0</v>
      </c>
      <c r="F60" s="344">
        <f t="shared" si="8"/>
        <v>0</v>
      </c>
      <c r="G60" s="127">
        <v>0</v>
      </c>
      <c r="H60" s="127">
        <v>0</v>
      </c>
      <c r="I60" s="127">
        <v>0</v>
      </c>
      <c r="J60" s="127">
        <v>0</v>
      </c>
      <c r="K60" s="127">
        <v>0</v>
      </c>
      <c r="L60" s="127">
        <v>0</v>
      </c>
      <c r="M60" s="127">
        <v>0</v>
      </c>
      <c r="N60" s="127">
        <v>0</v>
      </c>
      <c r="O60" s="127">
        <v>0</v>
      </c>
      <c r="P60" s="127">
        <v>0</v>
      </c>
      <c r="Q60" s="127">
        <v>0</v>
      </c>
      <c r="R60" s="127">
        <v>0</v>
      </c>
      <c r="S60" s="127">
        <v>0</v>
      </c>
      <c r="T60" s="127">
        <v>0</v>
      </c>
      <c r="U60" s="127">
        <v>0</v>
      </c>
      <c r="V60" s="127">
        <v>0</v>
      </c>
      <c r="W60" s="127">
        <v>0</v>
      </c>
      <c r="X60" s="127">
        <v>0</v>
      </c>
      <c r="Y60" s="127">
        <v>0</v>
      </c>
      <c r="Z60" s="127">
        <v>0</v>
      </c>
      <c r="AA60" s="127">
        <v>0</v>
      </c>
      <c r="AB60" s="126">
        <f t="shared" si="6"/>
        <v>0</v>
      </c>
      <c r="AC60" s="126">
        <f t="shared" si="7"/>
        <v>0</v>
      </c>
    </row>
    <row r="61" spans="1:29" x14ac:dyDescent="0.25">
      <c r="A61" s="50" t="s">
        <v>198</v>
      </c>
      <c r="B61" s="179" t="s">
        <v>142</v>
      </c>
      <c r="C61" s="126">
        <v>0</v>
      </c>
      <c r="D61" s="126">
        <v>0</v>
      </c>
      <c r="E61" s="344">
        <f t="shared" si="13"/>
        <v>0</v>
      </c>
      <c r="F61" s="344">
        <f t="shared" si="8"/>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6">
        <f t="shared" si="6"/>
        <v>0</v>
      </c>
      <c r="AC61" s="126">
        <f t="shared" si="7"/>
        <v>0</v>
      </c>
    </row>
    <row r="62" spans="1:29" x14ac:dyDescent="0.25">
      <c r="A62" s="50" t="s">
        <v>199</v>
      </c>
      <c r="B62" s="179" t="s">
        <v>140</v>
      </c>
      <c r="C62" s="126">
        <v>0</v>
      </c>
      <c r="D62" s="126">
        <v>0</v>
      </c>
      <c r="E62" s="344">
        <f t="shared" si="13"/>
        <v>0</v>
      </c>
      <c r="F62" s="344">
        <f t="shared" si="8"/>
        <v>0</v>
      </c>
      <c r="G62" s="127">
        <v>0</v>
      </c>
      <c r="H62" s="127">
        <v>0</v>
      </c>
      <c r="I62" s="127">
        <v>0</v>
      </c>
      <c r="J62" s="127">
        <v>0</v>
      </c>
      <c r="K62" s="127">
        <v>0</v>
      </c>
      <c r="L62" s="127">
        <v>0</v>
      </c>
      <c r="M62" s="127">
        <v>0</v>
      </c>
      <c r="N62" s="127">
        <v>0</v>
      </c>
      <c r="O62" s="127">
        <v>0</v>
      </c>
      <c r="P62" s="127">
        <v>0</v>
      </c>
      <c r="Q62" s="127">
        <v>0</v>
      </c>
      <c r="R62" s="127">
        <v>0</v>
      </c>
      <c r="S62" s="127">
        <v>0</v>
      </c>
      <c r="T62" s="127">
        <v>0</v>
      </c>
      <c r="U62" s="127">
        <v>0</v>
      </c>
      <c r="V62" s="127">
        <v>0</v>
      </c>
      <c r="W62" s="127">
        <v>0</v>
      </c>
      <c r="X62" s="127">
        <v>0</v>
      </c>
      <c r="Y62" s="127">
        <v>0</v>
      </c>
      <c r="Z62" s="127">
        <v>0</v>
      </c>
      <c r="AA62" s="127">
        <v>0</v>
      </c>
      <c r="AB62" s="126">
        <f t="shared" si="6"/>
        <v>0</v>
      </c>
      <c r="AC62" s="126">
        <f t="shared" si="7"/>
        <v>0</v>
      </c>
    </row>
    <row r="63" spans="1:29" x14ac:dyDescent="0.25">
      <c r="A63" s="50" t="s">
        <v>200</v>
      </c>
      <c r="B63" s="179" t="s">
        <v>202</v>
      </c>
      <c r="C63" s="126">
        <v>0</v>
      </c>
      <c r="D63" s="126">
        <v>0</v>
      </c>
      <c r="E63" s="344">
        <f t="shared" si="13"/>
        <v>0</v>
      </c>
      <c r="F63" s="344">
        <f t="shared" si="8"/>
        <v>0</v>
      </c>
      <c r="G63" s="127">
        <v>0</v>
      </c>
      <c r="H63" s="127">
        <v>0</v>
      </c>
      <c r="I63" s="127">
        <v>0</v>
      </c>
      <c r="J63" s="127">
        <v>0</v>
      </c>
      <c r="K63" s="127">
        <v>0</v>
      </c>
      <c r="L63" s="127">
        <v>0</v>
      </c>
      <c r="M63" s="127">
        <v>0</v>
      </c>
      <c r="N63" s="127">
        <v>0</v>
      </c>
      <c r="O63" s="127">
        <v>0</v>
      </c>
      <c r="P63" s="127">
        <v>0</v>
      </c>
      <c r="Q63" s="127">
        <v>0</v>
      </c>
      <c r="R63" s="127">
        <v>0</v>
      </c>
      <c r="S63" s="127">
        <v>0</v>
      </c>
      <c r="T63" s="127">
        <v>0</v>
      </c>
      <c r="U63" s="127">
        <v>0</v>
      </c>
      <c r="V63" s="127">
        <v>0</v>
      </c>
      <c r="W63" s="127">
        <v>0</v>
      </c>
      <c r="X63" s="127">
        <v>0</v>
      </c>
      <c r="Y63" s="127">
        <v>0</v>
      </c>
      <c r="Z63" s="127">
        <v>0</v>
      </c>
      <c r="AA63" s="127">
        <v>0</v>
      </c>
      <c r="AB63" s="126">
        <f t="shared" si="6"/>
        <v>0</v>
      </c>
      <c r="AC63" s="126">
        <f t="shared" si="7"/>
        <v>0</v>
      </c>
    </row>
    <row r="64" spans="1:29" ht="18.75" x14ac:dyDescent="0.25">
      <c r="A64" s="50" t="s">
        <v>201</v>
      </c>
      <c r="B64" s="177" t="s">
        <v>426</v>
      </c>
      <c r="C64" s="126">
        <v>0</v>
      </c>
      <c r="D64" s="126">
        <v>0</v>
      </c>
      <c r="E64" s="344">
        <f t="shared" si="13"/>
        <v>0</v>
      </c>
      <c r="F64" s="344">
        <f t="shared" si="8"/>
        <v>0</v>
      </c>
      <c r="G64" s="127">
        <v>0</v>
      </c>
      <c r="H64" s="127">
        <v>0</v>
      </c>
      <c r="I64" s="127">
        <v>0</v>
      </c>
      <c r="J64" s="127">
        <v>0</v>
      </c>
      <c r="K64" s="127">
        <v>0</v>
      </c>
      <c r="L64" s="127">
        <v>0</v>
      </c>
      <c r="M64" s="127">
        <v>0</v>
      </c>
      <c r="N64" s="127">
        <v>0</v>
      </c>
      <c r="O64" s="127">
        <v>0</v>
      </c>
      <c r="P64" s="127">
        <v>0</v>
      </c>
      <c r="Q64" s="127">
        <v>0</v>
      </c>
      <c r="R64" s="127">
        <v>0</v>
      </c>
      <c r="S64" s="127">
        <v>0</v>
      </c>
      <c r="T64" s="127">
        <v>0</v>
      </c>
      <c r="U64" s="127">
        <v>0</v>
      </c>
      <c r="V64" s="127">
        <v>0</v>
      </c>
      <c r="W64" s="127">
        <v>0</v>
      </c>
      <c r="X64" s="127">
        <v>0</v>
      </c>
      <c r="Y64" s="127">
        <v>0</v>
      </c>
      <c r="Z64" s="127">
        <v>0</v>
      </c>
      <c r="AA64" s="127">
        <v>0</v>
      </c>
      <c r="AB64" s="126">
        <f t="shared" si="6"/>
        <v>0</v>
      </c>
      <c r="AC64" s="126">
        <f t="shared" si="7"/>
        <v>0</v>
      </c>
    </row>
    <row r="65" spans="1:28" x14ac:dyDescent="0.25">
      <c r="A65" s="48"/>
      <c r="B65" s="49"/>
      <c r="C65" s="49"/>
      <c r="D65" s="49"/>
      <c r="E65" s="49"/>
      <c r="F65" s="49"/>
      <c r="G65" s="49"/>
      <c r="H65" s="49"/>
      <c r="I65" s="49"/>
      <c r="J65" s="49"/>
      <c r="K65" s="49"/>
      <c r="L65" s="49"/>
      <c r="M65" s="49"/>
      <c r="N65" s="49"/>
      <c r="O65" s="49"/>
      <c r="P65" s="49"/>
      <c r="Q65" s="49"/>
      <c r="R65" s="49"/>
      <c r="S65" s="49"/>
      <c r="T65" s="99"/>
      <c r="U65" s="99"/>
      <c r="V65" s="99"/>
      <c r="W65" s="99"/>
      <c r="X65" s="99"/>
      <c r="Y65" s="99"/>
      <c r="Z65" s="99"/>
      <c r="AA65" s="99"/>
      <c r="AB65" s="99"/>
    </row>
    <row r="66" spans="1:28" ht="54" customHeight="1" x14ac:dyDescent="0.25">
      <c r="A66" s="99"/>
      <c r="B66" s="446"/>
      <c r="C66" s="446"/>
      <c r="D66" s="446"/>
      <c r="E66" s="446"/>
      <c r="F66" s="446"/>
      <c r="G66" s="446"/>
      <c r="H66" s="446"/>
      <c r="I66" s="446"/>
      <c r="J66" s="237"/>
      <c r="K66" s="237"/>
      <c r="L66" s="249"/>
      <c r="M66" s="249"/>
      <c r="N66" s="249"/>
      <c r="O66" s="249"/>
      <c r="P66" s="249"/>
      <c r="Q66" s="249"/>
      <c r="R66" s="249"/>
      <c r="S66" s="249"/>
      <c r="T66" s="100"/>
      <c r="U66" s="100"/>
      <c r="V66" s="100"/>
      <c r="W66" s="100"/>
      <c r="X66" s="100"/>
      <c r="Y66" s="100"/>
      <c r="Z66" s="100"/>
      <c r="AA66" s="100"/>
      <c r="AB66" s="100"/>
    </row>
    <row r="67" spans="1:28" x14ac:dyDescent="0.25">
      <c r="A67" s="99"/>
      <c r="B67" s="99"/>
      <c r="C67" s="99"/>
      <c r="D67" s="99"/>
      <c r="E67" s="99"/>
      <c r="F67" s="99"/>
      <c r="T67" s="99"/>
      <c r="U67" s="99"/>
      <c r="V67" s="99"/>
      <c r="W67" s="99"/>
      <c r="X67" s="99"/>
      <c r="Y67" s="99"/>
      <c r="Z67" s="99"/>
      <c r="AA67" s="99"/>
      <c r="AB67" s="99"/>
    </row>
    <row r="68" spans="1:28" ht="50.25" customHeight="1" x14ac:dyDescent="0.25">
      <c r="A68" s="99"/>
      <c r="B68" s="447"/>
      <c r="C68" s="447"/>
      <c r="D68" s="447"/>
      <c r="E68" s="447"/>
      <c r="F68" s="447"/>
      <c r="G68" s="447"/>
      <c r="H68" s="447"/>
      <c r="I68" s="447"/>
      <c r="J68" s="238"/>
      <c r="K68" s="238"/>
      <c r="L68" s="250"/>
      <c r="M68" s="250"/>
      <c r="N68" s="250"/>
      <c r="O68" s="250"/>
      <c r="P68" s="250"/>
      <c r="Q68" s="250"/>
      <c r="R68" s="250"/>
      <c r="S68" s="250"/>
      <c r="T68" s="99"/>
      <c r="U68" s="99"/>
      <c r="V68" s="99"/>
      <c r="W68" s="99"/>
      <c r="X68" s="99"/>
      <c r="Y68" s="99"/>
      <c r="Z68" s="99"/>
      <c r="AA68" s="99"/>
      <c r="AB68" s="99"/>
    </row>
    <row r="69" spans="1:28" x14ac:dyDescent="0.25">
      <c r="A69" s="99"/>
      <c r="B69" s="99"/>
      <c r="C69" s="99"/>
      <c r="D69" s="99"/>
      <c r="E69" s="99"/>
      <c r="F69" s="99"/>
      <c r="T69" s="99"/>
      <c r="U69" s="99"/>
      <c r="V69" s="99"/>
      <c r="W69" s="99"/>
      <c r="X69" s="99"/>
      <c r="Y69" s="99"/>
      <c r="Z69" s="99"/>
      <c r="AA69" s="99"/>
      <c r="AB69" s="99"/>
    </row>
    <row r="70" spans="1:28" ht="36.75" customHeight="1" x14ac:dyDescent="0.25">
      <c r="A70" s="99"/>
      <c r="B70" s="446"/>
      <c r="C70" s="446"/>
      <c r="D70" s="446"/>
      <c r="E70" s="446"/>
      <c r="F70" s="446"/>
      <c r="G70" s="446"/>
      <c r="H70" s="446"/>
      <c r="I70" s="446"/>
      <c r="J70" s="237"/>
      <c r="K70" s="237"/>
      <c r="L70" s="249"/>
      <c r="M70" s="249"/>
      <c r="N70" s="249"/>
      <c r="O70" s="249"/>
      <c r="P70" s="249"/>
      <c r="Q70" s="249"/>
      <c r="R70" s="249"/>
      <c r="S70" s="249"/>
      <c r="T70" s="99"/>
      <c r="U70" s="99"/>
      <c r="V70" s="99"/>
      <c r="W70" s="99"/>
      <c r="X70" s="99"/>
      <c r="Y70" s="99"/>
      <c r="Z70" s="99"/>
      <c r="AA70" s="99"/>
      <c r="AB70" s="99"/>
    </row>
    <row r="71" spans="1:28" x14ac:dyDescent="0.25">
      <c r="A71" s="99"/>
      <c r="B71" s="47"/>
      <c r="C71" s="47"/>
      <c r="D71" s="47"/>
      <c r="E71" s="47"/>
      <c r="F71" s="47"/>
      <c r="T71" s="99"/>
      <c r="U71" s="99"/>
      <c r="V71" s="99"/>
      <c r="W71" s="99"/>
      <c r="X71" s="99"/>
      <c r="Y71" s="99"/>
      <c r="Z71" s="99"/>
      <c r="AA71" s="99"/>
      <c r="AB71" s="99"/>
    </row>
    <row r="72" spans="1:28" ht="51" customHeight="1" x14ac:dyDescent="0.25">
      <c r="A72" s="99"/>
      <c r="B72" s="446"/>
      <c r="C72" s="446"/>
      <c r="D72" s="446"/>
      <c r="E72" s="446"/>
      <c r="F72" s="446"/>
      <c r="G72" s="446"/>
      <c r="H72" s="446"/>
      <c r="I72" s="446"/>
      <c r="J72" s="237"/>
      <c r="K72" s="237"/>
      <c r="L72" s="249"/>
      <c r="M72" s="249"/>
      <c r="N72" s="249"/>
      <c r="O72" s="249"/>
      <c r="P72" s="249"/>
      <c r="Q72" s="249"/>
      <c r="R72" s="249"/>
      <c r="S72" s="249"/>
      <c r="T72" s="99"/>
      <c r="U72" s="99"/>
      <c r="V72" s="99"/>
      <c r="W72" s="99"/>
      <c r="X72" s="99"/>
      <c r="Y72" s="99"/>
      <c r="Z72" s="99"/>
      <c r="AA72" s="99"/>
      <c r="AB72" s="99"/>
    </row>
    <row r="73" spans="1:28" ht="32.25" customHeight="1" x14ac:dyDescent="0.25">
      <c r="A73" s="99"/>
      <c r="B73" s="447"/>
      <c r="C73" s="447"/>
      <c r="D73" s="447"/>
      <c r="E73" s="447"/>
      <c r="F73" s="447"/>
      <c r="G73" s="447"/>
      <c r="H73" s="447"/>
      <c r="I73" s="447"/>
      <c r="J73" s="238"/>
      <c r="K73" s="238"/>
      <c r="L73" s="250"/>
      <c r="M73" s="250"/>
      <c r="N73" s="250"/>
      <c r="O73" s="250"/>
      <c r="P73" s="250"/>
      <c r="Q73" s="250"/>
      <c r="R73" s="250"/>
      <c r="S73" s="250"/>
      <c r="T73" s="99"/>
      <c r="U73" s="99"/>
      <c r="V73" s="99"/>
      <c r="W73" s="99"/>
      <c r="X73" s="99"/>
      <c r="Y73" s="99"/>
      <c r="Z73" s="99"/>
      <c r="AA73" s="99"/>
      <c r="AB73" s="99"/>
    </row>
    <row r="74" spans="1:28" ht="51.75" customHeight="1" x14ac:dyDescent="0.25">
      <c r="A74" s="99"/>
      <c r="B74" s="446"/>
      <c r="C74" s="446"/>
      <c r="D74" s="446"/>
      <c r="E74" s="446"/>
      <c r="F74" s="446"/>
      <c r="G74" s="446"/>
      <c r="H74" s="446"/>
      <c r="I74" s="446"/>
      <c r="J74" s="237"/>
      <c r="K74" s="237"/>
      <c r="L74" s="249"/>
      <c r="M74" s="249"/>
      <c r="N74" s="249"/>
      <c r="O74" s="249"/>
      <c r="P74" s="249"/>
      <c r="Q74" s="249"/>
      <c r="R74" s="249"/>
      <c r="S74" s="249"/>
      <c r="T74" s="99"/>
      <c r="U74" s="99"/>
      <c r="V74" s="99"/>
      <c r="W74" s="99"/>
      <c r="X74" s="99"/>
      <c r="Y74" s="99"/>
      <c r="Z74" s="99"/>
      <c r="AA74" s="99"/>
      <c r="AB74" s="99"/>
    </row>
    <row r="75" spans="1:28" ht="21.75" customHeight="1" x14ac:dyDescent="0.25">
      <c r="A75" s="99"/>
      <c r="B75" s="444"/>
      <c r="C75" s="444"/>
      <c r="D75" s="444"/>
      <c r="E75" s="444"/>
      <c r="F75" s="444"/>
      <c r="G75" s="444"/>
      <c r="H75" s="444"/>
      <c r="I75" s="444"/>
      <c r="J75" s="235"/>
      <c r="K75" s="235"/>
      <c r="L75" s="247"/>
      <c r="M75" s="247"/>
      <c r="N75" s="247"/>
      <c r="O75" s="247"/>
      <c r="P75" s="247"/>
      <c r="Q75" s="247"/>
      <c r="R75" s="247"/>
      <c r="S75" s="247"/>
      <c r="T75" s="99"/>
      <c r="U75" s="99"/>
      <c r="V75" s="99"/>
      <c r="W75" s="99"/>
      <c r="X75" s="99"/>
      <c r="Y75" s="99"/>
      <c r="Z75" s="99"/>
      <c r="AA75" s="99"/>
      <c r="AB75" s="99"/>
    </row>
    <row r="76" spans="1:28" ht="23.25" customHeight="1" x14ac:dyDescent="0.25">
      <c r="A76" s="99"/>
      <c r="B76" s="46"/>
      <c r="C76" s="46"/>
      <c r="D76" s="46"/>
      <c r="E76" s="46"/>
      <c r="F76" s="46"/>
      <c r="T76" s="99"/>
      <c r="U76" s="99"/>
      <c r="V76" s="99"/>
      <c r="W76" s="99"/>
      <c r="X76" s="99"/>
      <c r="Y76" s="99"/>
      <c r="Z76" s="99"/>
      <c r="AA76" s="99"/>
      <c r="AB76" s="99"/>
    </row>
    <row r="77" spans="1:28" ht="18.75" customHeight="1" x14ac:dyDescent="0.25">
      <c r="A77" s="99"/>
      <c r="B77" s="445"/>
      <c r="C77" s="445"/>
      <c r="D77" s="445"/>
      <c r="E77" s="445"/>
      <c r="F77" s="445"/>
      <c r="G77" s="445"/>
      <c r="H77" s="445"/>
      <c r="I77" s="445"/>
      <c r="J77" s="236"/>
      <c r="K77" s="236"/>
      <c r="L77" s="248"/>
      <c r="M77" s="248"/>
      <c r="N77" s="248"/>
      <c r="O77" s="248"/>
      <c r="P77" s="248"/>
      <c r="Q77" s="248"/>
      <c r="R77" s="248"/>
      <c r="S77" s="248"/>
      <c r="T77" s="99"/>
      <c r="U77" s="99"/>
      <c r="V77" s="99"/>
      <c r="W77" s="99"/>
      <c r="X77" s="99"/>
      <c r="Y77" s="99"/>
      <c r="Z77" s="99"/>
      <c r="AA77" s="99"/>
      <c r="AB77" s="99"/>
    </row>
    <row r="78" spans="1:28" x14ac:dyDescent="0.25">
      <c r="A78" s="99"/>
      <c r="B78" s="99"/>
      <c r="C78" s="99"/>
      <c r="D78" s="99"/>
      <c r="E78" s="99"/>
      <c r="F78" s="99"/>
      <c r="T78" s="99"/>
      <c r="U78" s="99"/>
      <c r="V78" s="99"/>
      <c r="W78" s="99"/>
      <c r="X78" s="99"/>
      <c r="Y78" s="99"/>
      <c r="Z78" s="99"/>
      <c r="AA78" s="99"/>
      <c r="AB78" s="99"/>
    </row>
    <row r="79" spans="1:28" x14ac:dyDescent="0.25">
      <c r="A79" s="99"/>
      <c r="B79" s="99"/>
      <c r="C79" s="99"/>
      <c r="D79" s="99"/>
      <c r="E79" s="99"/>
      <c r="F79" s="99"/>
      <c r="T79" s="99"/>
      <c r="U79" s="99"/>
      <c r="V79" s="99"/>
      <c r="W79" s="99"/>
      <c r="X79" s="99"/>
      <c r="Y79" s="99"/>
      <c r="Z79" s="99"/>
      <c r="AA79" s="99"/>
      <c r="AB79" s="99"/>
    </row>
    <row r="80" spans="1:28" x14ac:dyDescent="0.25">
      <c r="G80" s="98"/>
      <c r="H80" s="98"/>
      <c r="I80" s="98"/>
      <c r="J80" s="98"/>
      <c r="K80" s="98"/>
      <c r="L80" s="98"/>
      <c r="M80" s="98"/>
      <c r="N80" s="98"/>
      <c r="O80" s="98"/>
      <c r="P80" s="98"/>
      <c r="Q80" s="98"/>
      <c r="R80" s="98"/>
      <c r="S80" s="98"/>
    </row>
    <row r="81" spans="7:19" x14ac:dyDescent="0.25">
      <c r="G81" s="98"/>
      <c r="H81" s="98"/>
      <c r="I81" s="98"/>
      <c r="J81" s="98"/>
      <c r="K81" s="98"/>
      <c r="L81" s="98"/>
      <c r="M81" s="98"/>
      <c r="N81" s="98"/>
      <c r="O81" s="98"/>
      <c r="P81" s="98"/>
      <c r="Q81" s="98"/>
      <c r="R81" s="98"/>
      <c r="S81" s="98"/>
    </row>
    <row r="82" spans="7:19" x14ac:dyDescent="0.25">
      <c r="G82" s="98"/>
      <c r="H82" s="98"/>
      <c r="I82" s="98"/>
      <c r="J82" s="98"/>
      <c r="K82" s="98"/>
      <c r="L82" s="98"/>
      <c r="M82" s="98"/>
      <c r="N82" s="98"/>
      <c r="O82" s="98"/>
      <c r="P82" s="98"/>
      <c r="Q82" s="98"/>
      <c r="R82" s="98"/>
      <c r="S82" s="98"/>
    </row>
    <row r="83" spans="7:19" x14ac:dyDescent="0.25">
      <c r="G83" s="98"/>
      <c r="H83" s="98"/>
      <c r="I83" s="98"/>
      <c r="J83" s="98"/>
      <c r="K83" s="98"/>
      <c r="L83" s="98"/>
      <c r="M83" s="98"/>
      <c r="N83" s="98"/>
      <c r="O83" s="98"/>
      <c r="P83" s="98"/>
      <c r="Q83" s="98"/>
      <c r="R83" s="98"/>
      <c r="S83" s="98"/>
    </row>
    <row r="84" spans="7:19" x14ac:dyDescent="0.25">
      <c r="G84" s="98"/>
      <c r="H84" s="98"/>
      <c r="I84" s="98"/>
      <c r="J84" s="98"/>
      <c r="K84" s="98"/>
      <c r="L84" s="98"/>
      <c r="M84" s="98"/>
      <c r="N84" s="98"/>
      <c r="O84" s="98"/>
      <c r="P84" s="98"/>
      <c r="Q84" s="98"/>
      <c r="R84" s="98"/>
      <c r="S84" s="98"/>
    </row>
    <row r="85" spans="7:19" x14ac:dyDescent="0.25">
      <c r="G85" s="98"/>
      <c r="H85" s="98"/>
      <c r="I85" s="98"/>
      <c r="J85" s="98"/>
      <c r="K85" s="98"/>
      <c r="L85" s="98"/>
      <c r="M85" s="98"/>
      <c r="N85" s="98"/>
      <c r="O85" s="98"/>
      <c r="P85" s="98"/>
      <c r="Q85" s="98"/>
      <c r="R85" s="98"/>
      <c r="S85" s="98"/>
    </row>
    <row r="86" spans="7:19" x14ac:dyDescent="0.25">
      <c r="G86" s="98"/>
      <c r="H86" s="98"/>
      <c r="I86" s="98"/>
      <c r="J86" s="98"/>
      <c r="K86" s="98"/>
      <c r="L86" s="98"/>
      <c r="M86" s="98"/>
      <c r="N86" s="98"/>
      <c r="O86" s="98"/>
      <c r="P86" s="98"/>
      <c r="Q86" s="98"/>
      <c r="R86" s="98"/>
      <c r="S86" s="98"/>
    </row>
    <row r="87" spans="7:19" x14ac:dyDescent="0.25">
      <c r="G87" s="98"/>
      <c r="H87" s="98"/>
      <c r="I87" s="98"/>
      <c r="J87" s="98"/>
      <c r="K87" s="98"/>
      <c r="L87" s="98"/>
      <c r="M87" s="98"/>
      <c r="N87" s="98"/>
      <c r="O87" s="98"/>
      <c r="P87" s="98"/>
      <c r="Q87" s="98"/>
      <c r="R87" s="98"/>
      <c r="S87" s="98"/>
    </row>
    <row r="88" spans="7:19" x14ac:dyDescent="0.25">
      <c r="G88" s="98"/>
      <c r="H88" s="98"/>
      <c r="I88" s="98"/>
      <c r="J88" s="98"/>
      <c r="K88" s="98"/>
      <c r="L88" s="98"/>
      <c r="M88" s="98"/>
      <c r="N88" s="98"/>
      <c r="O88" s="98"/>
      <c r="P88" s="98"/>
      <c r="Q88" s="98"/>
      <c r="R88" s="98"/>
      <c r="S88" s="98"/>
    </row>
    <row r="89" spans="7:19" x14ac:dyDescent="0.25">
      <c r="G89" s="98"/>
      <c r="H89" s="98"/>
      <c r="I89" s="98"/>
      <c r="J89" s="98"/>
      <c r="K89" s="98"/>
      <c r="L89" s="98"/>
      <c r="M89" s="98"/>
      <c r="N89" s="98"/>
      <c r="O89" s="98"/>
      <c r="P89" s="98"/>
      <c r="Q89" s="98"/>
      <c r="R89" s="98"/>
      <c r="S89" s="98"/>
    </row>
    <row r="90" spans="7:19" x14ac:dyDescent="0.25">
      <c r="G90" s="98"/>
      <c r="H90" s="98"/>
      <c r="I90" s="98"/>
      <c r="J90" s="98"/>
      <c r="K90" s="98"/>
      <c r="L90" s="98"/>
      <c r="M90" s="98"/>
      <c r="N90" s="98"/>
      <c r="O90" s="98"/>
      <c r="P90" s="98"/>
      <c r="Q90" s="98"/>
      <c r="R90" s="98"/>
      <c r="S90" s="98"/>
    </row>
    <row r="91" spans="7:19" x14ac:dyDescent="0.25">
      <c r="G91" s="98"/>
      <c r="H91" s="98"/>
      <c r="I91" s="98"/>
      <c r="J91" s="98"/>
      <c r="K91" s="98"/>
      <c r="L91" s="98"/>
      <c r="M91" s="98"/>
      <c r="N91" s="98"/>
      <c r="O91" s="98"/>
      <c r="P91" s="98"/>
      <c r="Q91" s="98"/>
      <c r="R91" s="98"/>
      <c r="S91" s="98"/>
    </row>
    <row r="92" spans="7:19" x14ac:dyDescent="0.25">
      <c r="G92" s="98"/>
      <c r="H92" s="98"/>
      <c r="I92" s="98"/>
      <c r="J92" s="98"/>
      <c r="K92" s="98"/>
      <c r="L92" s="98"/>
      <c r="M92" s="98"/>
      <c r="N92" s="98"/>
      <c r="O92" s="98"/>
      <c r="P92" s="98"/>
      <c r="Q92" s="98"/>
      <c r="R92" s="98"/>
      <c r="S92" s="98"/>
    </row>
  </sheetData>
  <mergeCells count="39">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 ref="A14:AC14"/>
    <mergeCell ref="A15:AC15"/>
    <mergeCell ref="A16:AC16"/>
    <mergeCell ref="A18:AC18"/>
    <mergeCell ref="A20:A22"/>
    <mergeCell ref="B20:B22"/>
    <mergeCell ref="C20:D21"/>
    <mergeCell ref="E20:F21"/>
    <mergeCell ref="G20:G22"/>
    <mergeCell ref="T20:W20"/>
    <mergeCell ref="X20:AA20"/>
    <mergeCell ref="AB20:AC21"/>
    <mergeCell ref="T21:U21"/>
    <mergeCell ref="V21:W21"/>
    <mergeCell ref="X21:Y21"/>
    <mergeCell ref="Z21:AA21"/>
    <mergeCell ref="A12:AC12"/>
    <mergeCell ref="A4:AC4"/>
    <mergeCell ref="A6:AC6"/>
    <mergeCell ref="A8:AC8"/>
    <mergeCell ref="A9:AC9"/>
    <mergeCell ref="A11:AC11"/>
  </mergeCells>
  <conditionalFormatting sqref="D24 T24:AA24 C30:D30 G24 G30:AA30">
    <cfRule type="cellIs" dxfId="25" priority="53" operator="greaterThan">
      <formula>0</formula>
    </cfRule>
  </conditionalFormatting>
  <conditionalFormatting sqref="C31">
    <cfRule type="cellIs" dxfId="24" priority="52" operator="greaterThan">
      <formula>0</formula>
    </cfRule>
  </conditionalFormatting>
  <conditionalFormatting sqref="C31">
    <cfRule type="cellIs" dxfId="23" priority="51" operator="greaterThan">
      <formula>0</formula>
    </cfRule>
  </conditionalFormatting>
  <conditionalFormatting sqref="C31">
    <cfRule type="cellIs" dxfId="22" priority="50" operator="greaterThan">
      <formula>0</formula>
    </cfRule>
  </conditionalFormatting>
  <conditionalFormatting sqref="Y24:Y29 T24:AA24 T24:W29 T58:W60 Y58:Y60 Y62:Y64 T62:W64 T46:W51 T38:W44 T31:W36 Y31:Y51 C24:D64 G24 G30:AA30">
    <cfRule type="cellIs" dxfId="21" priority="49" operator="notEqual">
      <formula>0</formula>
    </cfRule>
  </conditionalFormatting>
  <conditionalFormatting sqref="D31">
    <cfRule type="cellIs" dxfId="20" priority="44" operator="greaterThan">
      <formula>0</formula>
    </cfRule>
  </conditionalFormatting>
  <conditionalFormatting sqref="D31">
    <cfRule type="cellIs" dxfId="19" priority="43" operator="greaterThan">
      <formula>0</formula>
    </cfRule>
  </conditionalFormatting>
  <conditionalFormatting sqref="D31">
    <cfRule type="cellIs" dxfId="18" priority="42" operator="greaterThan">
      <formula>0</formula>
    </cfRule>
  </conditionalFormatting>
  <conditionalFormatting sqref="D24:D29 D31:D64">
    <cfRule type="cellIs" dxfId="17" priority="41" operator="notEqual">
      <formula>0</formula>
    </cfRule>
  </conditionalFormatting>
  <conditionalFormatting sqref="AA25:AA29 AA31:AA64">
    <cfRule type="cellIs" dxfId="16" priority="40" operator="notEqual">
      <formula>0</formula>
    </cfRule>
  </conditionalFormatting>
  <conditionalFormatting sqref="G24:G29 G31:G64">
    <cfRule type="cellIs" dxfId="15" priority="24" operator="notEqual">
      <formula>0</formula>
    </cfRule>
  </conditionalFormatting>
  <conditionalFormatting sqref="X24">
    <cfRule type="cellIs" dxfId="14" priority="16" operator="greaterThan">
      <formula>0</formula>
    </cfRule>
  </conditionalFormatting>
  <conditionalFormatting sqref="X24:X29 X58:X60 X62:X64 X46:X51 X38:X44 X31:X36">
    <cfRule type="cellIs" dxfId="13" priority="15" operator="notEqual">
      <formula>0</formula>
    </cfRule>
  </conditionalFormatting>
  <conditionalFormatting sqref="Z24">
    <cfRule type="cellIs" dxfId="12" priority="14" operator="greaterThan">
      <formula>0</formula>
    </cfRule>
  </conditionalFormatting>
  <conditionalFormatting sqref="Z24:Z29 Z32:Z51 Z58:Z60 Z62:Z64">
    <cfRule type="cellIs" dxfId="11" priority="13" operator="notEqual">
      <formula>0</formula>
    </cfRule>
  </conditionalFormatting>
  <conditionalFormatting sqref="AB24:AB64">
    <cfRule type="cellIs" dxfId="10" priority="11" operator="notEqual">
      <formula>0</formula>
    </cfRule>
  </conditionalFormatting>
  <conditionalFormatting sqref="AC24:AC64">
    <cfRule type="cellIs" dxfId="9" priority="10" operator="notEqual">
      <formula>0</formula>
    </cfRule>
  </conditionalFormatting>
  <conditionalFormatting sqref="C24:D24 G24:AA24">
    <cfRule type="cellIs" dxfId="8" priority="9" operator="greaterThan">
      <formula>0</formula>
    </cfRule>
  </conditionalFormatting>
  <conditionalFormatting sqref="C24:D64 G24:AA64">
    <cfRule type="cellIs" dxfId="7" priority="8" operator="notEqual">
      <formula>0</formula>
    </cfRule>
  </conditionalFormatting>
  <conditionalFormatting sqref="Z31">
    <cfRule type="cellIs" dxfId="6" priority="7" operator="notEqual">
      <formula>0</formula>
    </cfRule>
  </conditionalFormatting>
  <conditionalFormatting sqref="T45:X45">
    <cfRule type="cellIs" dxfId="5" priority="6" operator="notEqual">
      <formula>0</formula>
    </cfRule>
  </conditionalFormatting>
  <conditionalFormatting sqref="T37:X37">
    <cfRule type="cellIs" dxfId="4" priority="5" operator="notEqual">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31">
    <cfRule type="cellIs" dxfId="1" priority="2" operator="greaterThan">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7"/>
  <sheetViews>
    <sheetView view="pageBreakPreview" topLeftCell="Q11" zoomScale="90" zoomScaleSheetLayoutView="90" workbookViewId="0">
      <selection activeCell="AC26" sqref="AC26"/>
    </sheetView>
  </sheetViews>
  <sheetFormatPr defaultColWidth="9.140625" defaultRowHeight="15" x14ac:dyDescent="0.25"/>
  <cols>
    <col min="1" max="1" width="6.140625" style="180" customWidth="1"/>
    <col min="2" max="2" width="23.140625" style="180" customWidth="1"/>
    <col min="3" max="3" width="13.85546875" style="180" customWidth="1"/>
    <col min="4" max="4" width="15.140625" style="180" customWidth="1"/>
    <col min="5" max="12" width="7.85546875" style="180" customWidth="1"/>
    <col min="13" max="13" width="10.7109375" style="180" customWidth="1"/>
    <col min="14" max="14" width="50.5703125" style="180" customWidth="1"/>
    <col min="15" max="15" width="10.7109375" style="180" customWidth="1"/>
    <col min="16" max="17" width="13.42578125" style="180" customWidth="1"/>
    <col min="18" max="18" width="17" style="180" customWidth="1"/>
    <col min="19" max="20" width="9.7109375" style="180" customWidth="1"/>
    <col min="21" max="21" width="11.42578125" style="180" customWidth="1"/>
    <col min="22" max="22" width="12.7109375" style="180" customWidth="1"/>
    <col min="23" max="23" width="17.85546875" style="180" customWidth="1"/>
    <col min="24" max="25" width="10.7109375" style="180" customWidth="1"/>
    <col min="26" max="26" width="7.7109375" style="180" customWidth="1"/>
    <col min="27" max="30" width="10.7109375" style="180" customWidth="1"/>
    <col min="31" max="31" width="15.85546875" style="180" customWidth="1"/>
    <col min="32" max="32" width="11.7109375" style="180" customWidth="1"/>
    <col min="33" max="33" width="11.5703125" style="180" customWidth="1"/>
    <col min="34" max="35" width="9.7109375" style="180" customWidth="1"/>
    <col min="36" max="36" width="11.7109375" style="180" customWidth="1"/>
    <col min="37" max="37" width="12" style="180" customWidth="1"/>
    <col min="38" max="38" width="12.28515625" style="180" customWidth="1"/>
    <col min="39" max="41" width="9.7109375" style="180" customWidth="1"/>
    <col min="42" max="42" width="12.42578125" style="180" customWidth="1"/>
    <col min="43" max="43" width="12" style="180" customWidth="1"/>
    <col min="44" max="44" width="14.140625" style="180" customWidth="1"/>
    <col min="45" max="46" width="13.28515625" style="180" customWidth="1"/>
    <col min="47" max="47" width="10.7109375" style="180" customWidth="1"/>
    <col min="48" max="48" width="15.7109375" style="180" customWidth="1"/>
    <col min="49" max="16384" width="9.140625" style="180"/>
  </cols>
  <sheetData>
    <row r="1" spans="1:48" ht="18.75" x14ac:dyDescent="0.25">
      <c r="AV1" s="32" t="s">
        <v>64</v>
      </c>
    </row>
    <row r="2" spans="1:48" ht="18.75" x14ac:dyDescent="0.3">
      <c r="AV2" s="13" t="s">
        <v>7</v>
      </c>
    </row>
    <row r="3" spans="1:48" ht="18.75" x14ac:dyDescent="0.3">
      <c r="AV3" s="13" t="s">
        <v>63</v>
      </c>
    </row>
    <row r="4" spans="1:48" ht="18.75" x14ac:dyDescent="0.3">
      <c r="AV4" s="13"/>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3"/>
    </row>
    <row r="7" spans="1:48" ht="18.75" x14ac:dyDescent="0.25">
      <c r="A7" s="371" t="s">
        <v>6</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4" t="str">
        <f>'1. паспорт местоположение'!A9:C9</f>
        <v>Акционерное общество "Россети Янтарь" ДЗО  ПАО "Россети"</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7" t="s">
        <v>5</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4" t="str">
        <f>'1. паспорт местоположение'!A12:C12</f>
        <v>N_22-1355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7" t="s">
        <v>4</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67" t="s">
        <v>3</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181"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181" customFormat="1" x14ac:dyDescent="0.25">
      <c r="A21" s="448" t="s">
        <v>367</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181" customFormat="1" ht="58.5" customHeight="1" x14ac:dyDescent="0.25">
      <c r="A22" s="449" t="s">
        <v>49</v>
      </c>
      <c r="B22" s="452" t="s">
        <v>21</v>
      </c>
      <c r="C22" s="449" t="s">
        <v>48</v>
      </c>
      <c r="D22" s="449" t="s">
        <v>47</v>
      </c>
      <c r="E22" s="455" t="s">
        <v>376</v>
      </c>
      <c r="F22" s="456"/>
      <c r="G22" s="456"/>
      <c r="H22" s="456"/>
      <c r="I22" s="456"/>
      <c r="J22" s="456"/>
      <c r="K22" s="456"/>
      <c r="L22" s="457"/>
      <c r="M22" s="449" t="s">
        <v>46</v>
      </c>
      <c r="N22" s="449" t="s">
        <v>45</v>
      </c>
      <c r="O22" s="449" t="s">
        <v>44</v>
      </c>
      <c r="P22" s="458" t="s">
        <v>210</v>
      </c>
      <c r="Q22" s="458" t="s">
        <v>43</v>
      </c>
      <c r="R22" s="458" t="s">
        <v>42</v>
      </c>
      <c r="S22" s="458" t="s">
        <v>41</v>
      </c>
      <c r="T22" s="458"/>
      <c r="U22" s="459" t="s">
        <v>40</v>
      </c>
      <c r="V22" s="459" t="s">
        <v>39</v>
      </c>
      <c r="W22" s="458" t="s">
        <v>38</v>
      </c>
      <c r="X22" s="458" t="s">
        <v>37</v>
      </c>
      <c r="Y22" s="458" t="s">
        <v>36</v>
      </c>
      <c r="Z22" s="472" t="s">
        <v>35</v>
      </c>
      <c r="AA22" s="458" t="s">
        <v>34</v>
      </c>
      <c r="AB22" s="458" t="s">
        <v>33</v>
      </c>
      <c r="AC22" s="458" t="s">
        <v>32</v>
      </c>
      <c r="AD22" s="458" t="s">
        <v>31</v>
      </c>
      <c r="AE22" s="458" t="s">
        <v>30</v>
      </c>
      <c r="AF22" s="458" t="s">
        <v>29</v>
      </c>
      <c r="AG22" s="458"/>
      <c r="AH22" s="458"/>
      <c r="AI22" s="458"/>
      <c r="AJ22" s="458"/>
      <c r="AK22" s="458"/>
      <c r="AL22" s="458" t="s">
        <v>28</v>
      </c>
      <c r="AM22" s="458"/>
      <c r="AN22" s="458"/>
      <c r="AO22" s="458"/>
      <c r="AP22" s="458" t="s">
        <v>27</v>
      </c>
      <c r="AQ22" s="458"/>
      <c r="AR22" s="458" t="s">
        <v>26</v>
      </c>
      <c r="AS22" s="458" t="s">
        <v>25</v>
      </c>
      <c r="AT22" s="458" t="s">
        <v>24</v>
      </c>
      <c r="AU22" s="458" t="s">
        <v>23</v>
      </c>
      <c r="AV22" s="462" t="s">
        <v>22</v>
      </c>
    </row>
    <row r="23" spans="1:48" s="181" customFormat="1" ht="64.5" customHeight="1" x14ac:dyDescent="0.25">
      <c r="A23" s="450"/>
      <c r="B23" s="453"/>
      <c r="C23" s="450"/>
      <c r="D23" s="450"/>
      <c r="E23" s="464" t="s">
        <v>20</v>
      </c>
      <c r="F23" s="466" t="s">
        <v>123</v>
      </c>
      <c r="G23" s="466" t="s">
        <v>122</v>
      </c>
      <c r="H23" s="466" t="s">
        <v>121</v>
      </c>
      <c r="I23" s="470" t="s">
        <v>315</v>
      </c>
      <c r="J23" s="470" t="s">
        <v>316</v>
      </c>
      <c r="K23" s="470" t="s">
        <v>317</v>
      </c>
      <c r="L23" s="466" t="s">
        <v>72</v>
      </c>
      <c r="M23" s="450"/>
      <c r="N23" s="450"/>
      <c r="O23" s="450"/>
      <c r="P23" s="458"/>
      <c r="Q23" s="458"/>
      <c r="R23" s="458"/>
      <c r="S23" s="468" t="s">
        <v>1</v>
      </c>
      <c r="T23" s="468" t="s">
        <v>8</v>
      </c>
      <c r="U23" s="459"/>
      <c r="V23" s="459"/>
      <c r="W23" s="458"/>
      <c r="X23" s="458"/>
      <c r="Y23" s="458"/>
      <c r="Z23" s="458"/>
      <c r="AA23" s="458"/>
      <c r="AB23" s="458"/>
      <c r="AC23" s="458"/>
      <c r="AD23" s="458"/>
      <c r="AE23" s="458"/>
      <c r="AF23" s="458" t="s">
        <v>19</v>
      </c>
      <c r="AG23" s="458"/>
      <c r="AH23" s="458" t="s">
        <v>18</v>
      </c>
      <c r="AI23" s="458"/>
      <c r="AJ23" s="449" t="s">
        <v>17</v>
      </c>
      <c r="AK23" s="449" t="s">
        <v>16</v>
      </c>
      <c r="AL23" s="449" t="s">
        <v>15</v>
      </c>
      <c r="AM23" s="449" t="s">
        <v>14</v>
      </c>
      <c r="AN23" s="449" t="s">
        <v>13</v>
      </c>
      <c r="AO23" s="449" t="s">
        <v>12</v>
      </c>
      <c r="AP23" s="449" t="s">
        <v>11</v>
      </c>
      <c r="AQ23" s="460" t="s">
        <v>8</v>
      </c>
      <c r="AR23" s="458"/>
      <c r="AS23" s="458"/>
      <c r="AT23" s="458"/>
      <c r="AU23" s="458"/>
      <c r="AV23" s="463"/>
    </row>
    <row r="24" spans="1:48" s="181" customFormat="1" ht="96.75" customHeight="1" x14ac:dyDescent="0.25">
      <c r="A24" s="451"/>
      <c r="B24" s="454"/>
      <c r="C24" s="451"/>
      <c r="D24" s="451"/>
      <c r="E24" s="465"/>
      <c r="F24" s="467"/>
      <c r="G24" s="467"/>
      <c r="H24" s="467"/>
      <c r="I24" s="471"/>
      <c r="J24" s="471"/>
      <c r="K24" s="471"/>
      <c r="L24" s="467"/>
      <c r="M24" s="451"/>
      <c r="N24" s="451"/>
      <c r="O24" s="451"/>
      <c r="P24" s="458"/>
      <c r="Q24" s="458"/>
      <c r="R24" s="458"/>
      <c r="S24" s="469"/>
      <c r="T24" s="469"/>
      <c r="U24" s="459"/>
      <c r="V24" s="459"/>
      <c r="W24" s="458"/>
      <c r="X24" s="458"/>
      <c r="Y24" s="458"/>
      <c r="Z24" s="458"/>
      <c r="AA24" s="458"/>
      <c r="AB24" s="458"/>
      <c r="AC24" s="458"/>
      <c r="AD24" s="458"/>
      <c r="AE24" s="458"/>
      <c r="AF24" s="182" t="s">
        <v>10</v>
      </c>
      <c r="AG24" s="182" t="s">
        <v>9</v>
      </c>
      <c r="AH24" s="183" t="s">
        <v>1</v>
      </c>
      <c r="AI24" s="183" t="s">
        <v>8</v>
      </c>
      <c r="AJ24" s="451"/>
      <c r="AK24" s="451"/>
      <c r="AL24" s="451"/>
      <c r="AM24" s="451"/>
      <c r="AN24" s="451"/>
      <c r="AO24" s="451"/>
      <c r="AP24" s="451"/>
      <c r="AQ24" s="461"/>
      <c r="AR24" s="458"/>
      <c r="AS24" s="458"/>
      <c r="AT24" s="458"/>
      <c r="AU24" s="458"/>
      <c r="AV24" s="463"/>
    </row>
    <row r="25" spans="1:48" s="185" customFormat="1" ht="11.25" x14ac:dyDescent="0.2">
      <c r="A25" s="184">
        <v>1</v>
      </c>
      <c r="B25" s="184">
        <v>2</v>
      </c>
      <c r="C25" s="184">
        <v>4</v>
      </c>
      <c r="D25" s="184">
        <v>5</v>
      </c>
      <c r="E25" s="184">
        <v>6</v>
      </c>
      <c r="F25" s="184">
        <f t="shared" ref="F25:AV25" si="0">E25+1</f>
        <v>7</v>
      </c>
      <c r="G25" s="184">
        <f t="shared" si="0"/>
        <v>8</v>
      </c>
      <c r="H25" s="184">
        <f t="shared" si="0"/>
        <v>9</v>
      </c>
      <c r="I25" s="184">
        <f t="shared" si="0"/>
        <v>10</v>
      </c>
      <c r="J25" s="184">
        <f t="shared" si="0"/>
        <v>11</v>
      </c>
      <c r="K25" s="184">
        <f t="shared" si="0"/>
        <v>12</v>
      </c>
      <c r="L25" s="184">
        <f t="shared" si="0"/>
        <v>13</v>
      </c>
      <c r="M25" s="184">
        <f t="shared" si="0"/>
        <v>14</v>
      </c>
      <c r="N25" s="184">
        <f t="shared" si="0"/>
        <v>15</v>
      </c>
      <c r="O25" s="184">
        <f t="shared" si="0"/>
        <v>16</v>
      </c>
      <c r="P25" s="184">
        <f t="shared" si="0"/>
        <v>17</v>
      </c>
      <c r="Q25" s="184">
        <f t="shared" si="0"/>
        <v>18</v>
      </c>
      <c r="R25" s="184">
        <f t="shared" si="0"/>
        <v>19</v>
      </c>
      <c r="S25" s="184">
        <f t="shared" si="0"/>
        <v>20</v>
      </c>
      <c r="T25" s="184">
        <f t="shared" si="0"/>
        <v>21</v>
      </c>
      <c r="U25" s="184">
        <f t="shared" si="0"/>
        <v>22</v>
      </c>
      <c r="V25" s="184">
        <f t="shared" si="0"/>
        <v>23</v>
      </c>
      <c r="W25" s="184">
        <f t="shared" si="0"/>
        <v>24</v>
      </c>
      <c r="X25" s="184">
        <f t="shared" si="0"/>
        <v>25</v>
      </c>
      <c r="Y25" s="184">
        <f t="shared" si="0"/>
        <v>26</v>
      </c>
      <c r="Z25" s="184">
        <f t="shared" si="0"/>
        <v>27</v>
      </c>
      <c r="AA25" s="184">
        <f t="shared" si="0"/>
        <v>28</v>
      </c>
      <c r="AB25" s="184">
        <f t="shared" si="0"/>
        <v>29</v>
      </c>
      <c r="AC25" s="184">
        <f t="shared" si="0"/>
        <v>30</v>
      </c>
      <c r="AD25" s="184">
        <f t="shared" si="0"/>
        <v>31</v>
      </c>
      <c r="AE25" s="184">
        <f t="shared" si="0"/>
        <v>32</v>
      </c>
      <c r="AF25" s="184">
        <f t="shared" si="0"/>
        <v>33</v>
      </c>
      <c r="AG25" s="184">
        <f t="shared" si="0"/>
        <v>34</v>
      </c>
      <c r="AH25" s="184">
        <f t="shared" si="0"/>
        <v>35</v>
      </c>
      <c r="AI25" s="184">
        <f t="shared" si="0"/>
        <v>36</v>
      </c>
      <c r="AJ25" s="184">
        <f t="shared" si="0"/>
        <v>37</v>
      </c>
      <c r="AK25" s="184">
        <f t="shared" si="0"/>
        <v>38</v>
      </c>
      <c r="AL25" s="184">
        <f t="shared" si="0"/>
        <v>39</v>
      </c>
      <c r="AM25" s="184">
        <f t="shared" si="0"/>
        <v>40</v>
      </c>
      <c r="AN25" s="184">
        <f t="shared" si="0"/>
        <v>41</v>
      </c>
      <c r="AO25" s="184">
        <f t="shared" si="0"/>
        <v>42</v>
      </c>
      <c r="AP25" s="184">
        <f t="shared" si="0"/>
        <v>43</v>
      </c>
      <c r="AQ25" s="184">
        <f t="shared" si="0"/>
        <v>44</v>
      </c>
      <c r="AR25" s="184">
        <f t="shared" si="0"/>
        <v>45</v>
      </c>
      <c r="AS25" s="184">
        <f t="shared" si="0"/>
        <v>46</v>
      </c>
      <c r="AT25" s="184">
        <f t="shared" si="0"/>
        <v>47</v>
      </c>
      <c r="AU25" s="184">
        <f t="shared" si="0"/>
        <v>48</v>
      </c>
      <c r="AV25" s="184">
        <f t="shared" si="0"/>
        <v>49</v>
      </c>
    </row>
    <row r="26" spans="1:48" s="185" customFormat="1" ht="31.15" customHeight="1" x14ac:dyDescent="0.2">
      <c r="A26" s="347">
        <v>1</v>
      </c>
      <c r="B26" s="348" t="s">
        <v>489</v>
      </c>
      <c r="C26" s="348" t="s">
        <v>59</v>
      </c>
      <c r="D26" s="349" t="s">
        <v>407</v>
      </c>
      <c r="E26" s="347"/>
      <c r="F26" s="347"/>
      <c r="G26" s="350"/>
      <c r="H26" s="347"/>
      <c r="I26" s="347"/>
      <c r="J26" s="350"/>
      <c r="K26" s="347"/>
      <c r="L26" s="350">
        <v>1</v>
      </c>
      <c r="M26" s="351" t="s">
        <v>536</v>
      </c>
      <c r="N26" s="351" t="s">
        <v>537</v>
      </c>
      <c r="O26" s="351" t="s">
        <v>489</v>
      </c>
      <c r="P26" s="352">
        <v>3041.6666700000001</v>
      </c>
      <c r="Q26" s="351" t="s">
        <v>538</v>
      </c>
      <c r="R26" s="352">
        <v>3041.6666700000001</v>
      </c>
      <c r="S26" s="351" t="s">
        <v>539</v>
      </c>
      <c r="T26" s="351" t="s">
        <v>539</v>
      </c>
      <c r="U26" s="350">
        <v>2</v>
      </c>
      <c r="V26" s="350">
        <v>2</v>
      </c>
      <c r="W26" s="351" t="s">
        <v>540</v>
      </c>
      <c r="X26" s="352">
        <v>1977.0833399999999</v>
      </c>
      <c r="Y26" s="351"/>
      <c r="Z26" s="353"/>
      <c r="AA26" s="352"/>
      <c r="AB26" s="352">
        <v>1977.0833399999999</v>
      </c>
      <c r="AC26" s="351" t="s">
        <v>540</v>
      </c>
      <c r="AD26" s="352">
        <f>'8. Общие сведения'!B59*1000</f>
        <v>1977.0833400000001</v>
      </c>
      <c r="AE26" s="352"/>
      <c r="AF26" s="350">
        <v>32312902112</v>
      </c>
      <c r="AG26" s="351" t="s">
        <v>541</v>
      </c>
      <c r="AH26" s="353">
        <v>45230</v>
      </c>
      <c r="AI26" s="353">
        <v>45226</v>
      </c>
      <c r="AJ26" s="353">
        <v>45257</v>
      </c>
      <c r="AK26" s="353">
        <v>45282</v>
      </c>
      <c r="AL26" s="351"/>
      <c r="AM26" s="351"/>
      <c r="AN26" s="353"/>
      <c r="AO26" s="351"/>
      <c r="AP26" s="353">
        <v>45322</v>
      </c>
      <c r="AQ26" s="353">
        <v>45320</v>
      </c>
      <c r="AR26" s="353">
        <v>45322</v>
      </c>
      <c r="AS26" s="353">
        <v>45320</v>
      </c>
      <c r="AT26" s="353">
        <v>45412</v>
      </c>
      <c r="AU26" s="351"/>
      <c r="AV26" s="348" t="s">
        <v>542</v>
      </c>
    </row>
    <row r="27" spans="1:48" s="185" customFormat="1" ht="33.75" x14ac:dyDescent="0.2">
      <c r="A27" s="347"/>
      <c r="B27" s="348"/>
      <c r="C27" s="348"/>
      <c r="D27" s="349"/>
      <c r="E27" s="347"/>
      <c r="F27" s="347"/>
      <c r="G27" s="350"/>
      <c r="H27" s="347"/>
      <c r="I27" s="347"/>
      <c r="J27" s="350"/>
      <c r="K27" s="347"/>
      <c r="L27" s="350"/>
      <c r="M27" s="351"/>
      <c r="N27" s="351"/>
      <c r="O27" s="351"/>
      <c r="P27" s="352"/>
      <c r="Q27" s="351"/>
      <c r="R27" s="352"/>
      <c r="S27" s="351"/>
      <c r="T27" s="351"/>
      <c r="U27" s="350"/>
      <c r="V27" s="350"/>
      <c r="W27" s="351" t="s">
        <v>543</v>
      </c>
      <c r="X27" s="352">
        <v>2737.5</v>
      </c>
      <c r="Y27" s="351"/>
      <c r="Z27" s="353"/>
      <c r="AA27" s="352"/>
      <c r="AB27" s="352"/>
      <c r="AC27" s="352"/>
      <c r="AD27" s="352"/>
      <c r="AE27" s="352"/>
      <c r="AF27" s="350"/>
      <c r="AG27" s="351"/>
      <c r="AH27" s="353"/>
      <c r="AI27" s="353"/>
      <c r="AJ27" s="353"/>
      <c r="AK27" s="353"/>
      <c r="AL27" s="351"/>
      <c r="AM27" s="351"/>
      <c r="AN27" s="353"/>
      <c r="AO27" s="351"/>
      <c r="AP27" s="353"/>
      <c r="AQ27" s="353"/>
      <c r="AR27" s="353"/>
      <c r="AS27" s="353"/>
      <c r="AT27" s="353"/>
      <c r="AU27" s="351"/>
      <c r="AV27" s="3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07"/>
  <sheetViews>
    <sheetView view="pageBreakPreview" topLeftCell="A34" zoomScale="90" zoomScaleNormal="90" zoomScaleSheetLayoutView="90" workbookViewId="0">
      <selection activeCell="B30" sqref="B30"/>
    </sheetView>
  </sheetViews>
  <sheetFormatPr defaultRowHeight="15.75" x14ac:dyDescent="0.25"/>
  <cols>
    <col min="1" max="2" width="66.140625" style="62" customWidth="1"/>
    <col min="3" max="3" width="8.85546875" style="63" hidden="1" customWidth="1"/>
    <col min="4" max="256" width="8.85546875" style="63"/>
    <col min="257" max="258" width="66.140625" style="63" customWidth="1"/>
    <col min="259" max="512" width="8.85546875" style="63"/>
    <col min="513" max="514" width="66.140625" style="63" customWidth="1"/>
    <col min="515" max="768" width="8.85546875" style="63"/>
    <col min="769" max="770" width="66.140625" style="63" customWidth="1"/>
    <col min="771" max="1024" width="8.85546875" style="63"/>
    <col min="1025" max="1026" width="66.140625" style="63" customWidth="1"/>
    <col min="1027" max="1280" width="8.85546875" style="63"/>
    <col min="1281" max="1282" width="66.140625" style="63" customWidth="1"/>
    <col min="1283" max="1536" width="8.85546875" style="63"/>
    <col min="1537" max="1538" width="66.140625" style="63" customWidth="1"/>
    <col min="1539" max="1792" width="8.85546875" style="63"/>
    <col min="1793" max="1794" width="66.140625" style="63" customWidth="1"/>
    <col min="1795" max="2048" width="8.85546875" style="63"/>
    <col min="2049" max="2050" width="66.140625" style="63" customWidth="1"/>
    <col min="2051" max="2304" width="8.85546875" style="63"/>
    <col min="2305" max="2306" width="66.140625" style="63" customWidth="1"/>
    <col min="2307" max="2560" width="8.85546875" style="63"/>
    <col min="2561" max="2562" width="66.140625" style="63" customWidth="1"/>
    <col min="2563" max="2816" width="8.85546875" style="63"/>
    <col min="2817" max="2818" width="66.140625" style="63" customWidth="1"/>
    <col min="2819" max="3072" width="8.85546875" style="63"/>
    <col min="3073" max="3074" width="66.140625" style="63" customWidth="1"/>
    <col min="3075" max="3328" width="8.85546875" style="63"/>
    <col min="3329" max="3330" width="66.140625" style="63" customWidth="1"/>
    <col min="3331" max="3584" width="8.85546875" style="63"/>
    <col min="3585" max="3586" width="66.140625" style="63" customWidth="1"/>
    <col min="3587" max="3840" width="8.85546875" style="63"/>
    <col min="3841" max="3842" width="66.140625" style="63" customWidth="1"/>
    <col min="3843" max="4096" width="8.85546875" style="63"/>
    <col min="4097" max="4098" width="66.140625" style="63" customWidth="1"/>
    <col min="4099" max="4352" width="8.85546875" style="63"/>
    <col min="4353" max="4354" width="66.140625" style="63" customWidth="1"/>
    <col min="4355" max="4608" width="8.85546875" style="63"/>
    <col min="4609" max="4610" width="66.140625" style="63" customWidth="1"/>
    <col min="4611" max="4864" width="8.85546875" style="63"/>
    <col min="4865" max="4866" width="66.140625" style="63" customWidth="1"/>
    <col min="4867" max="5120" width="8.85546875" style="63"/>
    <col min="5121" max="5122" width="66.140625" style="63" customWidth="1"/>
    <col min="5123" max="5376" width="8.85546875" style="63"/>
    <col min="5377" max="5378" width="66.140625" style="63" customWidth="1"/>
    <col min="5379" max="5632" width="8.85546875" style="63"/>
    <col min="5633" max="5634" width="66.140625" style="63" customWidth="1"/>
    <col min="5635" max="5888" width="8.85546875" style="63"/>
    <col min="5889" max="5890" width="66.140625" style="63" customWidth="1"/>
    <col min="5891" max="6144" width="8.85546875" style="63"/>
    <col min="6145" max="6146" width="66.140625" style="63" customWidth="1"/>
    <col min="6147" max="6400" width="8.85546875" style="63"/>
    <col min="6401" max="6402" width="66.140625" style="63" customWidth="1"/>
    <col min="6403" max="6656" width="8.85546875" style="63"/>
    <col min="6657" max="6658" width="66.140625" style="63" customWidth="1"/>
    <col min="6659" max="6912" width="8.85546875" style="63"/>
    <col min="6913" max="6914" width="66.140625" style="63" customWidth="1"/>
    <col min="6915" max="7168" width="8.85546875" style="63"/>
    <col min="7169" max="7170" width="66.140625" style="63" customWidth="1"/>
    <col min="7171" max="7424" width="8.85546875" style="63"/>
    <col min="7425" max="7426" width="66.140625" style="63" customWidth="1"/>
    <col min="7427" max="7680" width="8.85546875" style="63"/>
    <col min="7681" max="7682" width="66.140625" style="63" customWidth="1"/>
    <col min="7683" max="7936" width="8.85546875" style="63"/>
    <col min="7937" max="7938" width="66.140625" style="63" customWidth="1"/>
    <col min="7939" max="8192" width="8.85546875" style="63"/>
    <col min="8193" max="8194" width="66.140625" style="63" customWidth="1"/>
    <col min="8195" max="8448" width="8.85546875" style="63"/>
    <col min="8449" max="8450" width="66.140625" style="63" customWidth="1"/>
    <col min="8451" max="8704" width="8.85546875" style="63"/>
    <col min="8705" max="8706" width="66.140625" style="63" customWidth="1"/>
    <col min="8707" max="8960" width="8.85546875" style="63"/>
    <col min="8961" max="8962" width="66.140625" style="63" customWidth="1"/>
    <col min="8963" max="9216" width="8.85546875" style="63"/>
    <col min="9217" max="9218" width="66.140625" style="63" customWidth="1"/>
    <col min="9219" max="9472" width="8.85546875" style="63"/>
    <col min="9473" max="9474" width="66.140625" style="63" customWidth="1"/>
    <col min="9475" max="9728" width="8.85546875" style="63"/>
    <col min="9729" max="9730" width="66.140625" style="63" customWidth="1"/>
    <col min="9731" max="9984" width="8.85546875" style="63"/>
    <col min="9985" max="9986" width="66.140625" style="63" customWidth="1"/>
    <col min="9987" max="10240" width="8.85546875" style="63"/>
    <col min="10241" max="10242" width="66.140625" style="63" customWidth="1"/>
    <col min="10243" max="10496" width="8.85546875" style="63"/>
    <col min="10497" max="10498" width="66.140625" style="63" customWidth="1"/>
    <col min="10499" max="10752" width="8.85546875" style="63"/>
    <col min="10753" max="10754" width="66.140625" style="63" customWidth="1"/>
    <col min="10755" max="11008" width="8.85546875" style="63"/>
    <col min="11009" max="11010" width="66.140625" style="63" customWidth="1"/>
    <col min="11011" max="11264" width="8.85546875" style="63"/>
    <col min="11265" max="11266" width="66.140625" style="63" customWidth="1"/>
    <col min="11267" max="11520" width="8.85546875" style="63"/>
    <col min="11521" max="11522" width="66.140625" style="63" customWidth="1"/>
    <col min="11523" max="11776" width="8.85546875" style="63"/>
    <col min="11777" max="11778" width="66.140625" style="63" customWidth="1"/>
    <col min="11779" max="12032" width="8.85546875" style="63"/>
    <col min="12033" max="12034" width="66.140625" style="63" customWidth="1"/>
    <col min="12035" max="12288" width="8.85546875" style="63"/>
    <col min="12289" max="12290" width="66.140625" style="63" customWidth="1"/>
    <col min="12291" max="12544" width="8.85546875" style="63"/>
    <col min="12545" max="12546" width="66.140625" style="63" customWidth="1"/>
    <col min="12547" max="12800" width="8.85546875" style="63"/>
    <col min="12801" max="12802" width="66.140625" style="63" customWidth="1"/>
    <col min="12803" max="13056" width="8.85546875" style="63"/>
    <col min="13057" max="13058" width="66.140625" style="63" customWidth="1"/>
    <col min="13059" max="13312" width="8.85546875" style="63"/>
    <col min="13313" max="13314" width="66.140625" style="63" customWidth="1"/>
    <col min="13315" max="13568" width="8.85546875" style="63"/>
    <col min="13569" max="13570" width="66.140625" style="63" customWidth="1"/>
    <col min="13571" max="13824" width="8.85546875" style="63"/>
    <col min="13825" max="13826" width="66.140625" style="63" customWidth="1"/>
    <col min="13827" max="14080" width="8.85546875" style="63"/>
    <col min="14081" max="14082" width="66.140625" style="63" customWidth="1"/>
    <col min="14083" max="14336" width="8.85546875" style="63"/>
    <col min="14337" max="14338" width="66.140625" style="63" customWidth="1"/>
    <col min="14339" max="14592" width="8.85546875" style="63"/>
    <col min="14593" max="14594" width="66.140625" style="63" customWidth="1"/>
    <col min="14595" max="14848" width="8.85546875" style="63"/>
    <col min="14849" max="14850" width="66.140625" style="63" customWidth="1"/>
    <col min="14851" max="15104" width="8.85546875" style="63"/>
    <col min="15105" max="15106" width="66.140625" style="63" customWidth="1"/>
    <col min="15107" max="15360" width="8.85546875" style="63"/>
    <col min="15361" max="15362" width="66.140625" style="63" customWidth="1"/>
    <col min="15363" max="15616" width="8.85546875" style="63"/>
    <col min="15617" max="15618" width="66.140625" style="63" customWidth="1"/>
    <col min="15619" max="15872" width="8.85546875" style="63"/>
    <col min="15873" max="15874" width="66.140625" style="63" customWidth="1"/>
    <col min="15875" max="16128" width="8.85546875" style="63"/>
    <col min="16129" max="16130" width="66.140625" style="63" customWidth="1"/>
    <col min="16131" max="16384" width="8.85546875" style="63"/>
  </cols>
  <sheetData>
    <row r="1" spans="1:8" ht="18.75" x14ac:dyDescent="0.25">
      <c r="B1" s="32" t="s">
        <v>64</v>
      </c>
    </row>
    <row r="2" spans="1:8" ht="18.75" x14ac:dyDescent="0.3">
      <c r="B2" s="13" t="s">
        <v>7</v>
      </c>
    </row>
    <row r="3" spans="1:8" ht="18.75" x14ac:dyDescent="0.3">
      <c r="B3" s="13" t="s">
        <v>382</v>
      </c>
    </row>
    <row r="4" spans="1:8" x14ac:dyDescent="0.25">
      <c r="B4" s="35"/>
    </row>
    <row r="5" spans="1:8" ht="18.75" x14ac:dyDescent="0.3">
      <c r="A5" s="478" t="str">
        <f>'1. паспорт местоположение'!A5:C5</f>
        <v>Год раскрытия информации: 2024 год</v>
      </c>
      <c r="B5" s="478"/>
      <c r="C5" s="54"/>
      <c r="D5" s="54"/>
      <c r="E5" s="54"/>
      <c r="F5" s="54"/>
      <c r="G5" s="54"/>
      <c r="H5" s="54"/>
    </row>
    <row r="6" spans="1:8" ht="18.75" x14ac:dyDescent="0.3">
      <c r="A6" s="113"/>
      <c r="B6" s="113"/>
      <c r="C6" s="113"/>
      <c r="D6" s="113"/>
      <c r="E6" s="113"/>
      <c r="F6" s="113"/>
      <c r="G6" s="113"/>
      <c r="H6" s="113"/>
    </row>
    <row r="7" spans="1:8" ht="18.75" x14ac:dyDescent="0.25">
      <c r="A7" s="362" t="s">
        <v>6</v>
      </c>
      <c r="B7" s="362"/>
      <c r="C7" s="90"/>
      <c r="D7" s="90"/>
      <c r="E7" s="90"/>
      <c r="F7" s="90"/>
      <c r="G7" s="90"/>
      <c r="H7" s="90"/>
    </row>
    <row r="8" spans="1:8" ht="18.75" x14ac:dyDescent="0.25">
      <c r="A8" s="130"/>
      <c r="B8" s="130"/>
      <c r="C8" s="90"/>
      <c r="D8" s="90"/>
      <c r="E8" s="90"/>
      <c r="F8" s="90"/>
      <c r="G8" s="90"/>
      <c r="H8" s="90"/>
    </row>
    <row r="9" spans="1:8" x14ac:dyDescent="0.25">
      <c r="A9" s="374" t="str">
        <f>'1. паспорт местоположение'!A9:C9</f>
        <v>Акционерное общество "Россети Янтарь" ДЗО  ПАО "Россети"</v>
      </c>
      <c r="B9" s="374"/>
      <c r="C9" s="91"/>
      <c r="D9" s="91"/>
      <c r="E9" s="91"/>
      <c r="F9" s="91"/>
      <c r="G9" s="91"/>
      <c r="H9" s="91"/>
    </row>
    <row r="10" spans="1:8" x14ac:dyDescent="0.25">
      <c r="A10" s="367" t="s">
        <v>5</v>
      </c>
      <c r="B10" s="367"/>
      <c r="C10" s="92"/>
      <c r="D10" s="92"/>
      <c r="E10" s="92"/>
      <c r="F10" s="92"/>
      <c r="G10" s="92"/>
      <c r="H10" s="92"/>
    </row>
    <row r="11" spans="1:8" ht="18.75" x14ac:dyDescent="0.25">
      <c r="A11" s="130"/>
      <c r="B11" s="130"/>
      <c r="C11" s="90"/>
      <c r="D11" s="90"/>
      <c r="E11" s="90"/>
      <c r="F11" s="90"/>
      <c r="G11" s="90"/>
      <c r="H11" s="90"/>
    </row>
    <row r="12" spans="1:8" x14ac:dyDescent="0.25">
      <c r="A12" s="374" t="str">
        <f>'1. паспорт местоположение'!A12:C12</f>
        <v>N_22-1355</v>
      </c>
      <c r="B12" s="374"/>
      <c r="C12" s="91"/>
      <c r="D12" s="91"/>
      <c r="E12" s="91"/>
      <c r="F12" s="91"/>
      <c r="G12" s="91"/>
      <c r="H12" s="91"/>
    </row>
    <row r="13" spans="1:8" x14ac:dyDescent="0.25">
      <c r="A13" s="367" t="s">
        <v>4</v>
      </c>
      <c r="B13" s="367"/>
      <c r="C13" s="92"/>
      <c r="D13" s="92"/>
      <c r="E13" s="92"/>
      <c r="F13" s="92"/>
      <c r="G13" s="92"/>
      <c r="H13" s="92"/>
    </row>
    <row r="14" spans="1:8" ht="18.75" x14ac:dyDescent="0.25">
      <c r="A14" s="131"/>
      <c r="B14" s="131"/>
      <c r="C14" s="9"/>
      <c r="D14" s="9"/>
      <c r="E14" s="9"/>
      <c r="F14" s="9"/>
      <c r="G14" s="9"/>
      <c r="H14" s="9"/>
    </row>
    <row r="15" spans="1:8" ht="45" customHeight="1" x14ac:dyDescent="0.25">
      <c r="A15"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82"/>
      <c r="C15" s="91"/>
      <c r="D15" s="91"/>
      <c r="E15" s="91"/>
      <c r="F15" s="91"/>
      <c r="G15" s="91"/>
      <c r="H15" s="91"/>
    </row>
    <row r="16" spans="1:8" x14ac:dyDescent="0.25">
      <c r="A16" s="359" t="s">
        <v>3</v>
      </c>
      <c r="B16" s="359"/>
      <c r="C16" s="92"/>
      <c r="D16" s="92"/>
      <c r="E16" s="92"/>
      <c r="F16" s="92"/>
      <c r="G16" s="92"/>
      <c r="H16" s="92"/>
    </row>
    <row r="17" spans="1:2" x14ac:dyDescent="0.25">
      <c r="B17" s="64"/>
    </row>
    <row r="18" spans="1:2" x14ac:dyDescent="0.25">
      <c r="A18" s="473" t="s">
        <v>368</v>
      </c>
      <c r="B18" s="474"/>
    </row>
    <row r="19" spans="1:2" x14ac:dyDescent="0.25">
      <c r="B19" s="35"/>
    </row>
    <row r="20" spans="1:2" ht="16.5" thickBot="1" x14ac:dyDescent="0.3">
      <c r="B20" s="65"/>
    </row>
    <row r="21" spans="1:2" ht="45.75" thickBot="1" x14ac:dyDescent="0.3">
      <c r="A21" s="66" t="s">
        <v>272</v>
      </c>
      <c r="B21" s="129" t="str">
        <f>A15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row>
    <row r="22" spans="1:2" ht="16.5" thickBot="1" x14ac:dyDescent="0.3">
      <c r="A22" s="66" t="s">
        <v>273</v>
      </c>
      <c r="B22" s="67" t="str">
        <f>CONCATENATE('1. паспорт местоположение'!C26,", ",'1. паспорт местоположение'!C27)</f>
        <v>Калининградская область, Гурьевский городской округ</v>
      </c>
    </row>
    <row r="23" spans="1:2" ht="16.5" thickBot="1" x14ac:dyDescent="0.3">
      <c r="A23" s="66" t="s">
        <v>258</v>
      </c>
      <c r="B23" s="68" t="s">
        <v>520</v>
      </c>
    </row>
    <row r="24" spans="1:2" ht="16.5" thickBot="1" x14ac:dyDescent="0.3">
      <c r="A24" s="66" t="s">
        <v>274</v>
      </c>
      <c r="B24" s="68" t="s">
        <v>484</v>
      </c>
    </row>
    <row r="25" spans="1:2" ht="16.5" thickBot="1" x14ac:dyDescent="0.3">
      <c r="A25" s="69" t="s">
        <v>275</v>
      </c>
      <c r="B25" s="67" t="s">
        <v>407</v>
      </c>
    </row>
    <row r="26" spans="1:2" ht="16.5" thickBot="1" x14ac:dyDescent="0.3">
      <c r="A26" s="70" t="s">
        <v>276</v>
      </c>
      <c r="B26" s="71" t="s">
        <v>485</v>
      </c>
    </row>
    <row r="27" spans="1:2" ht="29.25" thickBot="1" x14ac:dyDescent="0.3">
      <c r="A27" s="78" t="s">
        <v>521</v>
      </c>
      <c r="B27" s="186">
        <f>'6.2. Паспорт фин осв ввод'!C24</f>
        <v>3.65</v>
      </c>
    </row>
    <row r="28" spans="1:2" ht="16.5" thickBot="1" x14ac:dyDescent="0.3">
      <c r="A28" s="73" t="s">
        <v>277</v>
      </c>
      <c r="B28" s="71" t="s">
        <v>522</v>
      </c>
    </row>
    <row r="29" spans="1:2" ht="29.25" thickBot="1" x14ac:dyDescent="0.3">
      <c r="A29" s="79" t="s">
        <v>475</v>
      </c>
      <c r="B29" s="187"/>
    </row>
    <row r="30" spans="1:2" ht="29.25" thickBot="1" x14ac:dyDescent="0.3">
      <c r="A30" s="79" t="s">
        <v>476</v>
      </c>
      <c r="B30" s="187">
        <f>B32+B45+B58</f>
        <v>1.9770833400000001</v>
      </c>
    </row>
    <row r="31" spans="1:2" ht="16.5" thickBot="1" x14ac:dyDescent="0.3">
      <c r="A31" s="73" t="s">
        <v>278</v>
      </c>
      <c r="B31" s="187"/>
    </row>
    <row r="32" spans="1:2" ht="29.25" thickBot="1" x14ac:dyDescent="0.3">
      <c r="A32" s="79" t="s">
        <v>279</v>
      </c>
      <c r="B32" s="187">
        <f>SUMIF(C33:C44,10,B33:B44)</f>
        <v>0</v>
      </c>
    </row>
    <row r="33" spans="1:3" s="117" customFormat="1" ht="30.75" thickBot="1" x14ac:dyDescent="0.3">
      <c r="A33" s="115" t="s">
        <v>479</v>
      </c>
      <c r="B33" s="116"/>
      <c r="C33" s="117">
        <v>10</v>
      </c>
    </row>
    <row r="34" spans="1:3" ht="16.5" thickBot="1" x14ac:dyDescent="0.3">
      <c r="A34" s="73" t="s">
        <v>280</v>
      </c>
      <c r="B34" s="118"/>
    </row>
    <row r="35" spans="1:3" ht="16.5" thickBot="1" x14ac:dyDescent="0.3">
      <c r="A35" s="73" t="s">
        <v>477</v>
      </c>
      <c r="B35" s="187"/>
      <c r="C35" s="63">
        <v>1</v>
      </c>
    </row>
    <row r="36" spans="1:3" ht="16.5" thickBot="1" x14ac:dyDescent="0.3">
      <c r="A36" s="73" t="s">
        <v>478</v>
      </c>
      <c r="B36" s="187"/>
      <c r="C36" s="63">
        <v>2</v>
      </c>
    </row>
    <row r="37" spans="1:3" s="117" customFormat="1" ht="30.75" thickBot="1" x14ac:dyDescent="0.3">
      <c r="A37" s="115" t="s">
        <v>479</v>
      </c>
      <c r="B37" s="116"/>
      <c r="C37" s="117">
        <v>10</v>
      </c>
    </row>
    <row r="38" spans="1:3" ht="16.5" thickBot="1" x14ac:dyDescent="0.3">
      <c r="A38" s="73" t="s">
        <v>280</v>
      </c>
      <c r="B38" s="118">
        <f>B37/$B$27</f>
        <v>0</v>
      </c>
    </row>
    <row r="39" spans="1:3" ht="16.5" thickBot="1" x14ac:dyDescent="0.3">
      <c r="A39" s="73" t="s">
        <v>477</v>
      </c>
      <c r="B39" s="114"/>
      <c r="C39" s="63">
        <v>1</v>
      </c>
    </row>
    <row r="40" spans="1:3" ht="16.5" thickBot="1" x14ac:dyDescent="0.3">
      <c r="A40" s="73" t="s">
        <v>478</v>
      </c>
      <c r="B40" s="114"/>
      <c r="C40" s="63">
        <v>2</v>
      </c>
    </row>
    <row r="41" spans="1:3" ht="30.75" thickBot="1" x14ac:dyDescent="0.3">
      <c r="A41" s="115" t="s">
        <v>479</v>
      </c>
      <c r="B41" s="116"/>
      <c r="C41" s="117">
        <v>10</v>
      </c>
    </row>
    <row r="42" spans="1:3" ht="16.5" thickBot="1" x14ac:dyDescent="0.3">
      <c r="A42" s="73" t="s">
        <v>280</v>
      </c>
      <c r="B42" s="118">
        <f>B41/$B$27</f>
        <v>0</v>
      </c>
    </row>
    <row r="43" spans="1:3" ht="16.5" thickBot="1" x14ac:dyDescent="0.3">
      <c r="A43" s="73" t="s">
        <v>477</v>
      </c>
      <c r="B43" s="114"/>
      <c r="C43" s="63">
        <v>1</v>
      </c>
    </row>
    <row r="44" spans="1:3" ht="16.5" thickBot="1" x14ac:dyDescent="0.3">
      <c r="A44" s="73" t="s">
        <v>478</v>
      </c>
      <c r="B44" s="114"/>
      <c r="C44" s="63">
        <v>2</v>
      </c>
    </row>
    <row r="45" spans="1:3" ht="29.25" thickBot="1" x14ac:dyDescent="0.3">
      <c r="A45" s="79" t="s">
        <v>281</v>
      </c>
      <c r="B45" s="187">
        <f>SUMIF(C46:C57,20,B46:B57)</f>
        <v>0</v>
      </c>
    </row>
    <row r="46" spans="1:3" s="117" customFormat="1" ht="30.75" thickBot="1" x14ac:dyDescent="0.3">
      <c r="A46" s="115" t="s">
        <v>479</v>
      </c>
      <c r="B46" s="116"/>
      <c r="C46" s="117">
        <v>20</v>
      </c>
    </row>
    <row r="47" spans="1:3" ht="16.5" thickBot="1" x14ac:dyDescent="0.3">
      <c r="A47" s="73" t="s">
        <v>280</v>
      </c>
      <c r="B47" s="118">
        <f>B46/$B$27</f>
        <v>0</v>
      </c>
    </row>
    <row r="48" spans="1:3" ht="16.5" thickBot="1" x14ac:dyDescent="0.3">
      <c r="A48" s="73" t="s">
        <v>477</v>
      </c>
      <c r="B48" s="114"/>
      <c r="C48" s="63">
        <v>1</v>
      </c>
    </row>
    <row r="49" spans="1:3" ht="16.5" thickBot="1" x14ac:dyDescent="0.3">
      <c r="A49" s="73" t="s">
        <v>478</v>
      </c>
      <c r="B49" s="114"/>
      <c r="C49" s="63">
        <v>2</v>
      </c>
    </row>
    <row r="50" spans="1:3" s="117" customFormat="1" ht="30.75" thickBot="1" x14ac:dyDescent="0.3">
      <c r="A50" s="115" t="s">
        <v>479</v>
      </c>
      <c r="B50" s="116"/>
      <c r="C50" s="117">
        <v>20</v>
      </c>
    </row>
    <row r="51" spans="1:3" ht="16.5" thickBot="1" x14ac:dyDescent="0.3">
      <c r="A51" s="73" t="s">
        <v>280</v>
      </c>
      <c r="B51" s="118">
        <f>B50/$B$27</f>
        <v>0</v>
      </c>
    </row>
    <row r="52" spans="1:3" ht="16.5" thickBot="1" x14ac:dyDescent="0.3">
      <c r="A52" s="73" t="s">
        <v>477</v>
      </c>
      <c r="B52" s="114"/>
      <c r="C52" s="63">
        <v>1</v>
      </c>
    </row>
    <row r="53" spans="1:3" ht="16.5" thickBot="1" x14ac:dyDescent="0.3">
      <c r="A53" s="73" t="s">
        <v>478</v>
      </c>
      <c r="B53" s="114"/>
      <c r="C53" s="63">
        <v>2</v>
      </c>
    </row>
    <row r="54" spans="1:3" s="117" customFormat="1" ht="30.75" thickBot="1" x14ac:dyDescent="0.3">
      <c r="A54" s="115" t="s">
        <v>479</v>
      </c>
      <c r="B54" s="116"/>
      <c r="C54" s="117">
        <v>20</v>
      </c>
    </row>
    <row r="55" spans="1:3" ht="16.5" thickBot="1" x14ac:dyDescent="0.3">
      <c r="A55" s="73" t="s">
        <v>280</v>
      </c>
      <c r="B55" s="118">
        <f>B54/$B$27</f>
        <v>0</v>
      </c>
    </row>
    <row r="56" spans="1:3" ht="16.5" thickBot="1" x14ac:dyDescent="0.3">
      <c r="A56" s="73" t="s">
        <v>477</v>
      </c>
      <c r="B56" s="114"/>
      <c r="C56" s="63">
        <v>1</v>
      </c>
    </row>
    <row r="57" spans="1:3" ht="16.5" thickBot="1" x14ac:dyDescent="0.3">
      <c r="A57" s="73" t="s">
        <v>478</v>
      </c>
      <c r="B57" s="114"/>
      <c r="C57" s="63">
        <v>2</v>
      </c>
    </row>
    <row r="58" spans="1:3" ht="29.25" thickBot="1" x14ac:dyDescent="0.3">
      <c r="A58" s="79" t="s">
        <v>282</v>
      </c>
      <c r="B58" s="187">
        <f>SUMIF(C59:C70,30,B59:B70)</f>
        <v>1.9770833400000001</v>
      </c>
    </row>
    <row r="59" spans="1:3" s="117" customFormat="1" ht="45.75" thickBot="1" x14ac:dyDescent="0.3">
      <c r="A59" s="345" t="s">
        <v>534</v>
      </c>
      <c r="B59" s="346">
        <v>1.9770833400000001</v>
      </c>
      <c r="C59" s="117">
        <v>30</v>
      </c>
    </row>
    <row r="60" spans="1:3" ht="16.5" thickBot="1" x14ac:dyDescent="0.3">
      <c r="A60" s="73" t="s">
        <v>280</v>
      </c>
      <c r="B60" s="118">
        <f>B59/$B$27</f>
        <v>0.5416666684931507</v>
      </c>
    </row>
    <row r="61" spans="1:3" ht="16.5" thickBot="1" x14ac:dyDescent="0.3">
      <c r="A61" s="73" t="s">
        <v>477</v>
      </c>
      <c r="B61" s="114"/>
      <c r="C61" s="63">
        <v>1</v>
      </c>
    </row>
    <row r="62" spans="1:3" ht="16.5" thickBot="1" x14ac:dyDescent="0.3">
      <c r="A62" s="73" t="s">
        <v>478</v>
      </c>
      <c r="B62" s="114"/>
      <c r="C62" s="63">
        <v>2</v>
      </c>
    </row>
    <row r="63" spans="1:3" s="117" customFormat="1" ht="30.75" thickBot="1" x14ac:dyDescent="0.3">
      <c r="A63" s="115" t="s">
        <v>479</v>
      </c>
      <c r="B63" s="116"/>
      <c r="C63" s="117">
        <v>30</v>
      </c>
    </row>
    <row r="64" spans="1:3" ht="16.5" thickBot="1" x14ac:dyDescent="0.3">
      <c r="A64" s="73" t="s">
        <v>280</v>
      </c>
      <c r="B64" s="118">
        <f>B63/$B$27</f>
        <v>0</v>
      </c>
    </row>
    <row r="65" spans="1:3" ht="16.5" thickBot="1" x14ac:dyDescent="0.3">
      <c r="A65" s="73" t="s">
        <v>477</v>
      </c>
      <c r="B65" s="114"/>
      <c r="C65" s="63">
        <v>1</v>
      </c>
    </row>
    <row r="66" spans="1:3" ht="16.5" thickBot="1" x14ac:dyDescent="0.3">
      <c r="A66" s="73" t="s">
        <v>478</v>
      </c>
      <c r="B66" s="114"/>
      <c r="C66" s="63">
        <v>2</v>
      </c>
    </row>
    <row r="67" spans="1:3" s="117" customFormat="1" ht="30.75" thickBot="1" x14ac:dyDescent="0.3">
      <c r="A67" s="115" t="s">
        <v>479</v>
      </c>
      <c r="B67" s="116"/>
      <c r="C67" s="117">
        <v>30</v>
      </c>
    </row>
    <row r="68" spans="1:3" ht="16.5" thickBot="1" x14ac:dyDescent="0.3">
      <c r="A68" s="73" t="s">
        <v>280</v>
      </c>
      <c r="B68" s="118">
        <f>B67/$B$27</f>
        <v>0</v>
      </c>
    </row>
    <row r="69" spans="1:3" ht="16.5" thickBot="1" x14ac:dyDescent="0.3">
      <c r="A69" s="73" t="s">
        <v>477</v>
      </c>
      <c r="B69" s="114"/>
      <c r="C69" s="63">
        <v>1</v>
      </c>
    </row>
    <row r="70" spans="1:3" ht="16.5" thickBot="1" x14ac:dyDescent="0.3">
      <c r="A70" s="73" t="s">
        <v>478</v>
      </c>
      <c r="B70" s="114"/>
      <c r="C70" s="63">
        <v>2</v>
      </c>
    </row>
    <row r="71" spans="1:3" ht="29.25" thickBot="1" x14ac:dyDescent="0.3">
      <c r="A71" s="72" t="s">
        <v>283</v>
      </c>
      <c r="B71" s="118">
        <f>B30/B27</f>
        <v>0.5416666684931507</v>
      </c>
    </row>
    <row r="72" spans="1:3" ht="16.5" thickBot="1" x14ac:dyDescent="0.3">
      <c r="A72" s="74" t="s">
        <v>278</v>
      </c>
      <c r="B72" s="118"/>
    </row>
    <row r="73" spans="1:3" ht="16.5" thickBot="1" x14ac:dyDescent="0.3">
      <c r="A73" s="74" t="s">
        <v>284</v>
      </c>
      <c r="B73" s="118"/>
    </row>
    <row r="74" spans="1:3" ht="16.5" thickBot="1" x14ac:dyDescent="0.3">
      <c r="A74" s="74" t="s">
        <v>285</v>
      </c>
      <c r="B74" s="118"/>
    </row>
    <row r="75" spans="1:3" ht="16.5" thickBot="1" x14ac:dyDescent="0.3">
      <c r="A75" s="74" t="s">
        <v>286</v>
      </c>
      <c r="B75" s="118"/>
    </row>
    <row r="76" spans="1:3" ht="16.5" thickBot="1" x14ac:dyDescent="0.3">
      <c r="A76" s="69" t="s">
        <v>287</v>
      </c>
      <c r="B76" s="119">
        <f>B77/B27</f>
        <v>0</v>
      </c>
    </row>
    <row r="77" spans="1:3" ht="16.5" thickBot="1" x14ac:dyDescent="0.3">
      <c r="A77" s="69" t="s">
        <v>288</v>
      </c>
      <c r="B77" s="187">
        <f>SUMIF(C33:C70,1,B33:B70)</f>
        <v>0</v>
      </c>
    </row>
    <row r="78" spans="1:3" ht="16.5" thickBot="1" x14ac:dyDescent="0.3">
      <c r="A78" s="69" t="s">
        <v>289</v>
      </c>
      <c r="B78" s="119">
        <f>B79/B27</f>
        <v>0</v>
      </c>
    </row>
    <row r="79" spans="1:3" ht="16.5" thickBot="1" x14ac:dyDescent="0.3">
      <c r="A79" s="70" t="s">
        <v>290</v>
      </c>
      <c r="B79" s="242">
        <f>SUMIF(C33:C70,2,B33:B70)</f>
        <v>0</v>
      </c>
    </row>
    <row r="80" spans="1:3" ht="30" x14ac:dyDescent="0.25">
      <c r="A80" s="72" t="s">
        <v>291</v>
      </c>
      <c r="B80" s="74" t="s">
        <v>523</v>
      </c>
    </row>
    <row r="81" spans="1:2" x14ac:dyDescent="0.25">
      <c r="A81" s="76" t="s">
        <v>292</v>
      </c>
      <c r="B81" s="76" t="s">
        <v>489</v>
      </c>
    </row>
    <row r="82" spans="1:2" ht="30" x14ac:dyDescent="0.25">
      <c r="A82" s="76" t="s">
        <v>293</v>
      </c>
      <c r="B82" s="76" t="s">
        <v>535</v>
      </c>
    </row>
    <row r="83" spans="1:2" x14ac:dyDescent="0.25">
      <c r="A83" s="76" t="s">
        <v>294</v>
      </c>
      <c r="B83" s="76"/>
    </row>
    <row r="84" spans="1:2" x14ac:dyDescent="0.25">
      <c r="A84" s="76" t="s">
        <v>295</v>
      </c>
      <c r="B84" s="76"/>
    </row>
    <row r="85" spans="1:2" ht="16.5" thickBot="1" x14ac:dyDescent="0.3">
      <c r="A85" s="77" t="s">
        <v>296</v>
      </c>
      <c r="B85" s="77"/>
    </row>
    <row r="86" spans="1:2" ht="30.75" thickBot="1" x14ac:dyDescent="0.3">
      <c r="A86" s="74" t="s">
        <v>297</v>
      </c>
      <c r="B86" s="75" t="s">
        <v>407</v>
      </c>
    </row>
    <row r="87" spans="1:2" ht="29.25" thickBot="1" x14ac:dyDescent="0.3">
      <c r="A87" s="69" t="s">
        <v>298</v>
      </c>
      <c r="B87" s="244" t="s">
        <v>407</v>
      </c>
    </row>
    <row r="88" spans="1:2" ht="16.5" thickBot="1" x14ac:dyDescent="0.3">
      <c r="A88" s="74" t="s">
        <v>278</v>
      </c>
      <c r="B88" s="245"/>
    </row>
    <row r="89" spans="1:2" ht="16.5" thickBot="1" x14ac:dyDescent="0.3">
      <c r="A89" s="74" t="s">
        <v>299</v>
      </c>
      <c r="B89" s="244" t="s">
        <v>407</v>
      </c>
    </row>
    <row r="90" spans="1:2" ht="16.5" thickBot="1" x14ac:dyDescent="0.3">
      <c r="A90" s="74" t="s">
        <v>300</v>
      </c>
      <c r="B90" s="245" t="s">
        <v>407</v>
      </c>
    </row>
    <row r="91" spans="1:2" ht="16.5" thickBot="1" x14ac:dyDescent="0.3">
      <c r="A91" s="82" t="s">
        <v>301</v>
      </c>
      <c r="B91" s="258" t="s">
        <v>490</v>
      </c>
    </row>
    <row r="92" spans="1:2" ht="16.5" thickBot="1" x14ac:dyDescent="0.3">
      <c r="A92" s="69" t="s">
        <v>302</v>
      </c>
      <c r="B92" s="80"/>
    </row>
    <row r="93" spans="1:2" ht="16.5" thickBot="1" x14ac:dyDescent="0.3">
      <c r="A93" s="76" t="s">
        <v>303</v>
      </c>
      <c r="B93" s="243" t="str">
        <f>'6.1. Паспорт сетевой график'!D43</f>
        <v>нд</v>
      </c>
    </row>
    <row r="94" spans="1:2" ht="16.5" thickBot="1" x14ac:dyDescent="0.3">
      <c r="A94" s="76" t="s">
        <v>304</v>
      </c>
      <c r="B94" s="83" t="s">
        <v>407</v>
      </c>
    </row>
    <row r="95" spans="1:2" ht="16.5" thickBot="1" x14ac:dyDescent="0.3">
      <c r="A95" s="76" t="s">
        <v>305</v>
      </c>
      <c r="B95" s="83" t="s">
        <v>407</v>
      </c>
    </row>
    <row r="96" spans="1:2" ht="29.25" thickBot="1" x14ac:dyDescent="0.3">
      <c r="A96" s="84" t="s">
        <v>306</v>
      </c>
      <c r="B96" s="81" t="s">
        <v>486</v>
      </c>
    </row>
    <row r="97" spans="1:2" ht="28.5" customHeight="1" x14ac:dyDescent="0.25">
      <c r="A97" s="72" t="s">
        <v>307</v>
      </c>
      <c r="B97" s="475" t="s">
        <v>407</v>
      </c>
    </row>
    <row r="98" spans="1:2" x14ac:dyDescent="0.25">
      <c r="A98" s="76" t="s">
        <v>308</v>
      </c>
      <c r="B98" s="476"/>
    </row>
    <row r="99" spans="1:2" x14ac:dyDescent="0.25">
      <c r="A99" s="76" t="s">
        <v>309</v>
      </c>
      <c r="B99" s="476"/>
    </row>
    <row r="100" spans="1:2" x14ac:dyDescent="0.25">
      <c r="A100" s="76" t="s">
        <v>310</v>
      </c>
      <c r="B100" s="476"/>
    </row>
    <row r="101" spans="1:2" x14ac:dyDescent="0.25">
      <c r="A101" s="76" t="s">
        <v>311</v>
      </c>
      <c r="B101" s="476"/>
    </row>
    <row r="102" spans="1:2" ht="16.5" thickBot="1" x14ac:dyDescent="0.3">
      <c r="A102" s="85" t="s">
        <v>312</v>
      </c>
      <c r="B102" s="477"/>
    </row>
    <row r="105" spans="1:2" x14ac:dyDescent="0.25">
      <c r="A105" s="86"/>
      <c r="B105" s="87"/>
    </row>
    <row r="106" spans="1:2" x14ac:dyDescent="0.25">
      <c r="B106" s="88"/>
    </row>
    <row r="107" spans="1:2" x14ac:dyDescent="0.25">
      <c r="B107" s="89"/>
    </row>
  </sheetData>
  <mergeCells count="10">
    <mergeCell ref="A5:B5"/>
    <mergeCell ref="A7:B7"/>
    <mergeCell ref="A9:B9"/>
    <mergeCell ref="A10:B10"/>
    <mergeCell ref="A12:B12"/>
    <mergeCell ref="A15:B15"/>
    <mergeCell ref="A16:B16"/>
    <mergeCell ref="A18:B18"/>
    <mergeCell ref="B97:B102"/>
    <mergeCell ref="A13:B13"/>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15" sqref="A15:S15"/>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57.570312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58" style="152" customWidth="1"/>
    <col min="18" max="18" width="27" style="152" customWidth="1"/>
    <col min="19" max="19" width="43" style="152" customWidth="1"/>
    <col min="20" max="16384" width="9.140625" style="152"/>
  </cols>
  <sheetData>
    <row r="1" spans="1:28" s="16" customFormat="1" ht="18.75" customHeight="1" x14ac:dyDescent="0.2">
      <c r="S1" s="32" t="s">
        <v>64</v>
      </c>
    </row>
    <row r="2" spans="1:28" s="16" customFormat="1" ht="18.75" customHeight="1" x14ac:dyDescent="0.3">
      <c r="S2" s="13" t="s">
        <v>7</v>
      </c>
    </row>
    <row r="3" spans="1:28" s="16" customFormat="1" ht="18.75" x14ac:dyDescent="0.3">
      <c r="S3" s="13" t="s">
        <v>63</v>
      </c>
    </row>
    <row r="4" spans="1:28" s="16"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6" customFormat="1" ht="15.75" x14ac:dyDescent="0.2">
      <c r="A5" s="132"/>
    </row>
    <row r="6" spans="1:28" s="16" customFormat="1" ht="18.75" x14ac:dyDescent="0.2">
      <c r="A6" s="371" t="s">
        <v>6</v>
      </c>
      <c r="B6" s="371"/>
      <c r="C6" s="371"/>
      <c r="D6" s="371"/>
      <c r="E6" s="371"/>
      <c r="F6" s="371"/>
      <c r="G6" s="371"/>
      <c r="H6" s="371"/>
      <c r="I6" s="371"/>
      <c r="J6" s="371"/>
      <c r="K6" s="371"/>
      <c r="L6" s="371"/>
      <c r="M6" s="371"/>
      <c r="N6" s="371"/>
      <c r="O6" s="371"/>
      <c r="P6" s="371"/>
      <c r="Q6" s="371"/>
      <c r="R6" s="371"/>
      <c r="S6" s="371"/>
      <c r="T6" s="130"/>
      <c r="U6" s="130"/>
      <c r="V6" s="130"/>
      <c r="W6" s="130"/>
      <c r="X6" s="130"/>
      <c r="Y6" s="130"/>
      <c r="Z6" s="130"/>
      <c r="AA6" s="130"/>
      <c r="AB6" s="130"/>
    </row>
    <row r="7" spans="1:28" s="16" customFormat="1" ht="18.75" x14ac:dyDescent="0.2">
      <c r="A7" s="371"/>
      <c r="B7" s="371"/>
      <c r="C7" s="371"/>
      <c r="D7" s="371"/>
      <c r="E7" s="371"/>
      <c r="F7" s="371"/>
      <c r="G7" s="371"/>
      <c r="H7" s="371"/>
      <c r="I7" s="371"/>
      <c r="J7" s="371"/>
      <c r="K7" s="371"/>
      <c r="L7" s="371"/>
      <c r="M7" s="371"/>
      <c r="N7" s="371"/>
      <c r="O7" s="371"/>
      <c r="P7" s="371"/>
      <c r="Q7" s="371"/>
      <c r="R7" s="371"/>
      <c r="S7" s="371"/>
      <c r="T7" s="130"/>
      <c r="U7" s="130"/>
      <c r="V7" s="130"/>
      <c r="W7" s="130"/>
      <c r="X7" s="130"/>
      <c r="Y7" s="130"/>
      <c r="Z7" s="130"/>
      <c r="AA7" s="130"/>
      <c r="AB7" s="130"/>
    </row>
    <row r="8" spans="1:28" s="16" customFormat="1" ht="18.75" x14ac:dyDescent="0.2">
      <c r="A8" s="374" t="str">
        <f>'1. паспорт местоположение'!A9:C9</f>
        <v>Акционерное общество "Россети Янтарь" ДЗО  ПАО "Россети"</v>
      </c>
      <c r="B8" s="374"/>
      <c r="C8" s="374"/>
      <c r="D8" s="374"/>
      <c r="E8" s="374"/>
      <c r="F8" s="374"/>
      <c r="G8" s="374"/>
      <c r="H8" s="374"/>
      <c r="I8" s="374"/>
      <c r="J8" s="374"/>
      <c r="K8" s="374"/>
      <c r="L8" s="374"/>
      <c r="M8" s="374"/>
      <c r="N8" s="374"/>
      <c r="O8" s="374"/>
      <c r="P8" s="374"/>
      <c r="Q8" s="374"/>
      <c r="R8" s="374"/>
      <c r="S8" s="374"/>
      <c r="T8" s="130"/>
      <c r="U8" s="130"/>
      <c r="V8" s="130"/>
      <c r="W8" s="130"/>
      <c r="X8" s="130"/>
      <c r="Y8" s="130"/>
      <c r="Z8" s="130"/>
      <c r="AA8" s="130"/>
      <c r="AB8" s="130"/>
    </row>
    <row r="9" spans="1:28" s="16" customFormat="1" ht="18.75" x14ac:dyDescent="0.2">
      <c r="A9" s="367" t="s">
        <v>5</v>
      </c>
      <c r="B9" s="367"/>
      <c r="C9" s="367"/>
      <c r="D9" s="367"/>
      <c r="E9" s="367"/>
      <c r="F9" s="367"/>
      <c r="G9" s="367"/>
      <c r="H9" s="367"/>
      <c r="I9" s="367"/>
      <c r="J9" s="367"/>
      <c r="K9" s="367"/>
      <c r="L9" s="367"/>
      <c r="M9" s="367"/>
      <c r="N9" s="367"/>
      <c r="O9" s="367"/>
      <c r="P9" s="367"/>
      <c r="Q9" s="367"/>
      <c r="R9" s="367"/>
      <c r="S9" s="367"/>
      <c r="T9" s="130"/>
      <c r="U9" s="130"/>
      <c r="V9" s="130"/>
      <c r="W9" s="130"/>
      <c r="X9" s="130"/>
      <c r="Y9" s="130"/>
      <c r="Z9" s="130"/>
      <c r="AA9" s="130"/>
      <c r="AB9" s="130"/>
    </row>
    <row r="10" spans="1:28" s="16" customFormat="1" ht="18.75" x14ac:dyDescent="0.2">
      <c r="A10" s="371"/>
      <c r="B10" s="371"/>
      <c r="C10" s="371"/>
      <c r="D10" s="371"/>
      <c r="E10" s="371"/>
      <c r="F10" s="371"/>
      <c r="G10" s="371"/>
      <c r="H10" s="371"/>
      <c r="I10" s="371"/>
      <c r="J10" s="371"/>
      <c r="K10" s="371"/>
      <c r="L10" s="371"/>
      <c r="M10" s="371"/>
      <c r="N10" s="371"/>
      <c r="O10" s="371"/>
      <c r="P10" s="371"/>
      <c r="Q10" s="371"/>
      <c r="R10" s="371"/>
      <c r="S10" s="371"/>
      <c r="T10" s="130"/>
      <c r="U10" s="130"/>
      <c r="V10" s="130"/>
      <c r="W10" s="130"/>
      <c r="X10" s="130"/>
      <c r="Y10" s="130"/>
      <c r="Z10" s="130"/>
      <c r="AA10" s="130"/>
      <c r="AB10" s="130"/>
    </row>
    <row r="11" spans="1:28" s="16" customFormat="1" ht="18.75" x14ac:dyDescent="0.2">
      <c r="A11" s="372" t="str">
        <f>'1. паспорт местоположение'!A12:C12</f>
        <v>N_22-1355</v>
      </c>
      <c r="B11" s="372"/>
      <c r="C11" s="372"/>
      <c r="D11" s="372"/>
      <c r="E11" s="372"/>
      <c r="F11" s="372"/>
      <c r="G11" s="372"/>
      <c r="H11" s="372"/>
      <c r="I11" s="372"/>
      <c r="J11" s="372"/>
      <c r="K11" s="372"/>
      <c r="L11" s="372"/>
      <c r="M11" s="372"/>
      <c r="N11" s="372"/>
      <c r="O11" s="372"/>
      <c r="P11" s="372"/>
      <c r="Q11" s="372"/>
      <c r="R11" s="372"/>
      <c r="S11" s="372"/>
      <c r="T11" s="130"/>
      <c r="U11" s="130"/>
      <c r="V11" s="130"/>
      <c r="W11" s="130"/>
      <c r="X11" s="130"/>
      <c r="Y11" s="130"/>
      <c r="Z11" s="130"/>
      <c r="AA11" s="130"/>
      <c r="AB11" s="130"/>
    </row>
    <row r="12" spans="1:28" s="16" customFormat="1" ht="18.75" x14ac:dyDescent="0.2">
      <c r="A12" s="367" t="s">
        <v>4</v>
      </c>
      <c r="B12" s="367"/>
      <c r="C12" s="367"/>
      <c r="D12" s="367"/>
      <c r="E12" s="367"/>
      <c r="F12" s="367"/>
      <c r="G12" s="367"/>
      <c r="H12" s="367"/>
      <c r="I12" s="367"/>
      <c r="J12" s="367"/>
      <c r="K12" s="367"/>
      <c r="L12" s="367"/>
      <c r="M12" s="367"/>
      <c r="N12" s="367"/>
      <c r="O12" s="367"/>
      <c r="P12" s="367"/>
      <c r="Q12" s="367"/>
      <c r="R12" s="367"/>
      <c r="S12" s="367"/>
      <c r="T12" s="130"/>
      <c r="U12" s="130"/>
      <c r="V12" s="130"/>
      <c r="W12" s="130"/>
      <c r="X12" s="130"/>
      <c r="Y12" s="130"/>
      <c r="Z12" s="130"/>
      <c r="AA12" s="130"/>
      <c r="AB12" s="130"/>
    </row>
    <row r="13" spans="1:28" s="134"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33"/>
      <c r="U13" s="133"/>
      <c r="V13" s="133"/>
      <c r="W13" s="133"/>
      <c r="X13" s="133"/>
      <c r="Y13" s="133"/>
      <c r="Z13" s="133"/>
      <c r="AA13" s="133"/>
      <c r="AB13" s="133"/>
    </row>
    <row r="14" spans="1:28" s="136" customFormat="1" ht="15.75" x14ac:dyDescent="0.2">
      <c r="A14" s="366"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4" s="366"/>
      <c r="C14" s="366"/>
      <c r="D14" s="366"/>
      <c r="E14" s="366"/>
      <c r="F14" s="366"/>
      <c r="G14" s="366"/>
      <c r="H14" s="366"/>
      <c r="I14" s="366"/>
      <c r="J14" s="366"/>
      <c r="K14" s="366"/>
      <c r="L14" s="366"/>
      <c r="M14" s="366"/>
      <c r="N14" s="366"/>
      <c r="O14" s="366"/>
      <c r="P14" s="366"/>
      <c r="Q14" s="366"/>
      <c r="R14" s="366"/>
      <c r="S14" s="366"/>
      <c r="T14" s="135"/>
      <c r="U14" s="135"/>
      <c r="V14" s="135"/>
      <c r="W14" s="135"/>
      <c r="X14" s="135"/>
      <c r="Y14" s="135"/>
      <c r="Z14" s="135"/>
      <c r="AA14" s="135"/>
      <c r="AB14" s="135"/>
    </row>
    <row r="15" spans="1:28" s="136" customFormat="1" ht="15" customHeight="1" x14ac:dyDescent="0.2">
      <c r="A15" s="367" t="s">
        <v>3</v>
      </c>
      <c r="B15" s="367"/>
      <c r="C15" s="367"/>
      <c r="D15" s="367"/>
      <c r="E15" s="367"/>
      <c r="F15" s="367"/>
      <c r="G15" s="367"/>
      <c r="H15" s="367"/>
      <c r="I15" s="367"/>
      <c r="J15" s="367"/>
      <c r="K15" s="367"/>
      <c r="L15" s="367"/>
      <c r="M15" s="367"/>
      <c r="N15" s="367"/>
      <c r="O15" s="367"/>
      <c r="P15" s="367"/>
      <c r="Q15" s="367"/>
      <c r="R15" s="367"/>
      <c r="S15" s="367"/>
      <c r="T15" s="137"/>
      <c r="U15" s="137"/>
      <c r="V15" s="137"/>
      <c r="W15" s="137"/>
      <c r="X15" s="137"/>
      <c r="Y15" s="137"/>
      <c r="Z15" s="137"/>
      <c r="AA15" s="137"/>
      <c r="AB15" s="137"/>
    </row>
    <row r="16" spans="1:28" s="136"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138"/>
      <c r="U16" s="138"/>
      <c r="V16" s="138"/>
      <c r="W16" s="138"/>
      <c r="X16" s="138"/>
      <c r="Y16" s="138"/>
    </row>
    <row r="17" spans="1:28" s="136" customFormat="1" ht="45.75" customHeight="1" x14ac:dyDescent="0.2">
      <c r="A17" s="369" t="s">
        <v>343</v>
      </c>
      <c r="B17" s="369"/>
      <c r="C17" s="369"/>
      <c r="D17" s="369"/>
      <c r="E17" s="369"/>
      <c r="F17" s="369"/>
      <c r="G17" s="369"/>
      <c r="H17" s="369"/>
      <c r="I17" s="369"/>
      <c r="J17" s="369"/>
      <c r="K17" s="369"/>
      <c r="L17" s="369"/>
      <c r="M17" s="369"/>
      <c r="N17" s="369"/>
      <c r="O17" s="369"/>
      <c r="P17" s="369"/>
      <c r="Q17" s="369"/>
      <c r="R17" s="369"/>
      <c r="S17" s="369"/>
      <c r="T17" s="139"/>
      <c r="U17" s="139"/>
      <c r="V17" s="139"/>
      <c r="W17" s="139"/>
      <c r="X17" s="139"/>
      <c r="Y17" s="139"/>
      <c r="Z17" s="139"/>
      <c r="AA17" s="139"/>
      <c r="AB17" s="139"/>
    </row>
    <row r="18" spans="1:28" s="136"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138"/>
      <c r="U18" s="138"/>
      <c r="V18" s="138"/>
      <c r="W18" s="138"/>
      <c r="X18" s="138"/>
      <c r="Y18" s="138"/>
    </row>
    <row r="19" spans="1:28" s="136" customFormat="1" ht="54" customHeight="1" x14ac:dyDescent="0.2">
      <c r="A19" s="375" t="s">
        <v>2</v>
      </c>
      <c r="B19" s="375" t="s">
        <v>92</v>
      </c>
      <c r="C19" s="376" t="s">
        <v>271</v>
      </c>
      <c r="D19" s="375" t="s">
        <v>270</v>
      </c>
      <c r="E19" s="375" t="s">
        <v>91</v>
      </c>
      <c r="F19" s="375" t="s">
        <v>90</v>
      </c>
      <c r="G19" s="375" t="s">
        <v>266</v>
      </c>
      <c r="H19" s="375" t="s">
        <v>89</v>
      </c>
      <c r="I19" s="375" t="s">
        <v>88</v>
      </c>
      <c r="J19" s="375" t="s">
        <v>87</v>
      </c>
      <c r="K19" s="375" t="s">
        <v>86</v>
      </c>
      <c r="L19" s="375" t="s">
        <v>85</v>
      </c>
      <c r="M19" s="375" t="s">
        <v>84</v>
      </c>
      <c r="N19" s="375" t="s">
        <v>83</v>
      </c>
      <c r="O19" s="375" t="s">
        <v>82</v>
      </c>
      <c r="P19" s="375" t="s">
        <v>81</v>
      </c>
      <c r="Q19" s="375" t="s">
        <v>269</v>
      </c>
      <c r="R19" s="375"/>
      <c r="S19" s="378" t="s">
        <v>337</v>
      </c>
      <c r="T19" s="138"/>
      <c r="U19" s="138"/>
      <c r="V19" s="138"/>
      <c r="W19" s="138"/>
      <c r="X19" s="138"/>
      <c r="Y19" s="138"/>
    </row>
    <row r="20" spans="1:28" s="136" customFormat="1" ht="180.75" customHeight="1" x14ac:dyDescent="0.2">
      <c r="A20" s="375"/>
      <c r="B20" s="375"/>
      <c r="C20" s="377"/>
      <c r="D20" s="375"/>
      <c r="E20" s="375"/>
      <c r="F20" s="375"/>
      <c r="G20" s="375"/>
      <c r="H20" s="375"/>
      <c r="I20" s="375"/>
      <c r="J20" s="375"/>
      <c r="K20" s="375"/>
      <c r="L20" s="375"/>
      <c r="M20" s="375"/>
      <c r="N20" s="375"/>
      <c r="O20" s="375"/>
      <c r="P20" s="375"/>
      <c r="Q20" s="140" t="s">
        <v>267</v>
      </c>
      <c r="R20" s="141" t="s">
        <v>268</v>
      </c>
      <c r="S20" s="378"/>
      <c r="T20" s="142"/>
      <c r="U20" s="142"/>
      <c r="V20" s="142"/>
      <c r="W20" s="142"/>
      <c r="X20" s="142"/>
      <c r="Y20" s="142"/>
      <c r="Z20" s="143"/>
      <c r="AA20" s="143"/>
      <c r="AB20" s="143"/>
    </row>
    <row r="21" spans="1:28" s="136" customFormat="1" ht="18.75" x14ac:dyDescent="0.2">
      <c r="A21" s="140">
        <v>1</v>
      </c>
      <c r="B21" s="144">
        <v>2</v>
      </c>
      <c r="C21" s="140">
        <v>3</v>
      </c>
      <c r="D21" s="144">
        <v>4</v>
      </c>
      <c r="E21" s="140">
        <v>5</v>
      </c>
      <c r="F21" s="144">
        <v>6</v>
      </c>
      <c r="G21" s="140">
        <v>7</v>
      </c>
      <c r="H21" s="144">
        <v>8</v>
      </c>
      <c r="I21" s="140">
        <v>9</v>
      </c>
      <c r="J21" s="144">
        <v>10</v>
      </c>
      <c r="K21" s="140">
        <v>11</v>
      </c>
      <c r="L21" s="144">
        <v>12</v>
      </c>
      <c r="M21" s="140">
        <v>13</v>
      </c>
      <c r="N21" s="144">
        <v>14</v>
      </c>
      <c r="O21" s="140">
        <v>15</v>
      </c>
      <c r="P21" s="144">
        <v>16</v>
      </c>
      <c r="Q21" s="140">
        <v>17</v>
      </c>
      <c r="R21" s="144">
        <v>18</v>
      </c>
      <c r="S21" s="140">
        <v>19</v>
      </c>
      <c r="T21" s="142"/>
      <c r="U21" s="142"/>
      <c r="V21" s="142"/>
      <c r="W21" s="142"/>
      <c r="X21" s="142"/>
      <c r="Y21" s="142"/>
      <c r="Z21" s="143"/>
      <c r="AA21" s="143"/>
      <c r="AB21" s="143"/>
    </row>
    <row r="22" spans="1:28" s="136" customFormat="1" ht="18.75" x14ac:dyDescent="0.2">
      <c r="A22" s="23" t="s">
        <v>265</v>
      </c>
      <c r="B22" s="23" t="s">
        <v>265</v>
      </c>
      <c r="C22" s="23" t="s">
        <v>265</v>
      </c>
      <c r="D22" s="23" t="s">
        <v>265</v>
      </c>
      <c r="E22" s="23" t="s">
        <v>265</v>
      </c>
      <c r="F22" s="23" t="s">
        <v>265</v>
      </c>
      <c r="G22" s="23" t="s">
        <v>265</v>
      </c>
      <c r="H22" s="23" t="s">
        <v>265</v>
      </c>
      <c r="I22" s="23" t="s">
        <v>265</v>
      </c>
      <c r="J22" s="23" t="s">
        <v>265</v>
      </c>
      <c r="K22" s="23" t="s">
        <v>265</v>
      </c>
      <c r="L22" s="23" t="s">
        <v>265</v>
      </c>
      <c r="M22" s="23" t="s">
        <v>265</v>
      </c>
      <c r="N22" s="23" t="s">
        <v>265</v>
      </c>
      <c r="O22" s="23" t="s">
        <v>265</v>
      </c>
      <c r="P22" s="23" t="s">
        <v>265</v>
      </c>
      <c r="Q22" s="23" t="s">
        <v>265</v>
      </c>
      <c r="R22" s="273" t="s">
        <v>265</v>
      </c>
      <c r="S22" s="273" t="s">
        <v>265</v>
      </c>
      <c r="T22" s="142"/>
      <c r="U22" s="142"/>
      <c r="V22" s="142"/>
      <c r="W22" s="142"/>
      <c r="X22" s="143"/>
      <c r="Y22" s="143"/>
      <c r="Z22" s="143"/>
      <c r="AA22" s="143"/>
      <c r="AB22" s="143"/>
    </row>
    <row r="23" spans="1:28" ht="20.25" customHeight="1" x14ac:dyDescent="0.25">
      <c r="A23" s="148"/>
      <c r="B23" s="144" t="s">
        <v>264</v>
      </c>
      <c r="C23" s="144"/>
      <c r="D23" s="144"/>
      <c r="E23" s="148" t="s">
        <v>265</v>
      </c>
      <c r="F23" s="148" t="s">
        <v>265</v>
      </c>
      <c r="G23" s="148" t="s">
        <v>265</v>
      </c>
      <c r="H23" s="148"/>
      <c r="I23" s="148"/>
      <c r="J23" s="148"/>
      <c r="K23" s="148"/>
      <c r="L23" s="148"/>
      <c r="M23" s="148"/>
      <c r="N23" s="148"/>
      <c r="O23" s="148"/>
      <c r="P23" s="148"/>
      <c r="Q23" s="149"/>
      <c r="R23" s="150"/>
      <c r="S23" s="150"/>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row r="345" spans="1:28"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c r="AA345" s="151"/>
      <c r="AB345" s="151"/>
    </row>
    <row r="346" spans="1:28"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c r="AA346" s="151"/>
      <c r="AB346" s="151"/>
    </row>
    <row r="347" spans="1:28"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c r="AA347" s="151"/>
      <c r="AB347" s="151"/>
    </row>
    <row r="348" spans="1:28"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c r="AA348" s="151"/>
      <c r="AB348" s="151"/>
    </row>
    <row r="349" spans="1:28"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c r="AA349" s="151"/>
      <c r="AB349" s="151"/>
    </row>
    <row r="350" spans="1:28"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c r="AA350" s="151"/>
      <c r="AB350" s="151"/>
    </row>
    <row r="351" spans="1:28"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c r="AB351" s="151"/>
    </row>
    <row r="352" spans="1:28"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c r="AA352" s="151"/>
      <c r="AB352" s="151"/>
    </row>
    <row r="353" spans="1:28"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c r="AB353" s="151"/>
    </row>
    <row r="354" spans="1:28"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c r="AA354" s="151"/>
      <c r="AB354" s="151"/>
    </row>
    <row r="355" spans="1:28"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c r="AA355" s="151"/>
      <c r="AB355" s="151"/>
    </row>
    <row r="356" spans="1:28"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c r="AA356" s="151"/>
      <c r="AB356" s="151"/>
    </row>
    <row r="357" spans="1:28"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c r="AA357" s="151"/>
      <c r="AB357" s="151"/>
    </row>
    <row r="358" spans="1:28"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c r="AA358" s="151"/>
      <c r="AB358" s="151"/>
    </row>
    <row r="359" spans="1:28"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c r="AA359" s="151"/>
      <c r="AB359" s="151"/>
    </row>
    <row r="360" spans="1:28"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c r="AA360" s="151"/>
      <c r="AB360"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80" zoomScaleNormal="60" zoomScaleSheetLayoutView="80" workbookViewId="0">
      <selection activeCell="A25" sqref="A25"/>
    </sheetView>
  </sheetViews>
  <sheetFormatPr defaultColWidth="10.7109375" defaultRowHeight="15.75" x14ac:dyDescent="0.25"/>
  <cols>
    <col min="1" max="1" width="9.5703125" style="37" customWidth="1"/>
    <col min="2" max="3" width="17.85546875" style="37" customWidth="1"/>
    <col min="4" max="4" width="19.140625" style="37" customWidth="1"/>
    <col min="5" max="5" width="26.140625" style="37" customWidth="1"/>
    <col min="6" max="6" width="24.7109375" style="37" customWidth="1"/>
    <col min="7" max="8" width="22.5703125" style="37" customWidth="1"/>
    <col min="9" max="10" width="14.28515625" style="37" customWidth="1"/>
    <col min="11" max="11" width="17.42578125" style="37" customWidth="1"/>
    <col min="12" max="13" width="13" style="37" customWidth="1"/>
    <col min="14" max="15" width="11.855468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2" t="s">
        <v>64</v>
      </c>
    </row>
    <row r="3" spans="1:20" s="16" customFormat="1" ht="18.75" customHeight="1" x14ac:dyDescent="0.3">
      <c r="H3" s="153"/>
      <c r="T3" s="13" t="s">
        <v>7</v>
      </c>
    </row>
    <row r="4" spans="1:20" s="16" customFormat="1" ht="18.75" customHeight="1" x14ac:dyDescent="0.3">
      <c r="H4" s="153"/>
      <c r="T4" s="13" t="s">
        <v>63</v>
      </c>
    </row>
    <row r="5" spans="1:20" s="16" customFormat="1" ht="18.75" customHeight="1" x14ac:dyDescent="0.3">
      <c r="H5" s="153"/>
      <c r="T5" s="13"/>
    </row>
    <row r="6" spans="1:20" s="16"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6" customFormat="1" x14ac:dyDescent="0.2">
      <c r="A7" s="132"/>
      <c r="H7" s="153"/>
    </row>
    <row r="8" spans="1:20" s="16" customFormat="1" ht="18.75" x14ac:dyDescent="0.2">
      <c r="A8" s="371" t="s">
        <v>6</v>
      </c>
      <c r="B8" s="371"/>
      <c r="C8" s="371"/>
      <c r="D8" s="371"/>
      <c r="E8" s="371"/>
      <c r="F8" s="371"/>
      <c r="G8" s="371"/>
      <c r="H8" s="371"/>
      <c r="I8" s="371"/>
      <c r="J8" s="371"/>
      <c r="K8" s="371"/>
      <c r="L8" s="371"/>
      <c r="M8" s="371"/>
      <c r="N8" s="371"/>
      <c r="O8" s="371"/>
      <c r="P8" s="371"/>
      <c r="Q8" s="371"/>
      <c r="R8" s="371"/>
      <c r="S8" s="371"/>
      <c r="T8" s="371"/>
    </row>
    <row r="9" spans="1:20" s="16"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6" customFormat="1" ht="18.75" customHeight="1" x14ac:dyDescent="0.2">
      <c r="A10" s="374" t="str">
        <f>'1. паспорт местоположение'!A9:C9</f>
        <v>Акционерное общество "Россети Янтарь" ДЗО  ПАО "Россети"</v>
      </c>
      <c r="B10" s="374"/>
      <c r="C10" s="374"/>
      <c r="D10" s="374"/>
      <c r="E10" s="374"/>
      <c r="F10" s="374"/>
      <c r="G10" s="374"/>
      <c r="H10" s="374"/>
      <c r="I10" s="374"/>
      <c r="J10" s="374"/>
      <c r="K10" s="374"/>
      <c r="L10" s="374"/>
      <c r="M10" s="374"/>
      <c r="N10" s="374"/>
      <c r="O10" s="374"/>
      <c r="P10" s="374"/>
      <c r="Q10" s="374"/>
      <c r="R10" s="374"/>
      <c r="S10" s="374"/>
      <c r="T10" s="374"/>
    </row>
    <row r="11" spans="1:20" s="16" customFormat="1" ht="18.75" customHeight="1" x14ac:dyDescent="0.2">
      <c r="A11" s="367" t="s">
        <v>5</v>
      </c>
      <c r="B11" s="367"/>
      <c r="C11" s="367"/>
      <c r="D11" s="367"/>
      <c r="E11" s="367"/>
      <c r="F11" s="367"/>
      <c r="G11" s="367"/>
      <c r="H11" s="367"/>
      <c r="I11" s="367"/>
      <c r="J11" s="367"/>
      <c r="K11" s="367"/>
      <c r="L11" s="367"/>
      <c r="M11" s="367"/>
      <c r="N11" s="367"/>
      <c r="O11" s="367"/>
      <c r="P11" s="367"/>
      <c r="Q11" s="367"/>
      <c r="R11" s="367"/>
      <c r="S11" s="367"/>
      <c r="T11" s="367"/>
    </row>
    <row r="12" spans="1:20" s="16"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6" customFormat="1" ht="18.75" customHeight="1" x14ac:dyDescent="0.2">
      <c r="A13" s="374" t="str">
        <f>'1. паспорт местоположение'!A12:C12</f>
        <v>N_22-1355</v>
      </c>
      <c r="B13" s="374"/>
      <c r="C13" s="374"/>
      <c r="D13" s="374"/>
      <c r="E13" s="374"/>
      <c r="F13" s="374"/>
      <c r="G13" s="374"/>
      <c r="H13" s="374"/>
      <c r="I13" s="374"/>
      <c r="J13" s="374"/>
      <c r="K13" s="374"/>
      <c r="L13" s="374"/>
      <c r="M13" s="374"/>
      <c r="N13" s="374"/>
      <c r="O13" s="374"/>
      <c r="P13" s="374"/>
      <c r="Q13" s="374"/>
      <c r="R13" s="374"/>
      <c r="S13" s="374"/>
      <c r="T13" s="374"/>
    </row>
    <row r="14" spans="1:20" s="16" customFormat="1" ht="18.75" customHeight="1" x14ac:dyDescent="0.2">
      <c r="A14" s="367" t="s">
        <v>4</v>
      </c>
      <c r="B14" s="367"/>
      <c r="C14" s="367"/>
      <c r="D14" s="367"/>
      <c r="E14" s="367"/>
      <c r="F14" s="367"/>
      <c r="G14" s="367"/>
      <c r="H14" s="367"/>
      <c r="I14" s="367"/>
      <c r="J14" s="367"/>
      <c r="K14" s="367"/>
      <c r="L14" s="367"/>
      <c r="M14" s="367"/>
      <c r="N14" s="367"/>
      <c r="O14" s="367"/>
      <c r="P14" s="367"/>
      <c r="Q14" s="367"/>
      <c r="R14" s="367"/>
      <c r="S14" s="367"/>
      <c r="T14" s="367"/>
    </row>
    <row r="15" spans="1:20" s="134"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136" customFormat="1" x14ac:dyDescent="0.2">
      <c r="A16"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6" s="382"/>
      <c r="C16" s="382"/>
      <c r="D16" s="382"/>
      <c r="E16" s="382"/>
      <c r="F16" s="382"/>
      <c r="G16" s="382"/>
      <c r="H16" s="382"/>
      <c r="I16" s="382"/>
      <c r="J16" s="382"/>
      <c r="K16" s="382"/>
      <c r="L16" s="382"/>
      <c r="M16" s="382"/>
      <c r="N16" s="382"/>
      <c r="O16" s="382"/>
      <c r="P16" s="382"/>
      <c r="Q16" s="382"/>
      <c r="R16" s="382"/>
      <c r="S16" s="382"/>
      <c r="T16" s="382"/>
    </row>
    <row r="17" spans="1:113" s="136" customFormat="1" ht="15" customHeight="1" x14ac:dyDescent="0.2">
      <c r="A17" s="367" t="s">
        <v>3</v>
      </c>
      <c r="B17" s="367"/>
      <c r="C17" s="367"/>
      <c r="D17" s="367"/>
      <c r="E17" s="367"/>
      <c r="F17" s="367"/>
      <c r="G17" s="367"/>
      <c r="H17" s="367"/>
      <c r="I17" s="367"/>
      <c r="J17" s="367"/>
      <c r="K17" s="367"/>
      <c r="L17" s="367"/>
      <c r="M17" s="367"/>
      <c r="N17" s="367"/>
      <c r="O17" s="367"/>
      <c r="P17" s="367"/>
      <c r="Q17" s="367"/>
      <c r="R17" s="367"/>
      <c r="S17" s="367"/>
      <c r="T17" s="367"/>
    </row>
    <row r="18" spans="1:113" s="136"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136" customFormat="1" ht="15" customHeight="1" x14ac:dyDescent="0.2">
      <c r="A19" s="383" t="s">
        <v>348</v>
      </c>
      <c r="B19" s="383"/>
      <c r="C19" s="383"/>
      <c r="D19" s="383"/>
      <c r="E19" s="383"/>
      <c r="F19" s="383"/>
      <c r="G19" s="383"/>
      <c r="H19" s="383"/>
      <c r="I19" s="383"/>
      <c r="J19" s="383"/>
      <c r="K19" s="383"/>
      <c r="L19" s="383"/>
      <c r="M19" s="383"/>
      <c r="N19" s="383"/>
      <c r="O19" s="383"/>
      <c r="P19" s="383"/>
      <c r="Q19" s="383"/>
      <c r="R19" s="383"/>
      <c r="S19" s="383"/>
      <c r="T19" s="383"/>
    </row>
    <row r="20" spans="1:113" s="44" customFormat="1" ht="21" customHeight="1" x14ac:dyDescent="0.25">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25">
      <c r="A21" s="385" t="s">
        <v>2</v>
      </c>
      <c r="B21" s="388" t="s">
        <v>196</v>
      </c>
      <c r="C21" s="389"/>
      <c r="D21" s="392" t="s">
        <v>114</v>
      </c>
      <c r="E21" s="388" t="s">
        <v>375</v>
      </c>
      <c r="F21" s="389"/>
      <c r="G21" s="388" t="s">
        <v>214</v>
      </c>
      <c r="H21" s="389"/>
      <c r="I21" s="388" t="s">
        <v>113</v>
      </c>
      <c r="J21" s="389"/>
      <c r="K21" s="392" t="s">
        <v>112</v>
      </c>
      <c r="L21" s="388" t="s">
        <v>111</v>
      </c>
      <c r="M21" s="389"/>
      <c r="N21" s="388" t="s">
        <v>411</v>
      </c>
      <c r="O21" s="389"/>
      <c r="P21" s="392" t="s">
        <v>110</v>
      </c>
      <c r="Q21" s="379" t="s">
        <v>109</v>
      </c>
      <c r="R21" s="380"/>
      <c r="S21" s="379" t="s">
        <v>108</v>
      </c>
      <c r="T21" s="381"/>
    </row>
    <row r="22" spans="1:113" ht="204.75" customHeight="1" x14ac:dyDescent="0.25">
      <c r="A22" s="386"/>
      <c r="B22" s="390"/>
      <c r="C22" s="391"/>
      <c r="D22" s="395"/>
      <c r="E22" s="390"/>
      <c r="F22" s="391"/>
      <c r="G22" s="390"/>
      <c r="H22" s="391"/>
      <c r="I22" s="390"/>
      <c r="J22" s="391"/>
      <c r="K22" s="393"/>
      <c r="L22" s="390"/>
      <c r="M22" s="391"/>
      <c r="N22" s="390"/>
      <c r="O22" s="391"/>
      <c r="P22" s="393"/>
      <c r="Q22" s="57" t="s">
        <v>107</v>
      </c>
      <c r="R22" s="57" t="s">
        <v>347</v>
      </c>
      <c r="S22" s="57" t="s">
        <v>106</v>
      </c>
      <c r="T22" s="57" t="s">
        <v>105</v>
      </c>
    </row>
    <row r="23" spans="1:113" ht="51.75" customHeight="1" x14ac:dyDescent="0.25">
      <c r="A23" s="387"/>
      <c r="B23" s="94" t="s">
        <v>103</v>
      </c>
      <c r="C23" s="94" t="s">
        <v>104</v>
      </c>
      <c r="D23" s="393"/>
      <c r="E23" s="94" t="s">
        <v>103</v>
      </c>
      <c r="F23" s="94" t="s">
        <v>104</v>
      </c>
      <c r="G23" s="94" t="s">
        <v>103</v>
      </c>
      <c r="H23" s="94" t="s">
        <v>104</v>
      </c>
      <c r="I23" s="94" t="s">
        <v>103</v>
      </c>
      <c r="J23" s="94" t="s">
        <v>104</v>
      </c>
      <c r="K23" s="94" t="s">
        <v>103</v>
      </c>
      <c r="L23" s="94" t="s">
        <v>103</v>
      </c>
      <c r="M23" s="94" t="s">
        <v>104</v>
      </c>
      <c r="N23" s="94" t="s">
        <v>103</v>
      </c>
      <c r="O23" s="94" t="s">
        <v>104</v>
      </c>
      <c r="P23" s="123" t="s">
        <v>103</v>
      </c>
      <c r="Q23" s="57" t="s">
        <v>103</v>
      </c>
      <c r="R23" s="57" t="s">
        <v>103</v>
      </c>
      <c r="S23" s="57" t="s">
        <v>103</v>
      </c>
      <c r="T23" s="57" t="s">
        <v>103</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44" customFormat="1" ht="18" customHeight="1" x14ac:dyDescent="0.25">
      <c r="A25" s="311"/>
      <c r="B25" s="311"/>
      <c r="C25" s="311"/>
      <c r="D25" s="312"/>
      <c r="E25" s="312"/>
      <c r="F25" s="311"/>
      <c r="G25" s="313"/>
      <c r="H25" s="313"/>
      <c r="I25" s="314"/>
      <c r="J25" s="314"/>
      <c r="K25" s="314"/>
      <c r="L25" s="314"/>
      <c r="M25" s="314"/>
      <c r="N25" s="314"/>
      <c r="O25" s="314"/>
      <c r="P25" s="314"/>
      <c r="Q25" s="315"/>
      <c r="R25" s="311"/>
      <c r="S25" s="314"/>
      <c r="T25" s="311"/>
    </row>
    <row r="26" spans="1:113" s="43" customFormat="1" ht="12.75" x14ac:dyDescent="0.2"/>
    <row r="27" spans="1:113" s="43" customFormat="1" x14ac:dyDescent="0.25">
      <c r="B27" s="41" t="s">
        <v>102</v>
      </c>
      <c r="C27" s="41"/>
      <c r="D27" s="41"/>
      <c r="E27" s="41"/>
      <c r="F27" s="41"/>
      <c r="G27" s="41"/>
      <c r="H27" s="41"/>
      <c r="I27" s="41"/>
      <c r="J27" s="41"/>
      <c r="K27" s="41"/>
      <c r="L27" s="41"/>
      <c r="M27" s="41"/>
      <c r="N27" s="41"/>
      <c r="O27" s="41"/>
      <c r="P27" s="41"/>
      <c r="Q27" s="41"/>
      <c r="R27" s="41"/>
    </row>
    <row r="28" spans="1:113" x14ac:dyDescent="0.25">
      <c r="B28" s="394" t="s">
        <v>381</v>
      </c>
      <c r="C28" s="394"/>
      <c r="D28" s="394"/>
      <c r="E28" s="394"/>
      <c r="F28" s="394"/>
      <c r="G28" s="394"/>
      <c r="H28" s="394"/>
      <c r="I28" s="394"/>
      <c r="J28" s="394"/>
      <c r="K28" s="394"/>
      <c r="L28" s="394"/>
      <c r="M28" s="394"/>
      <c r="N28" s="394"/>
      <c r="O28" s="394"/>
      <c r="P28" s="394"/>
      <c r="Q28" s="394"/>
      <c r="R28" s="394"/>
    </row>
    <row r="29" spans="1:113" x14ac:dyDescent="0.25">
      <c r="B29" s="41"/>
      <c r="C29" s="41"/>
      <c r="D29" s="41"/>
      <c r="E29" s="41"/>
      <c r="F29" s="41"/>
      <c r="G29" s="41"/>
      <c r="H29" s="41"/>
      <c r="I29" s="41"/>
      <c r="J29" s="41"/>
      <c r="K29" s="41"/>
      <c r="L29" s="41"/>
      <c r="M29" s="41"/>
      <c r="N29" s="41"/>
      <c r="O29" s="41"/>
      <c r="P29" s="41"/>
      <c r="Q29" s="41"/>
      <c r="R29" s="41"/>
      <c r="S29" s="41"/>
      <c r="T29" s="41"/>
      <c r="U29" s="41"/>
      <c r="V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row>
    <row r="30" spans="1:113" x14ac:dyDescent="0.25">
      <c r="B30" s="40" t="s">
        <v>346</v>
      </c>
      <c r="C30" s="40"/>
      <c r="D30" s="40"/>
      <c r="E30" s="40"/>
      <c r="F30" s="38"/>
      <c r="G30" s="38"/>
      <c r="H30" s="40"/>
      <c r="I30" s="40"/>
      <c r="J30" s="40"/>
      <c r="K30" s="40"/>
      <c r="L30" s="40"/>
      <c r="M30" s="40"/>
      <c r="N30" s="40"/>
      <c r="O30" s="40"/>
      <c r="P30" s="40"/>
      <c r="Q30" s="40"/>
      <c r="R30" s="40"/>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0" t="s">
        <v>101</v>
      </c>
      <c r="C31" s="40"/>
      <c r="D31" s="40"/>
      <c r="E31" s="40"/>
      <c r="F31" s="38"/>
      <c r="G31" s="38"/>
      <c r="H31" s="40"/>
      <c r="I31" s="40"/>
      <c r="J31" s="40"/>
      <c r="K31" s="40"/>
      <c r="L31" s="40"/>
      <c r="M31" s="40"/>
      <c r="N31" s="40"/>
      <c r="O31" s="40"/>
      <c r="P31" s="40"/>
      <c r="Q31" s="40"/>
      <c r="R31" s="40"/>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s="38" customFormat="1" x14ac:dyDescent="0.25">
      <c r="B32" s="40" t="s">
        <v>100</v>
      </c>
      <c r="C32" s="40"/>
      <c r="D32" s="40"/>
      <c r="E32" s="40"/>
      <c r="H32" s="40"/>
      <c r="I32" s="40"/>
      <c r="J32" s="40"/>
      <c r="K32" s="40"/>
      <c r="L32" s="40"/>
      <c r="M32" s="40"/>
      <c r="N32" s="40"/>
      <c r="O32" s="40"/>
      <c r="P32" s="40"/>
      <c r="Q32" s="40"/>
      <c r="R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s="38" customFormat="1" x14ac:dyDescent="0.25">
      <c r="B33" s="40" t="s">
        <v>99</v>
      </c>
      <c r="C33" s="40"/>
      <c r="D33" s="40"/>
      <c r="E33" s="40"/>
      <c r="H33" s="40"/>
      <c r="I33" s="40"/>
      <c r="J33" s="40"/>
      <c r="K33" s="40"/>
      <c r="L33" s="40"/>
      <c r="M33" s="40"/>
      <c r="N33" s="40"/>
      <c r="O33" s="40"/>
      <c r="P33" s="40"/>
      <c r="Q33" s="40"/>
      <c r="R33" s="40"/>
      <c r="S33" s="40"/>
      <c r="T33" s="40"/>
      <c r="U33" s="40"/>
      <c r="V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x14ac:dyDescent="0.25">
      <c r="B34" s="40" t="s">
        <v>98</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x14ac:dyDescent="0.25">
      <c r="B35" s="40" t="s">
        <v>97</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x14ac:dyDescent="0.25">
      <c r="B36" s="40" t="s">
        <v>96</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x14ac:dyDescent="0.25">
      <c r="B37" s="40" t="s">
        <v>95</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x14ac:dyDescent="0.25">
      <c r="B38" s="40" t="s">
        <v>94</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x14ac:dyDescent="0.25">
      <c r="B39" s="40" t="s">
        <v>93</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x14ac:dyDescent="0.25">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x14ac:dyDescent="0.25">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election activeCell="A15" sqref="A15:C1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5" width="12.5703125" style="37" customWidth="1"/>
    <col min="16" max="16" width="2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2" t="s">
        <v>64</v>
      </c>
    </row>
    <row r="2" spans="1:27" s="16" customFormat="1" ht="18.75" customHeight="1" x14ac:dyDescent="0.3">
      <c r="Q2" s="153"/>
      <c r="R2" s="153"/>
      <c r="AA2" s="13" t="s">
        <v>7</v>
      </c>
    </row>
    <row r="3" spans="1:27" s="16" customFormat="1" ht="18.75" customHeight="1" x14ac:dyDescent="0.3">
      <c r="Q3" s="153"/>
      <c r="R3" s="153"/>
      <c r="AA3" s="13" t="s">
        <v>63</v>
      </c>
    </row>
    <row r="4" spans="1:27" s="16" customFormat="1" x14ac:dyDescent="0.2">
      <c r="E4" s="132"/>
      <c r="Q4" s="153"/>
      <c r="R4" s="153"/>
    </row>
    <row r="5" spans="1:27" s="16"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6" customFormat="1" x14ac:dyDescent="0.2">
      <c r="A6" s="122"/>
      <c r="B6" s="122"/>
      <c r="C6" s="122"/>
      <c r="D6" s="122"/>
      <c r="E6" s="122"/>
      <c r="F6" s="122"/>
      <c r="G6" s="122"/>
      <c r="H6" s="122"/>
      <c r="I6" s="122"/>
      <c r="J6" s="122"/>
      <c r="K6" s="122"/>
      <c r="L6" s="122"/>
      <c r="M6" s="122"/>
      <c r="N6" s="122"/>
      <c r="O6" s="122"/>
      <c r="P6" s="122"/>
      <c r="Q6" s="122"/>
      <c r="R6" s="122"/>
      <c r="S6" s="122"/>
      <c r="T6" s="122"/>
    </row>
    <row r="7" spans="1:27" s="16" customFormat="1" ht="18.75" x14ac:dyDescent="0.2">
      <c r="E7" s="371" t="s">
        <v>6</v>
      </c>
      <c r="F7" s="371"/>
      <c r="G7" s="371"/>
      <c r="H7" s="371"/>
      <c r="I7" s="371"/>
      <c r="J7" s="371"/>
      <c r="K7" s="371"/>
      <c r="L7" s="371"/>
      <c r="M7" s="371"/>
      <c r="N7" s="371"/>
      <c r="O7" s="371"/>
      <c r="P7" s="371"/>
      <c r="Q7" s="371"/>
      <c r="R7" s="371"/>
      <c r="S7" s="371"/>
      <c r="T7" s="371"/>
      <c r="U7" s="371"/>
      <c r="V7" s="371"/>
      <c r="W7" s="371"/>
      <c r="X7" s="371"/>
      <c r="Y7" s="371"/>
    </row>
    <row r="8" spans="1:27" s="16" customFormat="1" ht="18.75" x14ac:dyDescent="0.2">
      <c r="E8" s="154"/>
      <c r="F8" s="154"/>
      <c r="G8" s="154"/>
      <c r="H8" s="154"/>
      <c r="I8" s="154"/>
      <c r="J8" s="154"/>
      <c r="K8" s="154"/>
      <c r="L8" s="154"/>
      <c r="M8" s="154"/>
      <c r="N8" s="154"/>
      <c r="O8" s="154"/>
      <c r="P8" s="154"/>
      <c r="Q8" s="154"/>
      <c r="R8" s="154"/>
      <c r="S8" s="130"/>
      <c r="T8" s="130"/>
      <c r="U8" s="130"/>
      <c r="V8" s="130"/>
      <c r="W8" s="130"/>
    </row>
    <row r="9" spans="1:27" s="16" customFormat="1" ht="18.75" customHeight="1" x14ac:dyDescent="0.2">
      <c r="E9" s="374" t="str">
        <f>'1. паспорт местоположение'!A9</f>
        <v>Акционерное общество "Россети Янтарь" ДЗО  ПАО "Россети"</v>
      </c>
      <c r="F9" s="374"/>
      <c r="G9" s="374"/>
      <c r="H9" s="374"/>
      <c r="I9" s="374"/>
      <c r="J9" s="374"/>
      <c r="K9" s="374"/>
      <c r="L9" s="374"/>
      <c r="M9" s="374"/>
      <c r="N9" s="374"/>
      <c r="O9" s="374"/>
      <c r="P9" s="374"/>
      <c r="Q9" s="374"/>
      <c r="R9" s="374"/>
      <c r="S9" s="374"/>
      <c r="T9" s="374"/>
      <c r="U9" s="374"/>
      <c r="V9" s="374"/>
      <c r="W9" s="374"/>
      <c r="X9" s="374"/>
      <c r="Y9" s="374"/>
    </row>
    <row r="10" spans="1:27" s="16" customFormat="1" ht="18.75" customHeight="1" x14ac:dyDescent="0.2">
      <c r="E10" s="367" t="s">
        <v>5</v>
      </c>
      <c r="F10" s="367"/>
      <c r="G10" s="367"/>
      <c r="H10" s="367"/>
      <c r="I10" s="367"/>
      <c r="J10" s="367"/>
      <c r="K10" s="367"/>
      <c r="L10" s="367"/>
      <c r="M10" s="367"/>
      <c r="N10" s="367"/>
      <c r="O10" s="367"/>
      <c r="P10" s="367"/>
      <c r="Q10" s="367"/>
      <c r="R10" s="367"/>
      <c r="S10" s="367"/>
      <c r="T10" s="367"/>
      <c r="U10" s="367"/>
      <c r="V10" s="367"/>
      <c r="W10" s="367"/>
      <c r="X10" s="367"/>
      <c r="Y10" s="367"/>
    </row>
    <row r="11" spans="1:27" s="16" customFormat="1" ht="18.75" x14ac:dyDescent="0.2">
      <c r="E11" s="154"/>
      <c r="F11" s="154"/>
      <c r="G11" s="154"/>
      <c r="H11" s="154"/>
      <c r="I11" s="154"/>
      <c r="J11" s="154"/>
      <c r="K11" s="154"/>
      <c r="L11" s="154"/>
      <c r="M11" s="154"/>
      <c r="N11" s="154"/>
      <c r="O11" s="154"/>
      <c r="P11" s="154"/>
      <c r="Q11" s="154"/>
      <c r="R11" s="154"/>
      <c r="S11" s="130"/>
      <c r="T11" s="130"/>
      <c r="U11" s="130"/>
      <c r="V11" s="130"/>
      <c r="W11" s="130"/>
    </row>
    <row r="12" spans="1:27" s="16" customFormat="1" ht="18.75" customHeight="1" x14ac:dyDescent="0.2">
      <c r="E12" s="374" t="str">
        <f>'1. паспорт местоположение'!A12</f>
        <v>N_22-1355</v>
      </c>
      <c r="F12" s="374"/>
      <c r="G12" s="374"/>
      <c r="H12" s="374"/>
      <c r="I12" s="374"/>
      <c r="J12" s="374"/>
      <c r="K12" s="374"/>
      <c r="L12" s="374"/>
      <c r="M12" s="374"/>
      <c r="N12" s="374"/>
      <c r="O12" s="374"/>
      <c r="P12" s="374"/>
      <c r="Q12" s="374"/>
      <c r="R12" s="374"/>
      <c r="S12" s="374"/>
      <c r="T12" s="374"/>
      <c r="U12" s="374"/>
      <c r="V12" s="374"/>
      <c r="W12" s="374"/>
      <c r="X12" s="374"/>
      <c r="Y12" s="374"/>
    </row>
    <row r="13" spans="1:27" s="16" customFormat="1" ht="18.75" customHeight="1" x14ac:dyDescent="0.2">
      <c r="E13" s="367" t="s">
        <v>4</v>
      </c>
      <c r="F13" s="367"/>
      <c r="G13" s="367"/>
      <c r="H13" s="367"/>
      <c r="I13" s="367"/>
      <c r="J13" s="367"/>
      <c r="K13" s="367"/>
      <c r="L13" s="367"/>
      <c r="M13" s="367"/>
      <c r="N13" s="367"/>
      <c r="O13" s="367"/>
      <c r="P13" s="367"/>
      <c r="Q13" s="367"/>
      <c r="R13" s="367"/>
      <c r="S13" s="367"/>
      <c r="T13" s="367"/>
      <c r="U13" s="367"/>
      <c r="V13" s="367"/>
      <c r="W13" s="367"/>
      <c r="X13" s="367"/>
      <c r="Y13" s="367"/>
    </row>
    <row r="14" spans="1:27" s="134" customFormat="1" ht="15.75" customHeight="1" x14ac:dyDescent="0.2">
      <c r="E14" s="133"/>
      <c r="F14" s="133"/>
      <c r="G14" s="133"/>
      <c r="H14" s="133"/>
      <c r="I14" s="133"/>
      <c r="J14" s="133"/>
      <c r="K14" s="133"/>
      <c r="L14" s="133"/>
      <c r="M14" s="133"/>
      <c r="N14" s="133"/>
      <c r="O14" s="133"/>
      <c r="P14" s="133"/>
      <c r="Q14" s="133"/>
      <c r="R14" s="133"/>
      <c r="S14" s="133"/>
      <c r="T14" s="133"/>
      <c r="U14" s="133"/>
      <c r="V14" s="133"/>
      <c r="W14" s="133"/>
    </row>
    <row r="15" spans="1:27" s="136" customFormat="1" x14ac:dyDescent="0.2">
      <c r="E15" s="382" t="str">
        <f>'1. паспорт местоположение'!A15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F15" s="382"/>
      <c r="G15" s="382"/>
      <c r="H15" s="382"/>
      <c r="I15" s="382"/>
      <c r="J15" s="382"/>
      <c r="K15" s="382"/>
      <c r="L15" s="382"/>
      <c r="M15" s="382"/>
      <c r="N15" s="382"/>
      <c r="O15" s="382"/>
      <c r="P15" s="382"/>
      <c r="Q15" s="382"/>
      <c r="R15" s="382"/>
      <c r="S15" s="382"/>
      <c r="T15" s="382"/>
      <c r="U15" s="382"/>
      <c r="V15" s="382"/>
      <c r="W15" s="382"/>
      <c r="X15" s="382"/>
      <c r="Y15" s="382"/>
    </row>
    <row r="16" spans="1:27" s="136" customFormat="1" ht="15" customHeight="1" x14ac:dyDescent="0.2">
      <c r="E16" s="367" t="s">
        <v>3</v>
      </c>
      <c r="F16" s="367"/>
      <c r="G16" s="367"/>
      <c r="H16" s="367"/>
      <c r="I16" s="367"/>
      <c r="J16" s="367"/>
      <c r="K16" s="367"/>
      <c r="L16" s="367"/>
      <c r="M16" s="367"/>
      <c r="N16" s="367"/>
      <c r="O16" s="367"/>
      <c r="P16" s="367"/>
      <c r="Q16" s="367"/>
      <c r="R16" s="367"/>
      <c r="S16" s="367"/>
      <c r="T16" s="367"/>
      <c r="U16" s="367"/>
      <c r="V16" s="367"/>
      <c r="W16" s="367"/>
      <c r="X16" s="367"/>
      <c r="Y16" s="367"/>
    </row>
    <row r="17" spans="1:27" s="136" customFormat="1" ht="15" customHeight="1" x14ac:dyDescent="0.2">
      <c r="E17" s="138"/>
      <c r="F17" s="138"/>
      <c r="G17" s="138"/>
      <c r="H17" s="138"/>
      <c r="I17" s="138"/>
      <c r="J17" s="138"/>
      <c r="K17" s="138"/>
      <c r="L17" s="138"/>
      <c r="M17" s="138"/>
      <c r="N17" s="138"/>
      <c r="O17" s="138"/>
      <c r="P17" s="138"/>
      <c r="Q17" s="138"/>
      <c r="R17" s="138"/>
      <c r="S17" s="138"/>
      <c r="T17" s="138"/>
      <c r="U17" s="138"/>
      <c r="V17" s="138"/>
      <c r="W17" s="138"/>
    </row>
    <row r="18" spans="1:27" s="136"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350</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44" customFormat="1" ht="21" customHeight="1" x14ac:dyDescent="0.25"/>
    <row r="21" spans="1:27" ht="15.75" customHeight="1" x14ac:dyDescent="0.25">
      <c r="A21" s="396" t="s">
        <v>2</v>
      </c>
      <c r="B21" s="398" t="s">
        <v>357</v>
      </c>
      <c r="C21" s="399"/>
      <c r="D21" s="398" t="s">
        <v>359</v>
      </c>
      <c r="E21" s="399"/>
      <c r="F21" s="379" t="s">
        <v>86</v>
      </c>
      <c r="G21" s="381"/>
      <c r="H21" s="381"/>
      <c r="I21" s="380"/>
      <c r="J21" s="396" t="s">
        <v>360</v>
      </c>
      <c r="K21" s="398" t="s">
        <v>361</v>
      </c>
      <c r="L21" s="399"/>
      <c r="M21" s="398" t="s">
        <v>362</v>
      </c>
      <c r="N21" s="399"/>
      <c r="O21" s="398" t="s">
        <v>349</v>
      </c>
      <c r="P21" s="399"/>
      <c r="Q21" s="398" t="s">
        <v>119</v>
      </c>
      <c r="R21" s="399"/>
      <c r="S21" s="396" t="s">
        <v>118</v>
      </c>
      <c r="T21" s="396" t="s">
        <v>363</v>
      </c>
      <c r="U21" s="396" t="s">
        <v>358</v>
      </c>
      <c r="V21" s="398" t="s">
        <v>117</v>
      </c>
      <c r="W21" s="399"/>
      <c r="X21" s="379" t="s">
        <v>109</v>
      </c>
      <c r="Y21" s="381"/>
      <c r="Z21" s="379" t="s">
        <v>108</v>
      </c>
      <c r="AA21" s="381"/>
    </row>
    <row r="22" spans="1:27" ht="216" customHeight="1" x14ac:dyDescent="0.25">
      <c r="A22" s="402"/>
      <c r="B22" s="400"/>
      <c r="C22" s="401"/>
      <c r="D22" s="400"/>
      <c r="E22" s="401"/>
      <c r="F22" s="379" t="s">
        <v>116</v>
      </c>
      <c r="G22" s="380"/>
      <c r="H22" s="379" t="s">
        <v>115</v>
      </c>
      <c r="I22" s="380"/>
      <c r="J22" s="397"/>
      <c r="K22" s="400"/>
      <c r="L22" s="401"/>
      <c r="M22" s="400"/>
      <c r="N22" s="401"/>
      <c r="O22" s="400"/>
      <c r="P22" s="401"/>
      <c r="Q22" s="400"/>
      <c r="R22" s="401"/>
      <c r="S22" s="397"/>
      <c r="T22" s="397"/>
      <c r="U22" s="397"/>
      <c r="V22" s="400"/>
      <c r="W22" s="401"/>
      <c r="X22" s="57" t="s">
        <v>107</v>
      </c>
      <c r="Y22" s="57" t="s">
        <v>347</v>
      </c>
      <c r="Z22" s="57" t="s">
        <v>106</v>
      </c>
      <c r="AA22" s="57" t="s">
        <v>105</v>
      </c>
    </row>
    <row r="23" spans="1:27" ht="60" customHeight="1" x14ac:dyDescent="0.25">
      <c r="A23" s="397"/>
      <c r="B23" s="124" t="s">
        <v>103</v>
      </c>
      <c r="C23" s="124" t="s">
        <v>104</v>
      </c>
      <c r="D23" s="124" t="s">
        <v>103</v>
      </c>
      <c r="E23" s="124" t="s">
        <v>104</v>
      </c>
      <c r="F23" s="124" t="s">
        <v>103</v>
      </c>
      <c r="G23" s="124" t="s">
        <v>104</v>
      </c>
      <c r="H23" s="124" t="s">
        <v>103</v>
      </c>
      <c r="I23" s="124" t="s">
        <v>104</v>
      </c>
      <c r="J23" s="124" t="s">
        <v>103</v>
      </c>
      <c r="K23" s="124" t="s">
        <v>103</v>
      </c>
      <c r="L23" s="124" t="s">
        <v>104</v>
      </c>
      <c r="M23" s="124" t="s">
        <v>103</v>
      </c>
      <c r="N23" s="124" t="s">
        <v>104</v>
      </c>
      <c r="O23" s="124" t="s">
        <v>103</v>
      </c>
      <c r="P23" s="124" t="s">
        <v>104</v>
      </c>
      <c r="Q23" s="124" t="s">
        <v>103</v>
      </c>
      <c r="R23" s="124" t="s">
        <v>104</v>
      </c>
      <c r="S23" s="124" t="s">
        <v>103</v>
      </c>
      <c r="T23" s="124" t="s">
        <v>103</v>
      </c>
      <c r="U23" s="124" t="s">
        <v>103</v>
      </c>
      <c r="V23" s="124" t="s">
        <v>103</v>
      </c>
      <c r="W23" s="124" t="s">
        <v>104</v>
      </c>
      <c r="X23" s="124" t="s">
        <v>103</v>
      </c>
      <c r="Y23" s="124" t="s">
        <v>103</v>
      </c>
      <c r="Z23" s="57" t="s">
        <v>103</v>
      </c>
      <c r="AA23" s="57" t="s">
        <v>103</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4" customFormat="1" ht="36.6" customHeight="1" x14ac:dyDescent="0.25">
      <c r="A25" s="112" t="s">
        <v>265</v>
      </c>
      <c r="B25" s="262" t="s">
        <v>265</v>
      </c>
      <c r="C25" s="262" t="s">
        <v>265</v>
      </c>
      <c r="D25" s="262" t="s">
        <v>265</v>
      </c>
      <c r="E25" s="263" t="s">
        <v>265</v>
      </c>
      <c r="F25" s="263" t="s">
        <v>265</v>
      </c>
      <c r="G25" s="112" t="s">
        <v>265</v>
      </c>
      <c r="H25" s="112" t="s">
        <v>265</v>
      </c>
      <c r="I25" s="112" t="s">
        <v>265</v>
      </c>
      <c r="J25" s="264" t="s">
        <v>265</v>
      </c>
      <c r="K25" s="264" t="s">
        <v>265</v>
      </c>
      <c r="L25" s="265" t="s">
        <v>265</v>
      </c>
      <c r="M25" s="265" t="s">
        <v>265</v>
      </c>
      <c r="N25" s="266" t="s">
        <v>265</v>
      </c>
      <c r="O25" s="267" t="s">
        <v>265</v>
      </c>
      <c r="P25" s="267" t="s">
        <v>265</v>
      </c>
      <c r="Q25" s="267" t="s">
        <v>265</v>
      </c>
      <c r="R25" s="112" t="s">
        <v>265</v>
      </c>
      <c r="S25" s="264" t="s">
        <v>265</v>
      </c>
      <c r="T25" s="264" t="s">
        <v>265</v>
      </c>
      <c r="U25" s="264" t="s">
        <v>265</v>
      </c>
      <c r="V25" s="264" t="s">
        <v>265</v>
      </c>
      <c r="W25" s="267" t="s">
        <v>265</v>
      </c>
      <c r="X25" s="262" t="s">
        <v>265</v>
      </c>
      <c r="Y25" s="262" t="s">
        <v>265</v>
      </c>
      <c r="Z25" s="262" t="s">
        <v>265</v>
      </c>
      <c r="AA25" s="262" t="s">
        <v>265</v>
      </c>
    </row>
    <row r="26" spans="1:27" ht="11.45" customHeight="1" x14ac:dyDescent="0.25">
      <c r="X26" s="58"/>
      <c r="Y26" s="59"/>
      <c r="Z26" s="38"/>
      <c r="AA26" s="38"/>
    </row>
    <row r="27" spans="1:27" s="43" customFormat="1" ht="12.75" x14ac:dyDescent="0.2">
      <c r="X27" s="60"/>
      <c r="Y27" s="60"/>
      <c r="Z27" s="60"/>
      <c r="AA27" s="60"/>
    </row>
    <row r="28" spans="1:27" s="4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6" sqref="C26"/>
    </sheetView>
  </sheetViews>
  <sheetFormatPr defaultColWidth="9.140625" defaultRowHeight="15" x14ac:dyDescent="0.25"/>
  <cols>
    <col min="1" max="1" width="6.140625" style="152" customWidth="1"/>
    <col min="2" max="2" width="53.5703125" style="152" customWidth="1"/>
    <col min="3" max="3" width="115" style="152" customWidth="1"/>
    <col min="4" max="4" width="14.42578125" style="152" customWidth="1"/>
    <col min="5" max="5" width="58" style="152" customWidth="1"/>
    <col min="6" max="6" width="20" style="152" customWidth="1"/>
    <col min="7" max="7" width="25.5703125" style="152" customWidth="1"/>
    <col min="8" max="8" width="16.42578125" style="152" customWidth="1"/>
    <col min="9" max="16384" width="9.140625" style="152"/>
  </cols>
  <sheetData>
    <row r="1" spans="1:29" s="16" customFormat="1" ht="18.75" customHeight="1" x14ac:dyDescent="0.2">
      <c r="C1" s="32" t="s">
        <v>64</v>
      </c>
      <c r="E1" s="153"/>
      <c r="F1" s="153"/>
    </row>
    <row r="2" spans="1:29" s="16" customFormat="1" ht="18.75" customHeight="1" x14ac:dyDescent="0.3">
      <c r="C2" s="13" t="s">
        <v>7</v>
      </c>
      <c r="E2" s="153"/>
      <c r="F2" s="153"/>
    </row>
    <row r="3" spans="1:29" s="16" customFormat="1" ht="18.75" x14ac:dyDescent="0.3">
      <c r="A3" s="132"/>
      <c r="C3" s="13" t="s">
        <v>63</v>
      </c>
      <c r="E3" s="153"/>
      <c r="F3" s="153"/>
    </row>
    <row r="4" spans="1:29" s="16" customFormat="1" ht="18.75" x14ac:dyDescent="0.3">
      <c r="A4" s="132"/>
      <c r="C4" s="13"/>
      <c r="E4" s="153"/>
      <c r="F4" s="153"/>
    </row>
    <row r="5" spans="1:29" s="16" customFormat="1" ht="15.75" x14ac:dyDescent="0.2">
      <c r="A5" s="358" t="str">
        <f>'1. паспорт местоположение'!A5:C5</f>
        <v>Год раскрытия информации: 2024 год</v>
      </c>
      <c r="B5" s="358"/>
      <c r="C5" s="358"/>
      <c r="D5" s="96"/>
      <c r="E5" s="96"/>
      <c r="F5" s="96"/>
      <c r="G5" s="96"/>
      <c r="H5" s="96"/>
      <c r="I5" s="96"/>
      <c r="J5" s="96"/>
      <c r="K5" s="96"/>
      <c r="L5" s="96"/>
      <c r="M5" s="96"/>
      <c r="N5" s="96"/>
      <c r="O5" s="96"/>
      <c r="P5" s="96"/>
      <c r="Q5" s="96"/>
      <c r="R5" s="96"/>
      <c r="S5" s="96"/>
      <c r="T5" s="96"/>
      <c r="U5" s="96"/>
      <c r="V5" s="96"/>
      <c r="W5" s="96"/>
      <c r="X5" s="96"/>
      <c r="Y5" s="96"/>
      <c r="Z5" s="96"/>
      <c r="AA5" s="96"/>
      <c r="AB5" s="96"/>
      <c r="AC5" s="96"/>
    </row>
    <row r="6" spans="1:29" s="16" customFormat="1" ht="18.75" x14ac:dyDescent="0.3">
      <c r="A6" s="132"/>
      <c r="E6" s="153"/>
      <c r="F6" s="153"/>
      <c r="G6" s="13"/>
    </row>
    <row r="7" spans="1:29" s="16" customFormat="1" ht="18.75" x14ac:dyDescent="0.2">
      <c r="A7" s="371" t="s">
        <v>6</v>
      </c>
      <c r="B7" s="371"/>
      <c r="C7" s="371"/>
      <c r="D7" s="130"/>
      <c r="E7" s="130"/>
      <c r="F7" s="130"/>
      <c r="G7" s="130"/>
      <c r="H7" s="130"/>
      <c r="I7" s="130"/>
      <c r="J7" s="130"/>
      <c r="K7" s="130"/>
      <c r="L7" s="130"/>
      <c r="M7" s="130"/>
      <c r="N7" s="130"/>
      <c r="O7" s="130"/>
      <c r="P7" s="130"/>
      <c r="Q7" s="130"/>
      <c r="R7" s="130"/>
      <c r="S7" s="130"/>
      <c r="T7" s="130"/>
      <c r="U7" s="130"/>
    </row>
    <row r="8" spans="1:29" s="16" customFormat="1" ht="18.75" x14ac:dyDescent="0.2">
      <c r="A8" s="371"/>
      <c r="B8" s="371"/>
      <c r="C8" s="371"/>
      <c r="D8" s="154"/>
      <c r="E8" s="154"/>
      <c r="F8" s="154"/>
      <c r="G8" s="154"/>
      <c r="H8" s="130"/>
      <c r="I8" s="130"/>
      <c r="J8" s="130"/>
      <c r="K8" s="130"/>
      <c r="L8" s="130"/>
      <c r="M8" s="130"/>
      <c r="N8" s="130"/>
      <c r="O8" s="130"/>
      <c r="P8" s="130"/>
      <c r="Q8" s="130"/>
      <c r="R8" s="130"/>
      <c r="S8" s="130"/>
      <c r="T8" s="130"/>
      <c r="U8" s="130"/>
    </row>
    <row r="9" spans="1:29" s="16" customFormat="1" ht="18.75" x14ac:dyDescent="0.2">
      <c r="A9" s="374" t="str">
        <f>'1. паспорт местоположение'!A9:C9</f>
        <v>Акционерное общество "Россети Янтарь" ДЗО  ПАО "Россети"</v>
      </c>
      <c r="B9" s="374"/>
      <c r="C9" s="374"/>
      <c r="D9" s="135"/>
      <c r="E9" s="135"/>
      <c r="F9" s="135"/>
      <c r="G9" s="135"/>
      <c r="H9" s="130"/>
      <c r="I9" s="130"/>
      <c r="J9" s="130"/>
      <c r="K9" s="130"/>
      <c r="L9" s="130"/>
      <c r="M9" s="130"/>
      <c r="N9" s="130"/>
      <c r="O9" s="130"/>
      <c r="P9" s="130"/>
      <c r="Q9" s="130"/>
      <c r="R9" s="130"/>
      <c r="S9" s="130"/>
      <c r="T9" s="130"/>
      <c r="U9" s="130"/>
    </row>
    <row r="10" spans="1:29" s="16" customFormat="1" ht="18.75" x14ac:dyDescent="0.2">
      <c r="A10" s="367" t="s">
        <v>5</v>
      </c>
      <c r="B10" s="367"/>
      <c r="C10" s="367"/>
      <c r="D10" s="137"/>
      <c r="E10" s="137"/>
      <c r="F10" s="137"/>
      <c r="G10" s="137"/>
      <c r="H10" s="130"/>
      <c r="I10" s="130"/>
      <c r="J10" s="130"/>
      <c r="K10" s="130"/>
      <c r="L10" s="130"/>
      <c r="M10" s="130"/>
      <c r="N10" s="130"/>
      <c r="O10" s="130"/>
      <c r="P10" s="130"/>
      <c r="Q10" s="130"/>
      <c r="R10" s="130"/>
      <c r="S10" s="130"/>
      <c r="T10" s="130"/>
      <c r="U10" s="130"/>
    </row>
    <row r="11" spans="1:29" s="16" customFormat="1" ht="18.75" x14ac:dyDescent="0.2">
      <c r="A11" s="371"/>
      <c r="B11" s="371"/>
      <c r="C11" s="371"/>
      <c r="D11" s="154"/>
      <c r="E11" s="154"/>
      <c r="F11" s="154"/>
      <c r="G11" s="154"/>
      <c r="H11" s="130"/>
      <c r="I11" s="130"/>
      <c r="J11" s="130"/>
      <c r="K11" s="130"/>
      <c r="L11" s="130"/>
      <c r="M11" s="130"/>
      <c r="N11" s="130"/>
      <c r="O11" s="130"/>
      <c r="P11" s="130"/>
      <c r="Q11" s="130"/>
      <c r="R11" s="130"/>
      <c r="S11" s="130"/>
      <c r="T11" s="130"/>
      <c r="U11" s="130"/>
    </row>
    <row r="12" spans="1:29" s="16" customFormat="1" ht="18.75" x14ac:dyDescent="0.2">
      <c r="A12" s="374" t="str">
        <f>'1. паспорт местоположение'!A12:C12</f>
        <v>N_22-1355</v>
      </c>
      <c r="B12" s="374"/>
      <c r="C12" s="374"/>
      <c r="D12" s="135"/>
      <c r="E12" s="135"/>
      <c r="F12" s="135"/>
      <c r="G12" s="135"/>
      <c r="H12" s="130"/>
      <c r="I12" s="130"/>
      <c r="J12" s="130"/>
      <c r="K12" s="130"/>
      <c r="L12" s="130"/>
      <c r="M12" s="130"/>
      <c r="N12" s="130"/>
      <c r="O12" s="130"/>
      <c r="P12" s="130"/>
      <c r="Q12" s="130"/>
      <c r="R12" s="130"/>
      <c r="S12" s="130"/>
      <c r="T12" s="130"/>
      <c r="U12" s="130"/>
    </row>
    <row r="13" spans="1:29" s="16" customFormat="1" ht="18.75" x14ac:dyDescent="0.2">
      <c r="A13" s="367" t="s">
        <v>4</v>
      </c>
      <c r="B13" s="367"/>
      <c r="C13" s="367"/>
      <c r="D13" s="137"/>
      <c r="E13" s="137"/>
      <c r="F13" s="137"/>
      <c r="G13" s="137"/>
      <c r="H13" s="130"/>
      <c r="I13" s="130"/>
      <c r="J13" s="130"/>
      <c r="K13" s="130"/>
      <c r="L13" s="130"/>
      <c r="M13" s="130"/>
      <c r="N13" s="130"/>
      <c r="O13" s="130"/>
      <c r="P13" s="130"/>
      <c r="Q13" s="130"/>
      <c r="R13" s="130"/>
      <c r="S13" s="130"/>
      <c r="T13" s="130"/>
      <c r="U13" s="130"/>
    </row>
    <row r="14" spans="1:29" s="134" customFormat="1" ht="15.75" customHeight="1" x14ac:dyDescent="0.2">
      <c r="A14" s="373"/>
      <c r="B14" s="373"/>
      <c r="C14" s="373"/>
      <c r="D14" s="133"/>
      <c r="E14" s="133"/>
      <c r="F14" s="133"/>
      <c r="G14" s="133"/>
      <c r="H14" s="133"/>
      <c r="I14" s="133"/>
      <c r="J14" s="133"/>
      <c r="K14" s="133"/>
      <c r="L14" s="133"/>
      <c r="M14" s="133"/>
      <c r="N14" s="133"/>
      <c r="O14" s="133"/>
      <c r="P14" s="133"/>
      <c r="Q14" s="133"/>
      <c r="R14" s="133"/>
      <c r="S14" s="133"/>
      <c r="T14" s="133"/>
      <c r="U14" s="133"/>
    </row>
    <row r="15" spans="1:29" s="136" customFormat="1" ht="89.25" customHeight="1" x14ac:dyDescent="0.2">
      <c r="A15"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82"/>
      <c r="C15" s="382"/>
      <c r="D15" s="135"/>
      <c r="E15" s="135"/>
      <c r="F15" s="135"/>
      <c r="G15" s="135"/>
      <c r="H15" s="135"/>
      <c r="I15" s="135"/>
      <c r="J15" s="135"/>
      <c r="K15" s="135"/>
      <c r="L15" s="135"/>
      <c r="M15" s="135"/>
      <c r="N15" s="135"/>
      <c r="O15" s="135"/>
      <c r="P15" s="135"/>
      <c r="Q15" s="135"/>
      <c r="R15" s="135"/>
      <c r="S15" s="135"/>
      <c r="T15" s="135"/>
      <c r="U15" s="135"/>
    </row>
    <row r="16" spans="1:29" s="136" customFormat="1" ht="15" customHeight="1" x14ac:dyDescent="0.2">
      <c r="A16" s="367" t="s">
        <v>3</v>
      </c>
      <c r="B16" s="367"/>
      <c r="C16" s="367"/>
      <c r="D16" s="137"/>
      <c r="E16" s="137"/>
      <c r="F16" s="137"/>
      <c r="G16" s="137"/>
      <c r="H16" s="137"/>
      <c r="I16" s="137"/>
      <c r="J16" s="137"/>
      <c r="K16" s="137"/>
      <c r="L16" s="137"/>
      <c r="M16" s="137"/>
      <c r="N16" s="137"/>
      <c r="O16" s="137"/>
      <c r="P16" s="137"/>
      <c r="Q16" s="137"/>
      <c r="R16" s="137"/>
      <c r="S16" s="137"/>
      <c r="T16" s="137"/>
      <c r="U16" s="137"/>
    </row>
    <row r="17" spans="1:21" s="136" customFormat="1" ht="15" customHeight="1" x14ac:dyDescent="0.2">
      <c r="A17" s="368"/>
      <c r="B17" s="368"/>
      <c r="C17" s="368"/>
      <c r="D17" s="138"/>
      <c r="E17" s="138"/>
      <c r="F17" s="138"/>
      <c r="G17" s="138"/>
      <c r="H17" s="138"/>
      <c r="I17" s="138"/>
      <c r="J17" s="138"/>
      <c r="K17" s="138"/>
      <c r="L17" s="138"/>
      <c r="M17" s="138"/>
      <c r="N17" s="138"/>
      <c r="O17" s="138"/>
      <c r="P17" s="138"/>
      <c r="Q17" s="138"/>
      <c r="R17" s="138"/>
    </row>
    <row r="18" spans="1:21" s="136" customFormat="1" ht="27.75" customHeight="1" x14ac:dyDescent="0.2">
      <c r="A18" s="369" t="s">
        <v>342</v>
      </c>
      <c r="B18" s="369"/>
      <c r="C18" s="369"/>
      <c r="D18" s="139"/>
      <c r="E18" s="139"/>
      <c r="F18" s="139"/>
      <c r="G18" s="139"/>
      <c r="H18" s="139"/>
      <c r="I18" s="139"/>
      <c r="J18" s="139"/>
      <c r="K18" s="139"/>
      <c r="L18" s="139"/>
      <c r="M18" s="139"/>
      <c r="N18" s="139"/>
      <c r="O18" s="139"/>
      <c r="P18" s="139"/>
      <c r="Q18" s="139"/>
      <c r="R18" s="139"/>
      <c r="S18" s="139"/>
      <c r="T18" s="139"/>
      <c r="U18" s="139"/>
    </row>
    <row r="19" spans="1:21" s="136" customFormat="1" ht="15" customHeight="1" x14ac:dyDescent="0.2">
      <c r="A19" s="137"/>
      <c r="B19" s="137"/>
      <c r="C19" s="137"/>
      <c r="D19" s="137"/>
      <c r="E19" s="137"/>
      <c r="F19" s="137"/>
      <c r="G19" s="137"/>
      <c r="H19" s="138"/>
      <c r="I19" s="138"/>
      <c r="J19" s="138"/>
      <c r="K19" s="138"/>
      <c r="L19" s="138"/>
      <c r="M19" s="138"/>
      <c r="N19" s="138"/>
      <c r="O19" s="138"/>
      <c r="P19" s="138"/>
      <c r="Q19" s="138"/>
      <c r="R19" s="138"/>
    </row>
    <row r="20" spans="1:21" s="136" customFormat="1" ht="39.75" customHeight="1" x14ac:dyDescent="0.2">
      <c r="A20" s="155" t="s">
        <v>2</v>
      </c>
      <c r="B20" s="145" t="s">
        <v>62</v>
      </c>
      <c r="C20" s="156" t="s">
        <v>61</v>
      </c>
      <c r="D20" s="157"/>
      <c r="E20" s="157"/>
      <c r="F20" s="157"/>
      <c r="G20" s="157"/>
      <c r="H20" s="142"/>
      <c r="I20" s="142"/>
      <c r="J20" s="142"/>
      <c r="K20" s="142"/>
      <c r="L20" s="142"/>
      <c r="M20" s="142"/>
      <c r="N20" s="142"/>
      <c r="O20" s="142"/>
      <c r="P20" s="142"/>
      <c r="Q20" s="142"/>
      <c r="R20" s="142"/>
      <c r="S20" s="143"/>
      <c r="T20" s="143"/>
      <c r="U20" s="143"/>
    </row>
    <row r="21" spans="1:21" s="136" customFormat="1" ht="16.5" customHeight="1" x14ac:dyDescent="0.2">
      <c r="A21" s="156">
        <v>1</v>
      </c>
      <c r="B21" s="145">
        <v>2</v>
      </c>
      <c r="C21" s="156">
        <v>3</v>
      </c>
      <c r="D21" s="157"/>
      <c r="E21" s="157"/>
      <c r="F21" s="157"/>
      <c r="G21" s="157"/>
      <c r="H21" s="142"/>
      <c r="I21" s="142"/>
      <c r="J21" s="142"/>
      <c r="K21" s="142"/>
      <c r="L21" s="142"/>
      <c r="M21" s="142"/>
      <c r="N21" s="142"/>
      <c r="O21" s="142"/>
      <c r="P21" s="142"/>
      <c r="Q21" s="142"/>
      <c r="R21" s="142"/>
      <c r="S21" s="143"/>
      <c r="T21" s="143"/>
      <c r="U21" s="143"/>
    </row>
    <row r="22" spans="1:21" s="136" customFormat="1" ht="47.25" x14ac:dyDescent="0.2">
      <c r="A22" s="158" t="s">
        <v>60</v>
      </c>
      <c r="B22" s="23" t="s">
        <v>355</v>
      </c>
      <c r="C22" s="274" t="s">
        <v>508</v>
      </c>
      <c r="D22" s="157"/>
      <c r="E22" s="268"/>
      <c r="F22" s="142"/>
      <c r="G22" s="142"/>
      <c r="H22" s="142"/>
      <c r="I22" s="142"/>
      <c r="J22" s="142"/>
      <c r="K22" s="142"/>
      <c r="L22" s="142"/>
      <c r="M22" s="142"/>
      <c r="N22" s="142"/>
      <c r="O22" s="142"/>
      <c r="P22" s="142"/>
      <c r="Q22" s="143"/>
      <c r="R22" s="143"/>
      <c r="S22" s="143"/>
      <c r="T22" s="143"/>
      <c r="U22" s="143"/>
    </row>
    <row r="23" spans="1:21" ht="130.5" customHeight="1" x14ac:dyDescent="0.25">
      <c r="A23" s="158" t="s">
        <v>59</v>
      </c>
      <c r="B23" s="160" t="s">
        <v>408</v>
      </c>
      <c r="C23" s="274" t="s">
        <v>509</v>
      </c>
      <c r="D23" s="151"/>
      <c r="E23" s="246"/>
      <c r="F23" s="151"/>
      <c r="G23" s="151"/>
      <c r="H23" s="151"/>
      <c r="I23" s="151"/>
      <c r="J23" s="151"/>
      <c r="K23" s="151"/>
      <c r="L23" s="151"/>
      <c r="M23" s="151"/>
      <c r="N23" s="151"/>
      <c r="O23" s="151"/>
      <c r="P23" s="151"/>
      <c r="Q23" s="151"/>
      <c r="R23" s="151"/>
      <c r="S23" s="151"/>
      <c r="T23" s="151"/>
      <c r="U23" s="151"/>
    </row>
    <row r="24" spans="1:21" ht="141.75" x14ac:dyDescent="0.25">
      <c r="A24" s="158" t="s">
        <v>58</v>
      </c>
      <c r="B24" s="160" t="s">
        <v>374</v>
      </c>
      <c r="C24" s="271" t="s">
        <v>510</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8" t="s">
        <v>57</v>
      </c>
      <c r="B25" s="160" t="s">
        <v>474</v>
      </c>
      <c r="C25" s="121" t="str">
        <f>CONCATENATE(ROUND('6.2. Паспорт фин осв ввод'!C30,2)," млн.руб./проект")</f>
        <v>3,04 млн.руб./проект</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8" t="s">
        <v>56</v>
      </c>
      <c r="B26" s="160" t="s">
        <v>204</v>
      </c>
      <c r="C26" s="155" t="s">
        <v>471</v>
      </c>
      <c r="D26" s="151"/>
      <c r="E26" s="151"/>
      <c r="F26" s="151"/>
      <c r="G26" s="151"/>
      <c r="H26" s="151"/>
      <c r="I26" s="151"/>
      <c r="J26" s="151"/>
      <c r="K26" s="151"/>
      <c r="L26" s="151"/>
      <c r="M26" s="151"/>
      <c r="N26" s="151"/>
      <c r="O26" s="151"/>
      <c r="P26" s="151"/>
      <c r="Q26" s="151"/>
      <c r="R26" s="151"/>
      <c r="S26" s="151"/>
      <c r="T26" s="151"/>
      <c r="U26" s="151"/>
    </row>
    <row r="27" spans="1:21" ht="290.25" customHeight="1" x14ac:dyDescent="0.25">
      <c r="A27" s="158" t="s">
        <v>55</v>
      </c>
      <c r="B27" s="160" t="s">
        <v>356</v>
      </c>
      <c r="C27" s="270" t="s">
        <v>519</v>
      </c>
      <c r="D27" s="151"/>
      <c r="E27" s="246"/>
      <c r="F27" s="151"/>
      <c r="G27" s="151"/>
      <c r="H27" s="151"/>
      <c r="I27" s="151"/>
      <c r="J27" s="151"/>
      <c r="K27" s="151"/>
      <c r="L27" s="151"/>
      <c r="M27" s="151"/>
      <c r="N27" s="151"/>
      <c r="O27" s="151"/>
      <c r="P27" s="151"/>
      <c r="Q27" s="151"/>
      <c r="R27" s="151"/>
      <c r="S27" s="151"/>
      <c r="T27" s="151"/>
      <c r="U27" s="151"/>
    </row>
    <row r="28" spans="1:21" ht="42.75" customHeight="1" x14ac:dyDescent="0.25">
      <c r="A28" s="158" t="s">
        <v>53</v>
      </c>
      <c r="B28" s="160" t="s">
        <v>54</v>
      </c>
      <c r="C28" s="275">
        <v>2024</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8" t="s">
        <v>51</v>
      </c>
      <c r="B29" s="155" t="s">
        <v>52</v>
      </c>
      <c r="C29" s="275">
        <v>2024</v>
      </c>
      <c r="D29" s="151"/>
      <c r="E29" s="151"/>
      <c r="F29" s="151"/>
      <c r="G29" s="151"/>
      <c r="H29" s="151"/>
      <c r="I29" s="151"/>
      <c r="J29" s="151"/>
      <c r="K29" s="151"/>
      <c r="L29" s="151"/>
      <c r="M29" s="151"/>
      <c r="N29" s="151"/>
      <c r="O29" s="151"/>
      <c r="P29" s="151"/>
      <c r="Q29" s="151"/>
      <c r="R29" s="151"/>
      <c r="S29" s="151"/>
      <c r="T29" s="151"/>
      <c r="U29" s="151"/>
    </row>
    <row r="30" spans="1:21" ht="31.5" x14ac:dyDescent="0.25">
      <c r="A30" s="158" t="s">
        <v>68</v>
      </c>
      <c r="B30" s="155" t="s">
        <v>50</v>
      </c>
      <c r="C30" s="155" t="s">
        <v>483</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A22" zoomScale="80" zoomScaleNormal="80" zoomScaleSheetLayoutView="80" workbookViewId="0">
      <selection activeCell="L36" sqref="L36"/>
    </sheetView>
  </sheetViews>
  <sheetFormatPr defaultColWidth="9.140625" defaultRowHeight="15" x14ac:dyDescent="0.25"/>
  <cols>
    <col min="1" max="1" width="17.7109375" style="161" customWidth="1"/>
    <col min="2" max="2" width="30.140625" style="161" customWidth="1"/>
    <col min="3" max="3" width="12.28515625" style="161" customWidth="1"/>
    <col min="4" max="5" width="15" style="161" customWidth="1"/>
    <col min="6" max="7" width="13.28515625" style="161" customWidth="1"/>
    <col min="8" max="8" width="12.28515625" style="161" customWidth="1"/>
    <col min="9" max="9" width="17.85546875" style="161" customWidth="1"/>
    <col min="10" max="10" width="16.7109375" style="161" customWidth="1"/>
    <col min="11" max="11" width="24.5703125" style="161" customWidth="1"/>
    <col min="12" max="12" width="48" style="161" customWidth="1"/>
    <col min="13" max="13" width="27.140625" style="161" customWidth="1"/>
    <col min="14" max="14" width="32.42578125" style="161" customWidth="1"/>
    <col min="15" max="15" width="13.28515625" style="161" customWidth="1"/>
    <col min="16" max="16" width="8.7109375" style="161" customWidth="1"/>
    <col min="17" max="17" width="12.7109375" style="161" customWidth="1"/>
    <col min="18" max="18" width="9.140625" style="161"/>
    <col min="19" max="19" width="17" style="161" customWidth="1"/>
    <col min="20" max="21" width="12" style="161" customWidth="1"/>
    <col min="22" max="22" width="13.7109375" style="161" customWidth="1"/>
    <col min="23" max="23" width="19.5703125" style="161" customWidth="1"/>
    <col min="24" max="24" width="21.140625" style="161" customWidth="1"/>
    <col min="25" max="25" width="21" style="161" customWidth="1"/>
    <col min="26" max="26" width="46.5703125" style="161" customWidth="1"/>
    <col min="27" max="28" width="12.28515625" style="161" customWidth="1"/>
    <col min="29" max="16384" width="9.140625" style="161"/>
  </cols>
  <sheetData>
    <row r="1" spans="1:28" ht="18.75" x14ac:dyDescent="0.25">
      <c r="Z1" s="32" t="s">
        <v>64</v>
      </c>
    </row>
    <row r="2" spans="1:28" ht="18.75" x14ac:dyDescent="0.3">
      <c r="Z2" s="13" t="s">
        <v>7</v>
      </c>
    </row>
    <row r="3" spans="1:28" ht="18.75" x14ac:dyDescent="0.3">
      <c r="Z3" s="13" t="s">
        <v>63</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30"/>
      <c r="AB6" s="130"/>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30"/>
      <c r="AB7" s="130"/>
    </row>
    <row r="8" spans="1:28" ht="15.75" x14ac:dyDescent="0.25">
      <c r="A8" s="374" t="str">
        <f>'1. паспорт местоположение'!A9:C9</f>
        <v>Акционерное общество "Россети Янтарь" ДЗО  ПАО "Россети"</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35"/>
      <c r="AB8" s="135"/>
    </row>
    <row r="9" spans="1:28" ht="15.75" x14ac:dyDescent="0.25">
      <c r="A9" s="367" t="s">
        <v>5</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37"/>
      <c r="AB9" s="137"/>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30"/>
      <c r="AB10" s="130"/>
    </row>
    <row r="11" spans="1:28" ht="15.75" x14ac:dyDescent="0.25">
      <c r="A11" s="374" t="str">
        <f>'1. паспорт местоположение'!A12:C12</f>
        <v>N_22-1355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35"/>
      <c r="AB11" s="135"/>
    </row>
    <row r="12" spans="1:28" ht="15.75" x14ac:dyDescent="0.25">
      <c r="A12" s="367" t="s">
        <v>4</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37"/>
      <c r="AB12" s="137"/>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31"/>
      <c r="AB13" s="131"/>
    </row>
    <row r="14" spans="1:28" ht="15.75" x14ac:dyDescent="0.25">
      <c r="A14"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35"/>
      <c r="AB14" s="135"/>
    </row>
    <row r="15" spans="1:28" ht="15.75" x14ac:dyDescent="0.25">
      <c r="A15" s="367" t="s">
        <v>3</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37"/>
      <c r="AB15" s="137"/>
    </row>
    <row r="16" spans="1:28"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62"/>
      <c r="AB16" s="162"/>
    </row>
    <row r="17" spans="1:2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62"/>
      <c r="AB17" s="162"/>
    </row>
    <row r="18" spans="1:28"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62"/>
      <c r="AB18" s="162"/>
    </row>
    <row r="19" spans="1:2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62"/>
      <c r="AB19" s="162"/>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63"/>
      <c r="AB20" s="163"/>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63"/>
      <c r="AB21" s="163"/>
    </row>
    <row r="22" spans="1:28" x14ac:dyDescent="0.25">
      <c r="A22" s="405" t="s">
        <v>373</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64"/>
      <c r="AB22" s="164"/>
    </row>
    <row r="23" spans="1:28" ht="32.25" customHeight="1" x14ac:dyDescent="0.25">
      <c r="A23" s="407" t="s">
        <v>262</v>
      </c>
      <c r="B23" s="408"/>
      <c r="C23" s="408"/>
      <c r="D23" s="408"/>
      <c r="E23" s="408"/>
      <c r="F23" s="408"/>
      <c r="G23" s="408"/>
      <c r="H23" s="408"/>
      <c r="I23" s="408"/>
      <c r="J23" s="408"/>
      <c r="K23" s="408"/>
      <c r="L23" s="409"/>
      <c r="M23" s="406" t="s">
        <v>263</v>
      </c>
      <c r="N23" s="406"/>
      <c r="O23" s="406"/>
      <c r="P23" s="406"/>
      <c r="Q23" s="406"/>
      <c r="R23" s="406"/>
      <c r="S23" s="406"/>
      <c r="T23" s="406"/>
      <c r="U23" s="406"/>
      <c r="V23" s="406"/>
      <c r="W23" s="406"/>
      <c r="X23" s="406"/>
      <c r="Y23" s="406"/>
      <c r="Z23" s="406"/>
    </row>
    <row r="24" spans="1:28" ht="151.5" customHeight="1" x14ac:dyDescent="0.25">
      <c r="A24" s="165" t="s">
        <v>206</v>
      </c>
      <c r="B24" s="166" t="s">
        <v>212</v>
      </c>
      <c r="C24" s="165" t="s">
        <v>260</v>
      </c>
      <c r="D24" s="165" t="s">
        <v>207</v>
      </c>
      <c r="E24" s="165" t="s">
        <v>261</v>
      </c>
      <c r="F24" s="165" t="s">
        <v>412</v>
      </c>
      <c r="G24" s="165" t="s">
        <v>413</v>
      </c>
      <c r="H24" s="165" t="s">
        <v>208</v>
      </c>
      <c r="I24" s="165" t="s">
        <v>414</v>
      </c>
      <c r="J24" s="165" t="s">
        <v>213</v>
      </c>
      <c r="K24" s="166" t="s">
        <v>211</v>
      </c>
      <c r="L24" s="166" t="s">
        <v>209</v>
      </c>
      <c r="M24" s="167" t="s">
        <v>215</v>
      </c>
      <c r="N24" s="166" t="s">
        <v>415</v>
      </c>
      <c r="O24" s="165" t="s">
        <v>416</v>
      </c>
      <c r="P24" s="165" t="s">
        <v>417</v>
      </c>
      <c r="Q24" s="165" t="s">
        <v>418</v>
      </c>
      <c r="R24" s="165" t="s">
        <v>208</v>
      </c>
      <c r="S24" s="165" t="s">
        <v>419</v>
      </c>
      <c r="T24" s="165" t="s">
        <v>420</v>
      </c>
      <c r="U24" s="165" t="s">
        <v>421</v>
      </c>
      <c r="V24" s="165" t="s">
        <v>418</v>
      </c>
      <c r="W24" s="168" t="s">
        <v>422</v>
      </c>
      <c r="X24" s="168" t="s">
        <v>423</v>
      </c>
      <c r="Y24" s="168" t="s">
        <v>424</v>
      </c>
      <c r="Z24" s="169" t="s">
        <v>216</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s="170" customFormat="1" ht="17.25" x14ac:dyDescent="0.25">
      <c r="A26" s="277"/>
      <c r="B26" s="278"/>
      <c r="C26" s="279" t="s">
        <v>491</v>
      </c>
      <c r="D26" s="279" t="s">
        <v>492</v>
      </c>
      <c r="E26" s="279" t="s">
        <v>493</v>
      </c>
      <c r="F26" s="279" t="s">
        <v>494</v>
      </c>
      <c r="G26" s="279" t="s">
        <v>495</v>
      </c>
      <c r="H26" s="279" t="s">
        <v>208</v>
      </c>
      <c r="I26" s="279" t="s">
        <v>496</v>
      </c>
      <c r="J26" s="279" t="s">
        <v>497</v>
      </c>
      <c r="K26" s="280"/>
      <c r="L26" s="279" t="s">
        <v>498</v>
      </c>
      <c r="M26" s="277"/>
      <c r="N26" s="278"/>
      <c r="O26" s="277"/>
      <c r="P26" s="278"/>
      <c r="Q26" s="277"/>
      <c r="R26" s="278"/>
      <c r="S26" s="277"/>
      <c r="T26" s="278"/>
      <c r="U26" s="277"/>
      <c r="V26" s="278"/>
      <c r="W26" s="277"/>
      <c r="X26" s="278"/>
      <c r="Y26" s="277"/>
      <c r="Z26" s="278"/>
    </row>
    <row r="27" spans="1:28" s="170" customFormat="1" ht="135" x14ac:dyDescent="0.25">
      <c r="A27" s="278"/>
      <c r="B27" s="278" t="s">
        <v>499</v>
      </c>
      <c r="C27" s="277"/>
      <c r="D27" s="278"/>
      <c r="E27" s="277"/>
      <c r="F27" s="278"/>
      <c r="G27" s="277"/>
      <c r="H27" s="278"/>
      <c r="I27" s="281">
        <f>AVERAGE(I28,I30,I32,I34)</f>
        <v>1.1351159308728861E-2</v>
      </c>
      <c r="J27" s="281">
        <f>AVERAGE(J28,J30,J32,J34)</f>
        <v>6.3061996159604797E-2</v>
      </c>
      <c r="K27" s="282"/>
      <c r="L27" s="283"/>
      <c r="M27" s="284">
        <v>2024</v>
      </c>
      <c r="N27" s="303"/>
      <c r="O27" s="304">
        <f>AVERAGE(F28,F30,F32,F34)*0.985</f>
        <v>1321.7714999999998</v>
      </c>
      <c r="P27" s="305">
        <v>0.13</v>
      </c>
      <c r="Q27" s="306">
        <f>P27/R27</f>
        <v>8.0356039065397457E-7</v>
      </c>
      <c r="R27" s="304">
        <v>161780</v>
      </c>
      <c r="S27" s="284">
        <f>O27/R27</f>
        <v>8.1701786376560757E-3</v>
      </c>
      <c r="T27" s="284">
        <f>O27/P27/R27</f>
        <v>6.2847527981969811E-2</v>
      </c>
      <c r="U27" s="286"/>
      <c r="V27" s="286"/>
      <c r="W27" s="287">
        <f>S27-I27</f>
        <v>-3.1809806710727858E-3</v>
      </c>
      <c r="X27" s="288">
        <f>T27-J27</f>
        <v>-2.1446817763498549E-4</v>
      </c>
      <c r="Y27" s="289" t="s">
        <v>500</v>
      </c>
      <c r="Z27" s="290"/>
    </row>
    <row r="28" spans="1:28" s="170" customFormat="1" ht="30" x14ac:dyDescent="0.25">
      <c r="A28" s="291" t="s">
        <v>504</v>
      </c>
      <c r="B28" s="277"/>
      <c r="C28" s="292"/>
      <c r="D28" s="292"/>
      <c r="E28" s="282"/>
      <c r="F28" s="293"/>
      <c r="G28" s="282"/>
      <c r="H28" s="293"/>
      <c r="I28" s="293"/>
      <c r="J28" s="293"/>
      <c r="K28" s="294"/>
      <c r="L28" s="284"/>
      <c r="M28" s="295"/>
      <c r="N28" s="296"/>
      <c r="O28" s="296"/>
      <c r="P28" s="296"/>
      <c r="Q28" s="296"/>
      <c r="R28" s="296"/>
      <c r="S28" s="296"/>
      <c r="T28" s="296"/>
      <c r="U28" s="296"/>
      <c r="V28" s="290"/>
      <c r="W28" s="290"/>
      <c r="X28" s="290"/>
      <c r="Y28" s="290"/>
      <c r="Z28" s="290"/>
    </row>
    <row r="29" spans="1:28" x14ac:dyDescent="0.25">
      <c r="A29" s="277">
        <v>2022</v>
      </c>
      <c r="B29" s="277" t="s">
        <v>506</v>
      </c>
      <c r="C29" s="297"/>
      <c r="D29" s="298"/>
      <c r="E29" s="282"/>
      <c r="F29" s="299"/>
      <c r="G29" s="282"/>
      <c r="H29" s="293"/>
      <c r="I29" s="293"/>
      <c r="J29" s="293"/>
      <c r="K29" s="294"/>
      <c r="L29" s="284"/>
      <c r="M29" s="295"/>
      <c r="N29" s="296"/>
      <c r="O29" s="296"/>
      <c r="P29" s="296"/>
      <c r="Q29" s="296"/>
      <c r="R29" s="296"/>
      <c r="S29" s="296"/>
      <c r="T29" s="296"/>
      <c r="U29" s="296"/>
      <c r="V29" s="290"/>
      <c r="W29" s="290"/>
      <c r="X29" s="290"/>
      <c r="Y29" s="290"/>
      <c r="Z29" s="290"/>
    </row>
    <row r="30" spans="1:28" ht="30" x14ac:dyDescent="0.25">
      <c r="A30" s="291" t="s">
        <v>501</v>
      </c>
      <c r="B30" s="277"/>
      <c r="C30" s="300"/>
      <c r="D30" s="293"/>
      <c r="E30" s="282"/>
      <c r="F30" s="293"/>
      <c r="G30" s="282"/>
      <c r="H30" s="293"/>
      <c r="I30" s="293"/>
      <c r="J30" s="293"/>
      <c r="K30" s="301"/>
      <c r="L30" s="285"/>
      <c r="M30" s="295"/>
      <c r="N30" s="296"/>
      <c r="O30" s="296"/>
      <c r="P30" s="296"/>
      <c r="Q30" s="296"/>
      <c r="R30" s="296"/>
      <c r="S30" s="296"/>
      <c r="T30" s="296"/>
      <c r="U30" s="296"/>
      <c r="V30" s="290"/>
      <c r="W30" s="290"/>
      <c r="X30" s="290"/>
      <c r="Y30" s="290"/>
      <c r="Z30" s="290"/>
    </row>
    <row r="31" spans="1:28" x14ac:dyDescent="0.25">
      <c r="A31" s="277">
        <v>2021</v>
      </c>
      <c r="B31" s="277" t="s">
        <v>506</v>
      </c>
      <c r="C31" s="297"/>
      <c r="D31" s="298"/>
      <c r="E31" s="285"/>
      <c r="F31" s="299"/>
      <c r="G31" s="285"/>
      <c r="H31" s="285"/>
      <c r="I31" s="285"/>
      <c r="J31" s="285"/>
      <c r="K31" s="294"/>
      <c r="L31" s="284"/>
      <c r="M31" s="302"/>
      <c r="N31" s="296"/>
      <c r="O31" s="296"/>
      <c r="P31" s="296"/>
      <c r="Q31" s="296"/>
      <c r="R31" s="296"/>
      <c r="S31" s="296"/>
      <c r="T31" s="296"/>
      <c r="U31" s="296"/>
      <c r="V31" s="290"/>
      <c r="W31" s="290"/>
      <c r="X31" s="290"/>
      <c r="Y31" s="290"/>
      <c r="Z31" s="290"/>
    </row>
    <row r="32" spans="1:28" ht="30" x14ac:dyDescent="0.25">
      <c r="A32" s="291" t="s">
        <v>502</v>
      </c>
      <c r="B32" s="277"/>
      <c r="C32" s="300"/>
      <c r="D32" s="293"/>
      <c r="E32" s="282"/>
      <c r="F32" s="293"/>
      <c r="G32" s="282"/>
      <c r="H32" s="293"/>
      <c r="I32" s="293"/>
      <c r="J32" s="293"/>
      <c r="K32" s="301"/>
      <c r="L32" s="285"/>
      <c r="M32" s="295"/>
      <c r="N32" s="296"/>
      <c r="O32" s="296"/>
      <c r="P32" s="296"/>
      <c r="Q32" s="296"/>
      <c r="R32" s="296"/>
      <c r="S32" s="296"/>
      <c r="T32" s="296"/>
      <c r="U32" s="296"/>
      <c r="V32" s="290"/>
      <c r="W32" s="290"/>
      <c r="X32" s="290"/>
      <c r="Y32" s="290"/>
      <c r="Z32" s="290"/>
    </row>
    <row r="33" spans="1:26" x14ac:dyDescent="0.25">
      <c r="A33" s="277">
        <v>2020</v>
      </c>
      <c r="B33" s="277" t="s">
        <v>506</v>
      </c>
      <c r="C33" s="297"/>
      <c r="D33" s="298"/>
      <c r="E33" s="285"/>
      <c r="F33" s="299"/>
      <c r="G33" s="285"/>
      <c r="H33" s="285"/>
      <c r="I33" s="285"/>
      <c r="J33" s="285"/>
      <c r="K33" s="294"/>
      <c r="L33" s="284"/>
      <c r="M33" s="302"/>
      <c r="N33" s="296"/>
      <c r="O33" s="296"/>
      <c r="P33" s="296"/>
      <c r="Q33" s="296"/>
      <c r="R33" s="296"/>
      <c r="S33" s="296"/>
      <c r="T33" s="296"/>
      <c r="U33" s="296"/>
      <c r="V33" s="290"/>
      <c r="W33" s="290"/>
      <c r="X33" s="290"/>
      <c r="Y33" s="290"/>
      <c r="Z33" s="290"/>
    </row>
    <row r="34" spans="1:26" ht="30" x14ac:dyDescent="0.25">
      <c r="A34" s="291" t="s">
        <v>505</v>
      </c>
      <c r="B34" s="277"/>
      <c r="C34" s="300">
        <f>SUM(C35:C35)</f>
        <v>0.18</v>
      </c>
      <c r="D34" s="293">
        <f>SUM(D35:D35)</f>
        <v>7455</v>
      </c>
      <c r="E34" s="282"/>
      <c r="F34" s="293">
        <f>SUM(F35:F35)</f>
        <v>1341.8999999999999</v>
      </c>
      <c r="G34" s="282"/>
      <c r="H34" s="293">
        <v>118217</v>
      </c>
      <c r="I34" s="293">
        <f>F34/H34</f>
        <v>1.1351159308728861E-2</v>
      </c>
      <c r="J34" s="293">
        <f>D34/H34</f>
        <v>6.3061996159604797E-2</v>
      </c>
      <c r="K34" s="301"/>
      <c r="L34" s="285"/>
      <c r="M34" s="295"/>
      <c r="N34" s="296"/>
      <c r="O34" s="296"/>
      <c r="P34" s="296"/>
      <c r="Q34" s="296"/>
      <c r="R34" s="296"/>
      <c r="S34" s="296"/>
      <c r="T34" s="296"/>
      <c r="U34" s="296"/>
      <c r="V34" s="290"/>
      <c r="W34" s="290"/>
      <c r="X34" s="290"/>
      <c r="Y34" s="290"/>
      <c r="Z34" s="290"/>
    </row>
    <row r="35" spans="1:26" ht="409.5" x14ac:dyDescent="0.25">
      <c r="A35" s="277">
        <v>2019</v>
      </c>
      <c r="B35" s="277" t="s">
        <v>506</v>
      </c>
      <c r="C35" s="297">
        <v>0.18</v>
      </c>
      <c r="D35" s="298">
        <v>7455</v>
      </c>
      <c r="E35" s="285"/>
      <c r="F35" s="299">
        <f>C35*D35</f>
        <v>1341.8999999999999</v>
      </c>
      <c r="G35" s="285"/>
      <c r="H35" s="285"/>
      <c r="I35" s="285"/>
      <c r="J35" s="285"/>
      <c r="K35" s="294" t="s">
        <v>503</v>
      </c>
      <c r="L35" s="316" t="s">
        <v>513</v>
      </c>
      <c r="M35" s="302"/>
      <c r="N35" s="296"/>
      <c r="O35" s="296"/>
      <c r="P35" s="296"/>
      <c r="Q35" s="296"/>
      <c r="R35" s="296"/>
      <c r="S35" s="296"/>
      <c r="T35" s="296"/>
      <c r="U35" s="296"/>
      <c r="V35" s="290"/>
      <c r="W35" s="290"/>
      <c r="X35" s="290"/>
      <c r="Y35" s="290"/>
      <c r="Z35" s="29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W45" sqref="W45"/>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5" width="17.5703125" style="152" customWidth="1"/>
    <col min="16" max="16384" width="9.140625" style="152"/>
  </cols>
  <sheetData>
    <row r="1" spans="1:28" s="16" customFormat="1" ht="18.75" customHeight="1" x14ac:dyDescent="0.2">
      <c r="O1" s="32" t="s">
        <v>64</v>
      </c>
    </row>
    <row r="2" spans="1:28" s="16" customFormat="1" ht="18.75" customHeight="1" x14ac:dyDescent="0.3">
      <c r="O2" s="13" t="s">
        <v>7</v>
      </c>
    </row>
    <row r="3" spans="1:28" s="16" customFormat="1" ht="18.75" x14ac:dyDescent="0.3">
      <c r="A3" s="132"/>
      <c r="B3" s="132"/>
      <c r="O3" s="13" t="s">
        <v>63</v>
      </c>
    </row>
    <row r="4" spans="1:28" s="16" customFormat="1" ht="18.75" x14ac:dyDescent="0.3">
      <c r="A4" s="132"/>
      <c r="B4" s="132"/>
      <c r="L4" s="13"/>
    </row>
    <row r="5" spans="1:28" s="16"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96"/>
      <c r="Q5" s="96"/>
      <c r="R5" s="96"/>
      <c r="S5" s="96"/>
      <c r="T5" s="96"/>
      <c r="U5" s="96"/>
      <c r="V5" s="96"/>
      <c r="W5" s="96"/>
      <c r="X5" s="96"/>
      <c r="Y5" s="96"/>
      <c r="Z5" s="96"/>
      <c r="AA5" s="96"/>
      <c r="AB5" s="96"/>
    </row>
    <row r="6" spans="1:28" s="16" customFormat="1" ht="18.75" x14ac:dyDescent="0.3">
      <c r="A6" s="132"/>
      <c r="B6" s="132"/>
      <c r="L6" s="13"/>
    </row>
    <row r="7" spans="1:28" s="16" customFormat="1" ht="18.75" x14ac:dyDescent="0.2">
      <c r="A7" s="371" t="s">
        <v>6</v>
      </c>
      <c r="B7" s="371"/>
      <c r="C7" s="371"/>
      <c r="D7" s="371"/>
      <c r="E7" s="371"/>
      <c r="F7" s="371"/>
      <c r="G7" s="371"/>
      <c r="H7" s="371"/>
      <c r="I7" s="371"/>
      <c r="J7" s="371"/>
      <c r="K7" s="371"/>
      <c r="L7" s="371"/>
      <c r="M7" s="371"/>
      <c r="N7" s="371"/>
      <c r="O7" s="371"/>
      <c r="P7" s="130"/>
      <c r="Q7" s="130"/>
      <c r="R7" s="130"/>
      <c r="S7" s="130"/>
      <c r="T7" s="130"/>
      <c r="U7" s="130"/>
      <c r="V7" s="130"/>
      <c r="W7" s="130"/>
      <c r="X7" s="130"/>
      <c r="Y7" s="130"/>
      <c r="Z7" s="130"/>
    </row>
    <row r="8" spans="1:28" s="16" customFormat="1" ht="18.75" x14ac:dyDescent="0.2">
      <c r="A8" s="371"/>
      <c r="B8" s="371"/>
      <c r="C8" s="371"/>
      <c r="D8" s="371"/>
      <c r="E8" s="371"/>
      <c r="F8" s="371"/>
      <c r="G8" s="371"/>
      <c r="H8" s="371"/>
      <c r="I8" s="371"/>
      <c r="J8" s="371"/>
      <c r="K8" s="371"/>
      <c r="L8" s="371"/>
      <c r="M8" s="371"/>
      <c r="N8" s="371"/>
      <c r="O8" s="371"/>
      <c r="P8" s="130"/>
      <c r="Q8" s="130"/>
      <c r="R8" s="130"/>
      <c r="S8" s="130"/>
      <c r="T8" s="130"/>
      <c r="U8" s="130"/>
      <c r="V8" s="130"/>
      <c r="W8" s="130"/>
      <c r="X8" s="130"/>
      <c r="Y8" s="130"/>
      <c r="Z8" s="130"/>
    </row>
    <row r="9" spans="1:28" s="16" customFormat="1" ht="18.75" x14ac:dyDescent="0.2">
      <c r="A9" s="374" t="str">
        <f>'1. паспорт местоположение'!A9:C9</f>
        <v>Акционерное общество "Россети Янтарь" ДЗО  ПАО "Россети"</v>
      </c>
      <c r="B9" s="374"/>
      <c r="C9" s="374"/>
      <c r="D9" s="374"/>
      <c r="E9" s="374"/>
      <c r="F9" s="374"/>
      <c r="G9" s="374"/>
      <c r="H9" s="374"/>
      <c r="I9" s="374"/>
      <c r="J9" s="374"/>
      <c r="K9" s="374"/>
      <c r="L9" s="374"/>
      <c r="M9" s="374"/>
      <c r="N9" s="374"/>
      <c r="O9" s="374"/>
      <c r="P9" s="130"/>
      <c r="Q9" s="130"/>
      <c r="R9" s="130"/>
      <c r="S9" s="130"/>
      <c r="T9" s="130"/>
      <c r="U9" s="130"/>
      <c r="V9" s="130"/>
      <c r="W9" s="130"/>
      <c r="X9" s="130"/>
      <c r="Y9" s="130"/>
      <c r="Z9" s="130"/>
    </row>
    <row r="10" spans="1:28" s="16" customFormat="1" ht="18.75" x14ac:dyDescent="0.2">
      <c r="A10" s="367" t="s">
        <v>5</v>
      </c>
      <c r="B10" s="367"/>
      <c r="C10" s="367"/>
      <c r="D10" s="367"/>
      <c r="E10" s="367"/>
      <c r="F10" s="367"/>
      <c r="G10" s="367"/>
      <c r="H10" s="367"/>
      <c r="I10" s="367"/>
      <c r="J10" s="367"/>
      <c r="K10" s="367"/>
      <c r="L10" s="367"/>
      <c r="M10" s="367"/>
      <c r="N10" s="367"/>
      <c r="O10" s="367"/>
      <c r="P10" s="130"/>
      <c r="Q10" s="130"/>
      <c r="R10" s="130"/>
      <c r="S10" s="130"/>
      <c r="T10" s="130"/>
      <c r="U10" s="130"/>
      <c r="V10" s="130"/>
      <c r="W10" s="130"/>
      <c r="X10" s="130"/>
      <c r="Y10" s="130"/>
      <c r="Z10" s="130"/>
    </row>
    <row r="11" spans="1:28" s="16" customFormat="1" ht="18.75" x14ac:dyDescent="0.2">
      <c r="A11" s="371"/>
      <c r="B11" s="371"/>
      <c r="C11" s="371"/>
      <c r="D11" s="371"/>
      <c r="E11" s="371"/>
      <c r="F11" s="371"/>
      <c r="G11" s="371"/>
      <c r="H11" s="371"/>
      <c r="I11" s="371"/>
      <c r="J11" s="371"/>
      <c r="K11" s="371"/>
      <c r="L11" s="371"/>
      <c r="M11" s="371"/>
      <c r="N11" s="371"/>
      <c r="O11" s="371"/>
      <c r="P11" s="130"/>
      <c r="Q11" s="130"/>
      <c r="R11" s="130"/>
      <c r="S11" s="130"/>
      <c r="T11" s="130"/>
      <c r="U11" s="130"/>
      <c r="V11" s="130"/>
      <c r="W11" s="130"/>
      <c r="X11" s="130"/>
      <c r="Y11" s="130"/>
      <c r="Z11" s="130"/>
    </row>
    <row r="12" spans="1:28" s="16" customFormat="1" ht="18.75" x14ac:dyDescent="0.2">
      <c r="A12" s="374" t="str">
        <f>'1. паспорт местоположение'!A12:C12</f>
        <v>N_22-1355</v>
      </c>
      <c r="B12" s="374"/>
      <c r="C12" s="374"/>
      <c r="D12" s="374"/>
      <c r="E12" s="374"/>
      <c r="F12" s="374"/>
      <c r="G12" s="374"/>
      <c r="H12" s="374"/>
      <c r="I12" s="374"/>
      <c r="J12" s="374"/>
      <c r="K12" s="374"/>
      <c r="L12" s="374"/>
      <c r="M12" s="374"/>
      <c r="N12" s="374"/>
      <c r="O12" s="374"/>
      <c r="P12" s="130"/>
      <c r="Q12" s="130"/>
      <c r="R12" s="130"/>
      <c r="S12" s="130"/>
      <c r="T12" s="130"/>
      <c r="U12" s="130"/>
      <c r="V12" s="130"/>
      <c r="W12" s="130"/>
      <c r="X12" s="130"/>
      <c r="Y12" s="130"/>
      <c r="Z12" s="130"/>
    </row>
    <row r="13" spans="1:28" s="16" customFormat="1" ht="18.75" x14ac:dyDescent="0.2">
      <c r="A13" s="367" t="s">
        <v>4</v>
      </c>
      <c r="B13" s="367"/>
      <c r="C13" s="367"/>
      <c r="D13" s="367"/>
      <c r="E13" s="367"/>
      <c r="F13" s="367"/>
      <c r="G13" s="367"/>
      <c r="H13" s="367"/>
      <c r="I13" s="367"/>
      <c r="J13" s="367"/>
      <c r="K13" s="367"/>
      <c r="L13" s="367"/>
      <c r="M13" s="367"/>
      <c r="N13" s="367"/>
      <c r="O13" s="367"/>
      <c r="P13" s="130"/>
      <c r="Q13" s="130"/>
      <c r="R13" s="130"/>
      <c r="S13" s="130"/>
      <c r="T13" s="130"/>
      <c r="U13" s="130"/>
      <c r="V13" s="130"/>
      <c r="W13" s="130"/>
      <c r="X13" s="130"/>
      <c r="Y13" s="130"/>
      <c r="Z13" s="130"/>
    </row>
    <row r="14" spans="1:28" s="134" customFormat="1" ht="15.75" customHeight="1" x14ac:dyDescent="0.2">
      <c r="A14" s="373"/>
      <c r="B14" s="373"/>
      <c r="C14" s="373"/>
      <c r="D14" s="373"/>
      <c r="E14" s="373"/>
      <c r="F14" s="373"/>
      <c r="G14" s="373"/>
      <c r="H14" s="373"/>
      <c r="I14" s="373"/>
      <c r="J14" s="373"/>
      <c r="K14" s="373"/>
      <c r="L14" s="373"/>
      <c r="M14" s="373"/>
      <c r="N14" s="373"/>
      <c r="O14" s="373"/>
      <c r="P14" s="133"/>
      <c r="Q14" s="133"/>
      <c r="R14" s="133"/>
      <c r="S14" s="133"/>
      <c r="T14" s="133"/>
      <c r="U14" s="133"/>
      <c r="V14" s="133"/>
      <c r="W14" s="133"/>
      <c r="X14" s="133"/>
      <c r="Y14" s="133"/>
      <c r="Z14" s="133"/>
    </row>
    <row r="15" spans="1:28" s="136" customFormat="1" ht="15.75" x14ac:dyDescent="0.2">
      <c r="A15" s="374"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74"/>
      <c r="C15" s="374"/>
      <c r="D15" s="374"/>
      <c r="E15" s="374"/>
      <c r="F15" s="374"/>
      <c r="G15" s="374"/>
      <c r="H15" s="374"/>
      <c r="I15" s="374"/>
      <c r="J15" s="374"/>
      <c r="K15" s="374"/>
      <c r="L15" s="374"/>
      <c r="M15" s="374"/>
      <c r="N15" s="374"/>
      <c r="O15" s="374"/>
      <c r="P15" s="135"/>
      <c r="Q15" s="135"/>
      <c r="R15" s="135"/>
      <c r="S15" s="135"/>
      <c r="T15" s="135"/>
      <c r="U15" s="135"/>
      <c r="V15" s="135"/>
      <c r="W15" s="135"/>
      <c r="X15" s="135"/>
      <c r="Y15" s="135"/>
      <c r="Z15" s="135"/>
    </row>
    <row r="16" spans="1:28" s="136" customFormat="1" ht="15" customHeight="1" x14ac:dyDescent="0.2">
      <c r="A16" s="367" t="s">
        <v>3</v>
      </c>
      <c r="B16" s="367"/>
      <c r="C16" s="367"/>
      <c r="D16" s="367"/>
      <c r="E16" s="367"/>
      <c r="F16" s="367"/>
      <c r="G16" s="367"/>
      <c r="H16" s="367"/>
      <c r="I16" s="367"/>
      <c r="J16" s="367"/>
      <c r="K16" s="367"/>
      <c r="L16" s="367"/>
      <c r="M16" s="367"/>
      <c r="N16" s="367"/>
      <c r="O16" s="367"/>
      <c r="P16" s="137"/>
      <c r="Q16" s="137"/>
      <c r="R16" s="137"/>
      <c r="S16" s="137"/>
      <c r="T16" s="137"/>
      <c r="U16" s="137"/>
      <c r="V16" s="137"/>
      <c r="W16" s="137"/>
      <c r="X16" s="137"/>
      <c r="Y16" s="137"/>
      <c r="Z16" s="137"/>
    </row>
    <row r="17" spans="1:26" s="136" customFormat="1" ht="15" customHeight="1" x14ac:dyDescent="0.2">
      <c r="A17" s="368"/>
      <c r="B17" s="368"/>
      <c r="C17" s="368"/>
      <c r="D17" s="368"/>
      <c r="E17" s="368"/>
      <c r="F17" s="368"/>
      <c r="G17" s="368"/>
      <c r="H17" s="368"/>
      <c r="I17" s="368"/>
      <c r="J17" s="368"/>
      <c r="K17" s="368"/>
      <c r="L17" s="368"/>
      <c r="M17" s="368"/>
      <c r="N17" s="368"/>
      <c r="O17" s="368"/>
      <c r="P17" s="138"/>
      <c r="Q17" s="138"/>
      <c r="R17" s="138"/>
      <c r="S17" s="138"/>
      <c r="T17" s="138"/>
      <c r="U17" s="138"/>
      <c r="V17" s="138"/>
      <c r="W17" s="138"/>
    </row>
    <row r="18" spans="1:26" s="136" customFormat="1" ht="91.5" customHeight="1" x14ac:dyDescent="0.2">
      <c r="A18" s="413" t="s">
        <v>351</v>
      </c>
      <c r="B18" s="413"/>
      <c r="C18" s="413"/>
      <c r="D18" s="413"/>
      <c r="E18" s="413"/>
      <c r="F18" s="413"/>
      <c r="G18" s="413"/>
      <c r="H18" s="413"/>
      <c r="I18" s="413"/>
      <c r="J18" s="413"/>
      <c r="K18" s="413"/>
      <c r="L18" s="413"/>
      <c r="M18" s="413"/>
      <c r="N18" s="413"/>
      <c r="O18" s="413"/>
      <c r="P18" s="139"/>
      <c r="Q18" s="139"/>
      <c r="R18" s="139"/>
      <c r="S18" s="139"/>
      <c r="T18" s="139"/>
      <c r="U18" s="139"/>
      <c r="V18" s="139"/>
      <c r="W18" s="139"/>
      <c r="X18" s="139"/>
      <c r="Y18" s="139"/>
      <c r="Z18" s="139"/>
    </row>
    <row r="19" spans="1:26" s="136" customFormat="1" ht="78" customHeight="1" x14ac:dyDescent="0.2">
      <c r="A19" s="375" t="s">
        <v>2</v>
      </c>
      <c r="B19" s="375" t="s">
        <v>80</v>
      </c>
      <c r="C19" s="375" t="s">
        <v>79</v>
      </c>
      <c r="D19" s="375" t="s">
        <v>71</v>
      </c>
      <c r="E19" s="410" t="s">
        <v>78</v>
      </c>
      <c r="F19" s="411"/>
      <c r="G19" s="411"/>
      <c r="H19" s="411"/>
      <c r="I19" s="412"/>
      <c r="J19" s="375" t="s">
        <v>77</v>
      </c>
      <c r="K19" s="375"/>
      <c r="L19" s="375"/>
      <c r="M19" s="375"/>
      <c r="N19" s="375"/>
      <c r="O19" s="375"/>
      <c r="P19" s="138"/>
      <c r="Q19" s="138"/>
      <c r="R19" s="138"/>
      <c r="S19" s="138"/>
      <c r="T19" s="138"/>
      <c r="U19" s="138"/>
      <c r="V19" s="138"/>
      <c r="W19" s="138"/>
    </row>
    <row r="20" spans="1:26" s="136" customFormat="1" ht="51" customHeight="1" x14ac:dyDescent="0.2">
      <c r="A20" s="375"/>
      <c r="B20" s="375"/>
      <c r="C20" s="375"/>
      <c r="D20" s="375"/>
      <c r="E20" s="140" t="s">
        <v>76</v>
      </c>
      <c r="F20" s="140" t="s">
        <v>75</v>
      </c>
      <c r="G20" s="140" t="s">
        <v>74</v>
      </c>
      <c r="H20" s="140" t="s">
        <v>73</v>
      </c>
      <c r="I20" s="140" t="s">
        <v>72</v>
      </c>
      <c r="J20" s="259">
        <v>2023</v>
      </c>
      <c r="K20" s="307">
        <v>2024</v>
      </c>
      <c r="L20" s="307">
        <v>2025</v>
      </c>
      <c r="M20" s="307">
        <v>2026</v>
      </c>
      <c r="N20" s="307">
        <v>2027</v>
      </c>
      <c r="O20" s="307">
        <v>2028</v>
      </c>
      <c r="P20" s="142"/>
      <c r="Q20" s="142"/>
      <c r="R20" s="142"/>
      <c r="S20" s="142"/>
      <c r="T20" s="142"/>
      <c r="U20" s="142"/>
      <c r="V20" s="142"/>
      <c r="W20" s="142"/>
      <c r="X20" s="143"/>
      <c r="Y20" s="143"/>
      <c r="Z20" s="143"/>
    </row>
    <row r="21" spans="1:26" s="136" customFormat="1" ht="16.5" customHeight="1" x14ac:dyDescent="0.2">
      <c r="A21" s="156">
        <v>1</v>
      </c>
      <c r="B21" s="145">
        <v>2</v>
      </c>
      <c r="C21" s="156">
        <v>3</v>
      </c>
      <c r="D21" s="145">
        <v>4</v>
      </c>
      <c r="E21" s="156">
        <v>5</v>
      </c>
      <c r="F21" s="145">
        <v>6</v>
      </c>
      <c r="G21" s="156">
        <v>7</v>
      </c>
      <c r="H21" s="145">
        <v>8</v>
      </c>
      <c r="I21" s="156">
        <v>9</v>
      </c>
      <c r="J21" s="145">
        <v>10</v>
      </c>
      <c r="K21" s="156">
        <v>11</v>
      </c>
      <c r="L21" s="145">
        <v>12</v>
      </c>
      <c r="M21" s="156">
        <v>13</v>
      </c>
      <c r="N21" s="145">
        <v>14</v>
      </c>
      <c r="O21" s="156">
        <v>15</v>
      </c>
      <c r="P21" s="142"/>
      <c r="Q21" s="142"/>
      <c r="R21" s="142"/>
      <c r="S21" s="142"/>
      <c r="T21" s="142"/>
      <c r="U21" s="142"/>
      <c r="V21" s="142"/>
      <c r="W21" s="142"/>
      <c r="X21" s="143"/>
      <c r="Y21" s="143"/>
      <c r="Z21" s="143"/>
    </row>
    <row r="22" spans="1:26" s="136" customFormat="1" ht="33" customHeight="1" x14ac:dyDescent="0.2">
      <c r="A22" s="147" t="s">
        <v>60</v>
      </c>
      <c r="B22" s="171" t="s">
        <v>526</v>
      </c>
      <c r="C22" s="23">
        <v>0</v>
      </c>
      <c r="D22" s="23">
        <v>0</v>
      </c>
      <c r="E22" s="23">
        <v>0</v>
      </c>
      <c r="F22" s="23">
        <v>0</v>
      </c>
      <c r="G22" s="23">
        <v>0</v>
      </c>
      <c r="H22" s="23">
        <v>0</v>
      </c>
      <c r="I22" s="23">
        <v>0</v>
      </c>
      <c r="J22" s="172">
        <v>0</v>
      </c>
      <c r="K22" s="172">
        <v>0</v>
      </c>
      <c r="L22" s="146">
        <v>0</v>
      </c>
      <c r="M22" s="146">
        <v>0</v>
      </c>
      <c r="N22" s="146">
        <v>0</v>
      </c>
      <c r="O22" s="146">
        <v>0</v>
      </c>
      <c r="P22" s="142"/>
      <c r="Q22" s="142"/>
      <c r="R22" s="142"/>
      <c r="S22" s="142"/>
      <c r="T22" s="142"/>
      <c r="U22" s="142"/>
      <c r="V22" s="143"/>
      <c r="W22" s="143"/>
      <c r="X22" s="143"/>
      <c r="Y22" s="143"/>
      <c r="Z22" s="143"/>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01"/>
  <sheetViews>
    <sheetView topLeftCell="A15" zoomScale="85" zoomScaleNormal="85" workbookViewId="0">
      <selection activeCell="B25" sqref="B25"/>
    </sheetView>
  </sheetViews>
  <sheetFormatPr defaultColWidth="9.140625" defaultRowHeight="15" x14ac:dyDescent="0.25"/>
  <cols>
    <col min="1" max="1" width="61.7109375" style="161" customWidth="1"/>
    <col min="2" max="2" width="18.5703125" style="161" customWidth="1"/>
    <col min="3" max="3" width="17" style="161" customWidth="1"/>
    <col min="4" max="4" width="17.5703125" style="161" customWidth="1"/>
    <col min="5" max="5" width="16.28515625" style="161" customWidth="1"/>
    <col min="6" max="6" width="15" style="161" customWidth="1"/>
    <col min="7" max="11" width="13" style="161" customWidth="1"/>
    <col min="12" max="13" width="16.85546875" style="161" customWidth="1"/>
    <col min="14" max="33" width="16.85546875" style="161" hidden="1" customWidth="1"/>
    <col min="34" max="36" width="11.28515625" style="161" customWidth="1"/>
    <col min="37" max="242" width="9.140625" style="161"/>
    <col min="243" max="243" width="61.7109375" style="161" customWidth="1"/>
    <col min="244" max="244" width="18.5703125" style="161" customWidth="1"/>
    <col min="245" max="280" width="16.85546875" style="161" customWidth="1"/>
    <col min="281" max="281" width="16.7109375" style="161" customWidth="1"/>
    <col min="282" max="292" width="11.28515625" style="161" customWidth="1"/>
    <col min="293" max="498" width="9.140625" style="161"/>
    <col min="499" max="499" width="61.7109375" style="161" customWidth="1"/>
    <col min="500" max="500" width="18.5703125" style="161" customWidth="1"/>
    <col min="501" max="536" width="16.85546875" style="161" customWidth="1"/>
    <col min="537" max="537" width="16.7109375" style="161" customWidth="1"/>
    <col min="538" max="548" width="11.28515625" style="161" customWidth="1"/>
    <col min="549" max="754" width="9.140625" style="161"/>
    <col min="755" max="755" width="61.7109375" style="161" customWidth="1"/>
    <col min="756" max="756" width="18.5703125" style="161" customWidth="1"/>
    <col min="757" max="792" width="16.85546875" style="161" customWidth="1"/>
    <col min="793" max="793" width="16.7109375" style="161" customWidth="1"/>
    <col min="794" max="804" width="11.28515625" style="161" customWidth="1"/>
    <col min="805" max="1010" width="9.140625" style="161"/>
    <col min="1011" max="1011" width="61.7109375" style="161" customWidth="1"/>
    <col min="1012" max="1012" width="18.5703125" style="161" customWidth="1"/>
    <col min="1013" max="1048" width="16.85546875" style="161" customWidth="1"/>
    <col min="1049" max="1049" width="16.7109375" style="161" customWidth="1"/>
    <col min="1050" max="1060" width="11.28515625" style="161" customWidth="1"/>
    <col min="1061" max="1266" width="9.140625" style="161"/>
    <col min="1267" max="1267" width="61.7109375" style="161" customWidth="1"/>
    <col min="1268" max="1268" width="18.5703125" style="161" customWidth="1"/>
    <col min="1269" max="1304" width="16.85546875" style="161" customWidth="1"/>
    <col min="1305" max="1305" width="16.7109375" style="161" customWidth="1"/>
    <col min="1306" max="1316" width="11.28515625" style="161" customWidth="1"/>
    <col min="1317" max="1522" width="9.140625" style="161"/>
    <col min="1523" max="1523" width="61.7109375" style="161" customWidth="1"/>
    <col min="1524" max="1524" width="18.5703125" style="161" customWidth="1"/>
    <col min="1525" max="1560" width="16.85546875" style="161" customWidth="1"/>
    <col min="1561" max="1561" width="16.7109375" style="161" customWidth="1"/>
    <col min="1562" max="1572" width="11.28515625" style="161" customWidth="1"/>
    <col min="1573" max="1778" width="9.140625" style="161"/>
    <col min="1779" max="1779" width="61.7109375" style="161" customWidth="1"/>
    <col min="1780" max="1780" width="18.5703125" style="161" customWidth="1"/>
    <col min="1781" max="1816" width="16.85546875" style="161" customWidth="1"/>
    <col min="1817" max="1817" width="16.7109375" style="161" customWidth="1"/>
    <col min="1818" max="1828" width="11.28515625" style="161" customWidth="1"/>
    <col min="1829" max="2034" width="9.140625" style="161"/>
    <col min="2035" max="2035" width="61.7109375" style="161" customWidth="1"/>
    <col min="2036" max="2036" width="18.5703125" style="161" customWidth="1"/>
    <col min="2037" max="2072" width="16.85546875" style="161" customWidth="1"/>
    <col min="2073" max="2073" width="16.7109375" style="161" customWidth="1"/>
    <col min="2074" max="2084" width="11.28515625" style="161" customWidth="1"/>
    <col min="2085" max="2290" width="9.140625" style="161"/>
    <col min="2291" max="2291" width="61.7109375" style="161" customWidth="1"/>
    <col min="2292" max="2292" width="18.5703125" style="161" customWidth="1"/>
    <col min="2293" max="2328" width="16.85546875" style="161" customWidth="1"/>
    <col min="2329" max="2329" width="16.7109375" style="161" customWidth="1"/>
    <col min="2330" max="2340" width="11.28515625" style="161" customWidth="1"/>
    <col min="2341" max="2546" width="9.140625" style="161"/>
    <col min="2547" max="2547" width="61.7109375" style="161" customWidth="1"/>
    <col min="2548" max="2548" width="18.5703125" style="161" customWidth="1"/>
    <col min="2549" max="2584" width="16.85546875" style="161" customWidth="1"/>
    <col min="2585" max="2585" width="16.7109375" style="161" customWidth="1"/>
    <col min="2586" max="2596" width="11.28515625" style="161" customWidth="1"/>
    <col min="2597" max="2802" width="9.140625" style="161"/>
    <col min="2803" max="2803" width="61.7109375" style="161" customWidth="1"/>
    <col min="2804" max="2804" width="18.5703125" style="161" customWidth="1"/>
    <col min="2805" max="2840" width="16.85546875" style="161" customWidth="1"/>
    <col min="2841" max="2841" width="16.7109375" style="161" customWidth="1"/>
    <col min="2842" max="2852" width="11.28515625" style="161" customWidth="1"/>
    <col min="2853" max="3058" width="9.140625" style="161"/>
    <col min="3059" max="3059" width="61.7109375" style="161" customWidth="1"/>
    <col min="3060" max="3060" width="18.5703125" style="161" customWidth="1"/>
    <col min="3061" max="3096" width="16.85546875" style="161" customWidth="1"/>
    <col min="3097" max="3097" width="16.7109375" style="161" customWidth="1"/>
    <col min="3098" max="3108" width="11.28515625" style="161" customWidth="1"/>
    <col min="3109" max="3314" width="9.140625" style="161"/>
    <col min="3315" max="3315" width="61.7109375" style="161" customWidth="1"/>
    <col min="3316" max="3316" width="18.5703125" style="161" customWidth="1"/>
    <col min="3317" max="3352" width="16.85546875" style="161" customWidth="1"/>
    <col min="3353" max="3353" width="16.7109375" style="161" customWidth="1"/>
    <col min="3354" max="3364" width="11.28515625" style="161" customWidth="1"/>
    <col min="3365" max="3570" width="9.140625" style="161"/>
    <col min="3571" max="3571" width="61.7109375" style="161" customWidth="1"/>
    <col min="3572" max="3572" width="18.5703125" style="161" customWidth="1"/>
    <col min="3573" max="3608" width="16.85546875" style="161" customWidth="1"/>
    <col min="3609" max="3609" width="16.7109375" style="161" customWidth="1"/>
    <col min="3610" max="3620" width="11.28515625" style="161" customWidth="1"/>
    <col min="3621" max="3826" width="9.140625" style="161"/>
    <col min="3827" max="3827" width="61.7109375" style="161" customWidth="1"/>
    <col min="3828" max="3828" width="18.5703125" style="161" customWidth="1"/>
    <col min="3829" max="3864" width="16.85546875" style="161" customWidth="1"/>
    <col min="3865" max="3865" width="16.7109375" style="161" customWidth="1"/>
    <col min="3866" max="3876" width="11.28515625" style="161" customWidth="1"/>
    <col min="3877" max="4082" width="9.140625" style="161"/>
    <col min="4083" max="4083" width="61.7109375" style="161" customWidth="1"/>
    <col min="4084" max="4084" width="18.5703125" style="161" customWidth="1"/>
    <col min="4085" max="4120" width="16.85546875" style="161" customWidth="1"/>
    <col min="4121" max="4121" width="16.7109375" style="161" customWidth="1"/>
    <col min="4122" max="4132" width="11.28515625" style="161" customWidth="1"/>
    <col min="4133" max="4338" width="9.140625" style="161"/>
    <col min="4339" max="4339" width="61.7109375" style="161" customWidth="1"/>
    <col min="4340" max="4340" width="18.5703125" style="161" customWidth="1"/>
    <col min="4341" max="4376" width="16.85546875" style="161" customWidth="1"/>
    <col min="4377" max="4377" width="16.7109375" style="161" customWidth="1"/>
    <col min="4378" max="4388" width="11.28515625" style="161" customWidth="1"/>
    <col min="4389" max="4594" width="9.140625" style="161"/>
    <col min="4595" max="4595" width="61.7109375" style="161" customWidth="1"/>
    <col min="4596" max="4596" width="18.5703125" style="161" customWidth="1"/>
    <col min="4597" max="4632" width="16.85546875" style="161" customWidth="1"/>
    <col min="4633" max="4633" width="16.7109375" style="161" customWidth="1"/>
    <col min="4634" max="4644" width="11.28515625" style="161" customWidth="1"/>
    <col min="4645" max="4850" width="9.140625" style="161"/>
    <col min="4851" max="4851" width="61.7109375" style="161" customWidth="1"/>
    <col min="4852" max="4852" width="18.5703125" style="161" customWidth="1"/>
    <col min="4853" max="4888" width="16.85546875" style="161" customWidth="1"/>
    <col min="4889" max="4889" width="16.7109375" style="161" customWidth="1"/>
    <col min="4890" max="4900" width="11.28515625" style="161" customWidth="1"/>
    <col min="4901" max="5106" width="9.140625" style="161"/>
    <col min="5107" max="5107" width="61.7109375" style="161" customWidth="1"/>
    <col min="5108" max="5108" width="18.5703125" style="161" customWidth="1"/>
    <col min="5109" max="5144" width="16.85546875" style="161" customWidth="1"/>
    <col min="5145" max="5145" width="16.7109375" style="161" customWidth="1"/>
    <col min="5146" max="5156" width="11.28515625" style="161" customWidth="1"/>
    <col min="5157" max="5362" width="9.140625" style="161"/>
    <col min="5363" max="5363" width="61.7109375" style="161" customWidth="1"/>
    <col min="5364" max="5364" width="18.5703125" style="161" customWidth="1"/>
    <col min="5365" max="5400" width="16.85546875" style="161" customWidth="1"/>
    <col min="5401" max="5401" width="16.7109375" style="161" customWidth="1"/>
    <col min="5402" max="5412" width="11.28515625" style="161" customWidth="1"/>
    <col min="5413" max="5618" width="9.140625" style="161"/>
    <col min="5619" max="5619" width="61.7109375" style="161" customWidth="1"/>
    <col min="5620" max="5620" width="18.5703125" style="161" customWidth="1"/>
    <col min="5621" max="5656" width="16.85546875" style="161" customWidth="1"/>
    <col min="5657" max="5657" width="16.7109375" style="161" customWidth="1"/>
    <col min="5658" max="5668" width="11.28515625" style="161" customWidth="1"/>
    <col min="5669" max="5874" width="9.140625" style="161"/>
    <col min="5875" max="5875" width="61.7109375" style="161" customWidth="1"/>
    <col min="5876" max="5876" width="18.5703125" style="161" customWidth="1"/>
    <col min="5877" max="5912" width="16.85546875" style="161" customWidth="1"/>
    <col min="5913" max="5913" width="16.7109375" style="161" customWidth="1"/>
    <col min="5914" max="5924" width="11.28515625" style="161" customWidth="1"/>
    <col min="5925" max="6130" width="9.140625" style="161"/>
    <col min="6131" max="6131" width="61.7109375" style="161" customWidth="1"/>
    <col min="6132" max="6132" width="18.5703125" style="161" customWidth="1"/>
    <col min="6133" max="6168" width="16.85546875" style="161" customWidth="1"/>
    <col min="6169" max="6169" width="16.7109375" style="161" customWidth="1"/>
    <col min="6170" max="6180" width="11.28515625" style="161" customWidth="1"/>
    <col min="6181" max="6386" width="9.140625" style="161"/>
    <col min="6387" max="6387" width="61.7109375" style="161" customWidth="1"/>
    <col min="6388" max="6388" width="18.5703125" style="161" customWidth="1"/>
    <col min="6389" max="6424" width="16.85546875" style="161" customWidth="1"/>
    <col min="6425" max="6425" width="16.7109375" style="161" customWidth="1"/>
    <col min="6426" max="6436" width="11.28515625" style="161" customWidth="1"/>
    <col min="6437" max="6642" width="9.140625" style="161"/>
    <col min="6643" max="6643" width="61.7109375" style="161" customWidth="1"/>
    <col min="6644" max="6644" width="18.5703125" style="161" customWidth="1"/>
    <col min="6645" max="6680" width="16.85546875" style="161" customWidth="1"/>
    <col min="6681" max="6681" width="16.7109375" style="161" customWidth="1"/>
    <col min="6682" max="6692" width="11.28515625" style="161" customWidth="1"/>
    <col min="6693" max="6898" width="9.140625" style="161"/>
    <col min="6899" max="6899" width="61.7109375" style="161" customWidth="1"/>
    <col min="6900" max="6900" width="18.5703125" style="161" customWidth="1"/>
    <col min="6901" max="6936" width="16.85546875" style="161" customWidth="1"/>
    <col min="6937" max="6937" width="16.7109375" style="161" customWidth="1"/>
    <col min="6938" max="6948" width="11.28515625" style="161" customWidth="1"/>
    <col min="6949" max="7154" width="9.140625" style="161"/>
    <col min="7155" max="7155" width="61.7109375" style="161" customWidth="1"/>
    <col min="7156" max="7156" width="18.5703125" style="161" customWidth="1"/>
    <col min="7157" max="7192" width="16.85546875" style="161" customWidth="1"/>
    <col min="7193" max="7193" width="16.7109375" style="161" customWidth="1"/>
    <col min="7194" max="7204" width="11.28515625" style="161" customWidth="1"/>
    <col min="7205" max="7410" width="9.140625" style="161"/>
    <col min="7411" max="7411" width="61.7109375" style="161" customWidth="1"/>
    <col min="7412" max="7412" width="18.5703125" style="161" customWidth="1"/>
    <col min="7413" max="7448" width="16.85546875" style="161" customWidth="1"/>
    <col min="7449" max="7449" width="16.7109375" style="161" customWidth="1"/>
    <col min="7450" max="7460" width="11.28515625" style="161" customWidth="1"/>
    <col min="7461" max="7666" width="9.140625" style="161"/>
    <col min="7667" max="7667" width="61.7109375" style="161" customWidth="1"/>
    <col min="7668" max="7668" width="18.5703125" style="161" customWidth="1"/>
    <col min="7669" max="7704" width="16.85546875" style="161" customWidth="1"/>
    <col min="7705" max="7705" width="16.7109375" style="161" customWidth="1"/>
    <col min="7706" max="7716" width="11.28515625" style="161" customWidth="1"/>
    <col min="7717" max="7922" width="9.140625" style="161"/>
    <col min="7923" max="7923" width="61.7109375" style="161" customWidth="1"/>
    <col min="7924" max="7924" width="18.5703125" style="161" customWidth="1"/>
    <col min="7925" max="7960" width="16.85546875" style="161" customWidth="1"/>
    <col min="7961" max="7961" width="16.7109375" style="161" customWidth="1"/>
    <col min="7962" max="7972" width="11.28515625" style="161" customWidth="1"/>
    <col min="7973" max="8178" width="9.140625" style="161"/>
    <col min="8179" max="8179" width="61.7109375" style="161" customWidth="1"/>
    <col min="8180" max="8180" width="18.5703125" style="161" customWidth="1"/>
    <col min="8181" max="8216" width="16.85546875" style="161" customWidth="1"/>
    <col min="8217" max="8217" width="16.7109375" style="161" customWidth="1"/>
    <col min="8218" max="8228" width="11.28515625" style="161" customWidth="1"/>
    <col min="8229" max="8434" width="9.140625" style="161"/>
    <col min="8435" max="8435" width="61.7109375" style="161" customWidth="1"/>
    <col min="8436" max="8436" width="18.5703125" style="161" customWidth="1"/>
    <col min="8437" max="8472" width="16.85546875" style="161" customWidth="1"/>
    <col min="8473" max="8473" width="16.7109375" style="161" customWidth="1"/>
    <col min="8474" max="8484" width="11.28515625" style="161" customWidth="1"/>
    <col min="8485" max="8690" width="9.140625" style="161"/>
    <col min="8691" max="8691" width="61.7109375" style="161" customWidth="1"/>
    <col min="8692" max="8692" width="18.5703125" style="161" customWidth="1"/>
    <col min="8693" max="8728" width="16.85546875" style="161" customWidth="1"/>
    <col min="8729" max="8729" width="16.7109375" style="161" customWidth="1"/>
    <col min="8730" max="8740" width="11.28515625" style="161" customWidth="1"/>
    <col min="8741" max="8946" width="9.140625" style="161"/>
    <col min="8947" max="8947" width="61.7109375" style="161" customWidth="1"/>
    <col min="8948" max="8948" width="18.5703125" style="161" customWidth="1"/>
    <col min="8949" max="8984" width="16.85546875" style="161" customWidth="1"/>
    <col min="8985" max="8985" width="16.7109375" style="161" customWidth="1"/>
    <col min="8986" max="8996" width="11.28515625" style="161" customWidth="1"/>
    <col min="8997" max="9202" width="9.140625" style="161"/>
    <col min="9203" max="9203" width="61.7109375" style="161" customWidth="1"/>
    <col min="9204" max="9204" width="18.5703125" style="161" customWidth="1"/>
    <col min="9205" max="9240" width="16.85546875" style="161" customWidth="1"/>
    <col min="9241" max="9241" width="16.7109375" style="161" customWidth="1"/>
    <col min="9242" max="9252" width="11.28515625" style="161" customWidth="1"/>
    <col min="9253" max="9458" width="9.140625" style="161"/>
    <col min="9459" max="9459" width="61.7109375" style="161" customWidth="1"/>
    <col min="9460" max="9460" width="18.5703125" style="161" customWidth="1"/>
    <col min="9461" max="9496" width="16.85546875" style="161" customWidth="1"/>
    <col min="9497" max="9497" width="16.7109375" style="161" customWidth="1"/>
    <col min="9498" max="9508" width="11.28515625" style="161" customWidth="1"/>
    <col min="9509" max="9714" width="9.140625" style="161"/>
    <col min="9715" max="9715" width="61.7109375" style="161" customWidth="1"/>
    <col min="9716" max="9716" width="18.5703125" style="161" customWidth="1"/>
    <col min="9717" max="9752" width="16.85546875" style="161" customWidth="1"/>
    <col min="9753" max="9753" width="16.7109375" style="161" customWidth="1"/>
    <col min="9754" max="9764" width="11.28515625" style="161" customWidth="1"/>
    <col min="9765" max="9970" width="9.140625" style="161"/>
    <col min="9971" max="9971" width="61.7109375" style="161" customWidth="1"/>
    <col min="9972" max="9972" width="18.5703125" style="161" customWidth="1"/>
    <col min="9973" max="10008" width="16.85546875" style="161" customWidth="1"/>
    <col min="10009" max="10009" width="16.7109375" style="161" customWidth="1"/>
    <col min="10010" max="10020" width="11.28515625" style="161" customWidth="1"/>
    <col min="10021" max="10226" width="9.140625" style="161"/>
    <col min="10227" max="10227" width="61.7109375" style="161" customWidth="1"/>
    <col min="10228" max="10228" width="18.5703125" style="161" customWidth="1"/>
    <col min="10229" max="10264" width="16.85546875" style="161" customWidth="1"/>
    <col min="10265" max="10265" width="16.7109375" style="161" customWidth="1"/>
    <col min="10266" max="10276" width="11.28515625" style="161" customWidth="1"/>
    <col min="10277" max="10482" width="9.140625" style="161"/>
    <col min="10483" max="10483" width="61.7109375" style="161" customWidth="1"/>
    <col min="10484" max="10484" width="18.5703125" style="161" customWidth="1"/>
    <col min="10485" max="10520" width="16.85546875" style="161" customWidth="1"/>
    <col min="10521" max="10521" width="16.7109375" style="161" customWidth="1"/>
    <col min="10522" max="10532" width="11.28515625" style="161" customWidth="1"/>
    <col min="10533" max="10738" width="9.140625" style="161"/>
    <col min="10739" max="10739" width="61.7109375" style="161" customWidth="1"/>
    <col min="10740" max="10740" width="18.5703125" style="161" customWidth="1"/>
    <col min="10741" max="10776" width="16.85546875" style="161" customWidth="1"/>
    <col min="10777" max="10777" width="16.7109375" style="161" customWidth="1"/>
    <col min="10778" max="10788" width="11.28515625" style="161" customWidth="1"/>
    <col min="10789" max="10994" width="9.140625" style="161"/>
    <col min="10995" max="10995" width="61.7109375" style="161" customWidth="1"/>
    <col min="10996" max="10996" width="18.5703125" style="161" customWidth="1"/>
    <col min="10997" max="11032" width="16.85546875" style="161" customWidth="1"/>
    <col min="11033" max="11033" width="16.7109375" style="161" customWidth="1"/>
    <col min="11034" max="11044" width="11.28515625" style="161" customWidth="1"/>
    <col min="11045" max="11250" width="9.140625" style="161"/>
    <col min="11251" max="11251" width="61.7109375" style="161" customWidth="1"/>
    <col min="11252" max="11252" width="18.5703125" style="161" customWidth="1"/>
    <col min="11253" max="11288" width="16.85546875" style="161" customWidth="1"/>
    <col min="11289" max="11289" width="16.7109375" style="161" customWidth="1"/>
    <col min="11290" max="11300" width="11.28515625" style="161" customWidth="1"/>
    <col min="11301" max="11506" width="9.140625" style="161"/>
    <col min="11507" max="11507" width="61.7109375" style="161" customWidth="1"/>
    <col min="11508" max="11508" width="18.5703125" style="161" customWidth="1"/>
    <col min="11509" max="11544" width="16.85546875" style="161" customWidth="1"/>
    <col min="11545" max="11545" width="16.7109375" style="161" customWidth="1"/>
    <col min="11546" max="11556" width="11.28515625" style="161" customWidth="1"/>
    <col min="11557" max="11762" width="9.140625" style="161"/>
    <col min="11763" max="11763" width="61.7109375" style="161" customWidth="1"/>
    <col min="11764" max="11764" width="18.5703125" style="161" customWidth="1"/>
    <col min="11765" max="11800" width="16.85546875" style="161" customWidth="1"/>
    <col min="11801" max="11801" width="16.7109375" style="161" customWidth="1"/>
    <col min="11802" max="11812" width="11.28515625" style="161" customWidth="1"/>
    <col min="11813" max="12018" width="9.140625" style="161"/>
    <col min="12019" max="12019" width="61.7109375" style="161" customWidth="1"/>
    <col min="12020" max="12020" width="18.5703125" style="161" customWidth="1"/>
    <col min="12021" max="12056" width="16.85546875" style="161" customWidth="1"/>
    <col min="12057" max="12057" width="16.7109375" style="161" customWidth="1"/>
    <col min="12058" max="12068" width="11.28515625" style="161" customWidth="1"/>
    <col min="12069" max="12274" width="9.140625" style="161"/>
    <col min="12275" max="12275" width="61.7109375" style="161" customWidth="1"/>
    <col min="12276" max="12276" width="18.5703125" style="161" customWidth="1"/>
    <col min="12277" max="12312" width="16.85546875" style="161" customWidth="1"/>
    <col min="12313" max="12313" width="16.7109375" style="161" customWidth="1"/>
    <col min="12314" max="12324" width="11.28515625" style="161" customWidth="1"/>
    <col min="12325" max="12530" width="9.140625" style="161"/>
    <col min="12531" max="12531" width="61.7109375" style="161" customWidth="1"/>
    <col min="12532" max="12532" width="18.5703125" style="161" customWidth="1"/>
    <col min="12533" max="12568" width="16.85546875" style="161" customWidth="1"/>
    <col min="12569" max="12569" width="16.7109375" style="161" customWidth="1"/>
    <col min="12570" max="12580" width="11.28515625" style="161" customWidth="1"/>
    <col min="12581" max="12786" width="9.140625" style="161"/>
    <col min="12787" max="12787" width="61.7109375" style="161" customWidth="1"/>
    <col min="12788" max="12788" width="18.5703125" style="161" customWidth="1"/>
    <col min="12789" max="12824" width="16.85546875" style="161" customWidth="1"/>
    <col min="12825" max="12825" width="16.7109375" style="161" customWidth="1"/>
    <col min="12826" max="12836" width="11.28515625" style="161" customWidth="1"/>
    <col min="12837" max="13042" width="9.140625" style="161"/>
    <col min="13043" max="13043" width="61.7109375" style="161" customWidth="1"/>
    <col min="13044" max="13044" width="18.5703125" style="161" customWidth="1"/>
    <col min="13045" max="13080" width="16.85546875" style="161" customWidth="1"/>
    <col min="13081" max="13081" width="16.7109375" style="161" customWidth="1"/>
    <col min="13082" max="13092" width="11.28515625" style="161" customWidth="1"/>
    <col min="13093" max="13298" width="9.140625" style="161"/>
    <col min="13299" max="13299" width="61.7109375" style="161" customWidth="1"/>
    <col min="13300" max="13300" width="18.5703125" style="161" customWidth="1"/>
    <col min="13301" max="13336" width="16.85546875" style="161" customWidth="1"/>
    <col min="13337" max="13337" width="16.7109375" style="161" customWidth="1"/>
    <col min="13338" max="13348" width="11.28515625" style="161" customWidth="1"/>
    <col min="13349" max="13554" width="9.140625" style="161"/>
    <col min="13555" max="13555" width="61.7109375" style="161" customWidth="1"/>
    <col min="13556" max="13556" width="18.5703125" style="161" customWidth="1"/>
    <col min="13557" max="13592" width="16.85546875" style="161" customWidth="1"/>
    <col min="13593" max="13593" width="16.7109375" style="161" customWidth="1"/>
    <col min="13594" max="13604" width="11.28515625" style="161" customWidth="1"/>
    <col min="13605" max="13810" width="9.140625" style="161"/>
    <col min="13811" max="13811" width="61.7109375" style="161" customWidth="1"/>
    <col min="13812" max="13812" width="18.5703125" style="161" customWidth="1"/>
    <col min="13813" max="13848" width="16.85546875" style="161" customWidth="1"/>
    <col min="13849" max="13849" width="16.7109375" style="161" customWidth="1"/>
    <col min="13850" max="13860" width="11.28515625" style="161" customWidth="1"/>
    <col min="13861" max="14066" width="9.140625" style="161"/>
    <col min="14067" max="14067" width="61.7109375" style="161" customWidth="1"/>
    <col min="14068" max="14068" width="18.5703125" style="161" customWidth="1"/>
    <col min="14069" max="14104" width="16.85546875" style="161" customWidth="1"/>
    <col min="14105" max="14105" width="16.7109375" style="161" customWidth="1"/>
    <col min="14106" max="14116" width="11.28515625" style="161" customWidth="1"/>
    <col min="14117" max="14322" width="9.140625" style="161"/>
    <col min="14323" max="14323" width="61.7109375" style="161" customWidth="1"/>
    <col min="14324" max="14324" width="18.5703125" style="161" customWidth="1"/>
    <col min="14325" max="14360" width="16.85546875" style="161" customWidth="1"/>
    <col min="14361" max="14361" width="16.7109375" style="161" customWidth="1"/>
    <col min="14362" max="14372" width="11.28515625" style="161" customWidth="1"/>
    <col min="14373" max="14578" width="9.140625" style="161"/>
    <col min="14579" max="14579" width="61.7109375" style="161" customWidth="1"/>
    <col min="14580" max="14580" width="18.5703125" style="161" customWidth="1"/>
    <col min="14581" max="14616" width="16.85546875" style="161" customWidth="1"/>
    <col min="14617" max="14617" width="16.7109375" style="161" customWidth="1"/>
    <col min="14618" max="14628" width="11.28515625" style="161" customWidth="1"/>
    <col min="14629" max="14834" width="9.140625" style="161"/>
    <col min="14835" max="14835" width="61.7109375" style="161" customWidth="1"/>
    <col min="14836" max="14836" width="18.5703125" style="161" customWidth="1"/>
    <col min="14837" max="14872" width="16.85546875" style="161" customWidth="1"/>
    <col min="14873" max="14873" width="16.7109375" style="161" customWidth="1"/>
    <col min="14874" max="14884" width="11.28515625" style="161" customWidth="1"/>
    <col min="14885" max="15090" width="9.140625" style="161"/>
    <col min="15091" max="15091" width="61.7109375" style="161" customWidth="1"/>
    <col min="15092" max="15092" width="18.5703125" style="161" customWidth="1"/>
    <col min="15093" max="15128" width="16.85546875" style="161" customWidth="1"/>
    <col min="15129" max="15129" width="16.7109375" style="161" customWidth="1"/>
    <col min="15130" max="15140" width="11.28515625" style="161" customWidth="1"/>
    <col min="15141" max="15346" width="9.140625" style="161"/>
    <col min="15347" max="15347" width="61.7109375" style="161" customWidth="1"/>
    <col min="15348" max="15348" width="18.5703125" style="161" customWidth="1"/>
    <col min="15349" max="15384" width="16.85546875" style="161" customWidth="1"/>
    <col min="15385" max="15385" width="16.7109375" style="161" customWidth="1"/>
    <col min="15386" max="15396" width="11.28515625" style="161" customWidth="1"/>
    <col min="15397" max="15602" width="9.140625" style="161"/>
    <col min="15603" max="15603" width="61.7109375" style="161" customWidth="1"/>
    <col min="15604" max="15604" width="18.5703125" style="161" customWidth="1"/>
    <col min="15605" max="15640" width="16.85546875" style="161" customWidth="1"/>
    <col min="15641" max="15641" width="16.7109375" style="161" customWidth="1"/>
    <col min="15642" max="15652" width="11.28515625" style="161" customWidth="1"/>
    <col min="15653" max="15858" width="9.140625" style="161"/>
    <col min="15859" max="15859" width="61.7109375" style="161" customWidth="1"/>
    <col min="15860" max="15860" width="18.5703125" style="161" customWidth="1"/>
    <col min="15861" max="15896" width="16.85546875" style="161" customWidth="1"/>
    <col min="15897" max="15897" width="16.7109375" style="161" customWidth="1"/>
    <col min="15898" max="15908" width="11.28515625" style="161" customWidth="1"/>
    <col min="15909" max="16114" width="9.140625" style="161"/>
    <col min="16115" max="16115" width="61.7109375" style="161" customWidth="1"/>
    <col min="16116" max="16116" width="18.5703125" style="161" customWidth="1"/>
    <col min="16117" max="16152" width="16.85546875" style="161" customWidth="1"/>
    <col min="16153" max="16153" width="16.7109375" style="161" customWidth="1"/>
    <col min="16154" max="16164" width="11.28515625" style="161" customWidth="1"/>
    <col min="16165" max="16384" width="9.140625" style="161"/>
  </cols>
  <sheetData>
    <row r="1" spans="1:33" s="111" customFormat="1" ht="18.75" x14ac:dyDescent="0.2">
      <c r="A1" s="16"/>
      <c r="B1" s="16"/>
      <c r="C1" s="16"/>
      <c r="D1" s="16"/>
      <c r="E1" s="102"/>
      <c r="F1" s="102"/>
      <c r="G1" s="16"/>
      <c r="H1" s="32" t="s">
        <v>64</v>
      </c>
      <c r="I1" s="102"/>
      <c r="J1" s="102"/>
      <c r="K1" s="102"/>
      <c r="L1" s="102"/>
      <c r="M1" s="102"/>
      <c r="N1" s="102"/>
      <c r="O1" s="102"/>
      <c r="P1" s="102"/>
      <c r="Q1" s="103"/>
      <c r="R1" s="102"/>
      <c r="S1" s="102"/>
      <c r="T1" s="102"/>
      <c r="U1" s="102"/>
      <c r="V1" s="102"/>
      <c r="W1" s="102"/>
      <c r="X1" s="102"/>
      <c r="Y1" s="102"/>
      <c r="Z1" s="102"/>
      <c r="AA1" s="102"/>
      <c r="AB1" s="102"/>
      <c r="AC1" s="102"/>
      <c r="AD1" s="102"/>
      <c r="AE1" s="102"/>
      <c r="AF1" s="102"/>
      <c r="AG1" s="102"/>
    </row>
    <row r="2" spans="1:33" s="173" customFormat="1" ht="18.75" x14ac:dyDescent="0.3">
      <c r="A2" s="16"/>
      <c r="B2" s="16"/>
      <c r="C2" s="16"/>
      <c r="D2" s="16"/>
      <c r="E2" s="111"/>
      <c r="F2" s="111"/>
      <c r="G2" s="16"/>
      <c r="H2" s="13" t="s">
        <v>7</v>
      </c>
      <c r="I2" s="102"/>
      <c r="J2" s="102"/>
      <c r="K2" s="102"/>
      <c r="L2" s="102"/>
      <c r="M2" s="102"/>
      <c r="N2" s="102"/>
      <c r="O2" s="102"/>
      <c r="P2" s="102"/>
      <c r="Q2" s="103"/>
      <c r="R2" s="102"/>
      <c r="S2" s="102"/>
      <c r="T2" s="102"/>
      <c r="U2" s="102"/>
      <c r="V2" s="102"/>
      <c r="W2" s="102"/>
      <c r="X2" s="102"/>
      <c r="Y2" s="102"/>
      <c r="Z2" s="102"/>
      <c r="AA2" s="102"/>
      <c r="AB2" s="102"/>
      <c r="AC2" s="102"/>
      <c r="AD2" s="102"/>
      <c r="AE2" s="102"/>
      <c r="AF2" s="102"/>
      <c r="AG2" s="102"/>
    </row>
    <row r="3" spans="1:33" s="173" customFormat="1" ht="18.75" x14ac:dyDescent="0.3">
      <c r="A3" s="132"/>
      <c r="B3" s="16"/>
      <c r="C3" s="16"/>
      <c r="D3" s="16"/>
      <c r="E3" s="111"/>
      <c r="F3" s="111"/>
      <c r="G3" s="16"/>
      <c r="H3" s="13" t="s">
        <v>257</v>
      </c>
      <c r="I3" s="102"/>
      <c r="J3" s="102"/>
      <c r="K3" s="102"/>
      <c r="L3" s="102"/>
      <c r="M3" s="102"/>
      <c r="N3" s="102"/>
      <c r="O3" s="102"/>
      <c r="P3" s="102"/>
      <c r="Q3" s="103"/>
      <c r="R3" s="102"/>
      <c r="S3" s="102"/>
      <c r="T3" s="102"/>
      <c r="U3" s="102"/>
      <c r="V3" s="102"/>
      <c r="W3" s="102"/>
      <c r="X3" s="102"/>
      <c r="Y3" s="102"/>
      <c r="Z3" s="102"/>
      <c r="AA3" s="102"/>
      <c r="AB3" s="102"/>
      <c r="AC3" s="102"/>
      <c r="AD3" s="102"/>
      <c r="AE3" s="102"/>
      <c r="AF3" s="102"/>
      <c r="AG3" s="102"/>
    </row>
    <row r="4" spans="1:33" s="173" customFormat="1" ht="15.75" x14ac:dyDescent="0.2">
      <c r="A4" s="132"/>
      <c r="B4" s="16"/>
      <c r="C4" s="16"/>
      <c r="D4" s="16"/>
      <c r="E4" s="16"/>
      <c r="F4" s="16"/>
      <c r="G4" s="16"/>
      <c r="H4" s="16"/>
      <c r="I4" s="102"/>
      <c r="J4" s="102"/>
      <c r="K4" s="102"/>
      <c r="L4" s="102"/>
      <c r="M4" s="102"/>
      <c r="N4" s="102"/>
      <c r="O4" s="102"/>
      <c r="P4" s="102"/>
      <c r="Q4" s="103"/>
      <c r="R4" s="102"/>
      <c r="S4" s="102"/>
      <c r="T4" s="102"/>
      <c r="U4" s="102"/>
      <c r="V4" s="102"/>
      <c r="W4" s="102"/>
      <c r="X4" s="102"/>
      <c r="Y4" s="102"/>
      <c r="Z4" s="102"/>
      <c r="AA4" s="102"/>
      <c r="AB4" s="102"/>
      <c r="AC4" s="102"/>
      <c r="AD4" s="102"/>
      <c r="AE4" s="102"/>
      <c r="AF4" s="102"/>
      <c r="AG4" s="102"/>
    </row>
    <row r="5" spans="1:33" s="173" customFormat="1" ht="15.75" x14ac:dyDescent="0.2">
      <c r="A5" s="416" t="str">
        <f>'1. паспорт местоположение'!A5:C5</f>
        <v>Год раскрытия информации: 2024 год</v>
      </c>
      <c r="B5" s="416"/>
      <c r="C5" s="416"/>
      <c r="D5" s="416"/>
      <c r="E5" s="416"/>
      <c r="F5" s="416"/>
      <c r="G5" s="416"/>
      <c r="H5" s="416"/>
      <c r="I5" s="102"/>
      <c r="J5" s="102"/>
      <c r="K5" s="102"/>
      <c r="L5" s="102"/>
      <c r="M5" s="102"/>
      <c r="N5" s="102"/>
      <c r="O5" s="102"/>
      <c r="P5" s="102"/>
      <c r="Q5" s="103"/>
      <c r="R5" s="102"/>
      <c r="S5" s="102"/>
      <c r="T5" s="102"/>
      <c r="U5" s="102"/>
      <c r="V5" s="102"/>
      <c r="W5" s="102"/>
      <c r="X5" s="102"/>
      <c r="Y5" s="102"/>
      <c r="Z5" s="102"/>
      <c r="AA5" s="102"/>
      <c r="AB5" s="102"/>
      <c r="AC5" s="102"/>
      <c r="AD5" s="102"/>
      <c r="AE5" s="102"/>
      <c r="AF5" s="102"/>
      <c r="AG5" s="102"/>
    </row>
    <row r="6" spans="1:33" s="173" customFormat="1" ht="15.75" x14ac:dyDescent="0.2">
      <c r="A6" s="132"/>
      <c r="B6" s="16"/>
      <c r="C6" s="16"/>
      <c r="D6" s="16"/>
      <c r="E6" s="16"/>
      <c r="F6" s="16"/>
      <c r="G6" s="16"/>
      <c r="H6" s="16"/>
      <c r="I6" s="102"/>
      <c r="J6" s="102"/>
      <c r="K6" s="102"/>
      <c r="L6" s="102"/>
      <c r="M6" s="102"/>
      <c r="N6" s="102"/>
      <c r="O6" s="102"/>
      <c r="P6" s="102"/>
      <c r="Q6" s="103"/>
      <c r="R6" s="102"/>
      <c r="S6" s="102"/>
      <c r="T6" s="102"/>
      <c r="U6" s="102"/>
      <c r="V6" s="102"/>
      <c r="W6" s="102"/>
      <c r="X6" s="102"/>
      <c r="Y6" s="102"/>
      <c r="Z6" s="102"/>
      <c r="AA6" s="102"/>
      <c r="AB6" s="102"/>
      <c r="AC6" s="102"/>
      <c r="AD6" s="102"/>
      <c r="AE6" s="102"/>
      <c r="AF6" s="102"/>
      <c r="AG6" s="102"/>
    </row>
    <row r="7" spans="1:33" s="173" customFormat="1" ht="18.75" x14ac:dyDescent="0.2">
      <c r="A7" s="371" t="str">
        <f>'1. паспорт местоположение'!A7:C7</f>
        <v xml:space="preserve">Паспорт инвестиционного проекта </v>
      </c>
      <c r="B7" s="371"/>
      <c r="C7" s="371"/>
      <c r="D7" s="371"/>
      <c r="E7" s="371"/>
      <c r="F7" s="371"/>
      <c r="G7" s="371"/>
      <c r="H7" s="371"/>
      <c r="I7" s="102"/>
      <c r="J7" s="102"/>
      <c r="K7" s="102"/>
      <c r="L7" s="102"/>
      <c r="M7" s="102"/>
      <c r="N7" s="102"/>
      <c r="O7" s="102"/>
      <c r="P7" s="102"/>
      <c r="Q7" s="103"/>
      <c r="R7" s="102"/>
      <c r="S7" s="102"/>
      <c r="T7" s="102"/>
      <c r="U7" s="102"/>
      <c r="V7" s="102"/>
      <c r="W7" s="102"/>
      <c r="X7" s="102"/>
      <c r="Y7" s="102"/>
      <c r="Z7" s="102"/>
      <c r="AA7" s="102"/>
      <c r="AB7" s="102"/>
      <c r="AC7" s="102"/>
      <c r="AD7" s="102"/>
      <c r="AE7" s="102"/>
      <c r="AF7" s="102"/>
      <c r="AG7" s="102"/>
    </row>
    <row r="8" spans="1:33" s="173" customFormat="1" ht="18.75" x14ac:dyDescent="0.2">
      <c r="A8" s="308"/>
      <c r="B8" s="308"/>
      <c r="C8" s="308"/>
      <c r="D8" s="308"/>
      <c r="E8" s="308"/>
      <c r="F8" s="308"/>
      <c r="G8" s="308"/>
      <c r="H8" s="308"/>
      <c r="I8" s="102"/>
      <c r="J8" s="102"/>
      <c r="K8" s="102"/>
      <c r="L8" s="102"/>
      <c r="M8" s="102"/>
      <c r="N8" s="102"/>
      <c r="O8" s="102"/>
      <c r="P8" s="102"/>
      <c r="Q8" s="103"/>
      <c r="R8" s="102"/>
      <c r="S8" s="102"/>
      <c r="T8" s="102"/>
      <c r="U8" s="102"/>
      <c r="V8" s="102"/>
      <c r="W8" s="102"/>
      <c r="X8" s="102"/>
      <c r="Y8" s="102"/>
      <c r="Z8" s="102"/>
      <c r="AA8" s="102"/>
      <c r="AB8" s="102"/>
      <c r="AC8" s="102"/>
      <c r="AD8" s="102"/>
      <c r="AE8" s="102"/>
      <c r="AF8" s="102"/>
      <c r="AG8" s="102"/>
    </row>
    <row r="9" spans="1:33" s="173" customFormat="1" ht="18.75" x14ac:dyDescent="0.2">
      <c r="A9" s="383" t="str">
        <f>'1. паспорт местоположение'!A9:C9</f>
        <v>Акционерное общество "Россети Янтарь" ДЗО  ПАО "Россети"</v>
      </c>
      <c r="B9" s="383"/>
      <c r="C9" s="383"/>
      <c r="D9" s="383"/>
      <c r="E9" s="383"/>
      <c r="F9" s="383"/>
      <c r="G9" s="383"/>
      <c r="H9" s="383"/>
      <c r="I9" s="102"/>
      <c r="J9" s="102"/>
      <c r="K9" s="102"/>
      <c r="L9" s="102"/>
      <c r="M9" s="102"/>
      <c r="N9" s="102"/>
      <c r="O9" s="102"/>
      <c r="P9" s="102"/>
      <c r="Q9" s="103"/>
      <c r="R9" s="102"/>
      <c r="S9" s="102"/>
      <c r="T9" s="102"/>
      <c r="U9" s="102"/>
      <c r="V9" s="102"/>
      <c r="W9" s="102"/>
      <c r="X9" s="102"/>
      <c r="Y9" s="102"/>
      <c r="Z9" s="102"/>
      <c r="AA9" s="102"/>
      <c r="AB9" s="102"/>
      <c r="AC9" s="102"/>
      <c r="AD9" s="102"/>
      <c r="AE9" s="102"/>
      <c r="AF9" s="102"/>
      <c r="AG9" s="102"/>
    </row>
    <row r="10" spans="1:33" s="111" customFormat="1" ht="15.75" x14ac:dyDescent="0.2">
      <c r="A10" s="367" t="s">
        <v>5</v>
      </c>
      <c r="B10" s="367"/>
      <c r="C10" s="367"/>
      <c r="D10" s="367"/>
      <c r="E10" s="367"/>
      <c r="F10" s="367"/>
      <c r="G10" s="367"/>
      <c r="H10" s="367"/>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row>
    <row r="11" spans="1:33" s="173" customFormat="1" ht="18.75" x14ac:dyDescent="0.2">
      <c r="A11" s="308"/>
      <c r="B11" s="308"/>
      <c r="C11" s="308"/>
      <c r="D11" s="308"/>
      <c r="E11" s="308"/>
      <c r="F11" s="308"/>
      <c r="G11" s="308"/>
      <c r="H11" s="308"/>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row>
    <row r="12" spans="1:33" s="173" customFormat="1" ht="18.75" x14ac:dyDescent="0.2">
      <c r="A12" s="383" t="str">
        <f>'1. паспорт местоположение'!A12:C12</f>
        <v>N_22-1355</v>
      </c>
      <c r="B12" s="383"/>
      <c r="C12" s="383"/>
      <c r="D12" s="383"/>
      <c r="E12" s="383"/>
      <c r="F12" s="383"/>
      <c r="G12" s="383"/>
      <c r="H12" s="383"/>
      <c r="I12" s="102"/>
      <c r="J12" s="102"/>
      <c r="K12" s="102"/>
      <c r="L12" s="102"/>
      <c r="M12" s="102"/>
      <c r="N12" s="102"/>
      <c r="O12" s="102"/>
      <c r="P12" s="102"/>
      <c r="Q12" s="105"/>
      <c r="R12" s="102"/>
      <c r="S12" s="102"/>
      <c r="T12" s="102"/>
      <c r="U12" s="102"/>
      <c r="V12" s="102"/>
      <c r="W12" s="102"/>
      <c r="X12" s="102"/>
      <c r="Y12" s="102"/>
      <c r="Z12" s="102"/>
      <c r="AA12" s="102"/>
      <c r="AB12" s="102"/>
      <c r="AC12" s="102"/>
      <c r="AD12" s="102"/>
      <c r="AE12" s="102"/>
      <c r="AF12" s="102"/>
      <c r="AG12" s="102"/>
    </row>
    <row r="13" spans="1:33" s="173" customFormat="1" ht="15.75" x14ac:dyDescent="0.2">
      <c r="A13" s="367" t="s">
        <v>4</v>
      </c>
      <c r="B13" s="367"/>
      <c r="C13" s="367"/>
      <c r="D13" s="367"/>
      <c r="E13" s="367"/>
      <c r="F13" s="367"/>
      <c r="G13" s="367"/>
      <c r="H13" s="367"/>
      <c r="I13" s="102"/>
      <c r="J13" s="102"/>
      <c r="K13" s="102"/>
      <c r="L13" s="102"/>
      <c r="M13" s="102"/>
      <c r="N13" s="102"/>
      <c r="O13" s="102"/>
      <c r="P13" s="102"/>
      <c r="Q13" s="105"/>
      <c r="R13" s="102"/>
      <c r="S13" s="102"/>
      <c r="T13" s="102"/>
      <c r="U13" s="102"/>
      <c r="V13" s="102"/>
      <c r="W13" s="102"/>
      <c r="X13" s="102"/>
      <c r="Y13" s="102"/>
      <c r="Z13" s="102"/>
      <c r="AA13" s="102"/>
      <c r="AB13" s="102"/>
      <c r="AC13" s="102"/>
      <c r="AD13" s="102"/>
      <c r="AE13" s="102"/>
      <c r="AF13" s="102"/>
      <c r="AG13" s="102"/>
    </row>
    <row r="14" spans="1:33" s="173" customFormat="1" ht="18.75" x14ac:dyDescent="0.2">
      <c r="A14" s="309"/>
      <c r="B14" s="309"/>
      <c r="C14" s="309"/>
      <c r="D14" s="309"/>
      <c r="E14" s="309"/>
      <c r="F14" s="309"/>
      <c r="G14" s="309"/>
      <c r="H14" s="309"/>
      <c r="I14" s="102"/>
      <c r="J14" s="102"/>
      <c r="K14" s="102"/>
      <c r="L14" s="102"/>
      <c r="M14" s="102"/>
      <c r="N14" s="102"/>
      <c r="O14" s="102"/>
      <c r="P14" s="102"/>
      <c r="Q14" s="105"/>
      <c r="R14" s="102"/>
      <c r="S14" s="102"/>
      <c r="T14" s="102"/>
      <c r="U14" s="102"/>
      <c r="V14" s="102"/>
      <c r="W14" s="102"/>
      <c r="X14" s="102"/>
      <c r="Y14" s="102"/>
      <c r="Z14" s="102"/>
      <c r="AA14" s="102"/>
      <c r="AB14" s="102"/>
      <c r="AC14" s="102"/>
      <c r="AD14" s="102"/>
      <c r="AE14" s="102"/>
      <c r="AF14" s="102"/>
      <c r="AG14" s="102"/>
    </row>
    <row r="15" spans="1:33" s="173" customFormat="1" ht="18.75" x14ac:dyDescent="0.2">
      <c r="A15" s="383"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83"/>
      <c r="C15" s="383"/>
      <c r="D15" s="383"/>
      <c r="E15" s="383"/>
      <c r="F15" s="383"/>
      <c r="G15" s="383"/>
      <c r="H15" s="383"/>
      <c r="I15" s="102"/>
      <c r="J15" s="102"/>
      <c r="K15" s="102"/>
      <c r="L15" s="102"/>
      <c r="M15" s="102"/>
      <c r="N15" s="102"/>
      <c r="O15" s="102"/>
      <c r="P15" s="102"/>
      <c r="Q15" s="105"/>
      <c r="R15" s="102"/>
      <c r="S15" s="102"/>
      <c r="T15" s="102"/>
      <c r="U15" s="102"/>
      <c r="V15" s="102"/>
      <c r="W15" s="102"/>
      <c r="X15" s="102"/>
      <c r="Y15" s="102"/>
      <c r="Z15" s="102"/>
      <c r="AA15" s="102"/>
      <c r="AB15" s="102"/>
      <c r="AC15" s="102"/>
      <c r="AD15" s="102"/>
      <c r="AE15" s="102"/>
      <c r="AF15" s="102"/>
      <c r="AG15" s="102"/>
    </row>
    <row r="16" spans="1:33" s="173" customFormat="1" ht="15.75" x14ac:dyDescent="0.2">
      <c r="A16" s="367" t="s">
        <v>3</v>
      </c>
      <c r="B16" s="367"/>
      <c r="C16" s="367"/>
      <c r="D16" s="367"/>
      <c r="E16" s="367"/>
      <c r="F16" s="367"/>
      <c r="G16" s="367"/>
      <c r="H16" s="367"/>
      <c r="I16" s="102"/>
      <c r="J16" s="102"/>
      <c r="K16" s="102"/>
      <c r="L16" s="102"/>
      <c r="M16" s="102"/>
      <c r="N16" s="102"/>
      <c r="O16" s="102"/>
      <c r="P16" s="102"/>
      <c r="Q16" s="105"/>
      <c r="R16" s="102"/>
      <c r="S16" s="102"/>
      <c r="T16" s="102"/>
      <c r="U16" s="102"/>
      <c r="V16" s="102"/>
      <c r="W16" s="102"/>
      <c r="X16" s="102"/>
      <c r="Y16" s="102"/>
      <c r="Z16" s="102"/>
      <c r="AA16" s="102"/>
      <c r="AB16" s="102"/>
      <c r="AC16" s="102"/>
      <c r="AD16" s="102"/>
      <c r="AE16" s="102"/>
      <c r="AF16" s="102"/>
      <c r="AG16" s="102"/>
    </row>
    <row r="17" spans="1:33" s="173" customFormat="1" ht="18.75" x14ac:dyDescent="0.2">
      <c r="A17" s="310"/>
      <c r="B17" s="310"/>
      <c r="C17" s="310"/>
      <c r="D17" s="310"/>
      <c r="E17" s="310"/>
      <c r="F17" s="310"/>
      <c r="G17" s="310"/>
      <c r="H17" s="310"/>
      <c r="I17" s="102"/>
      <c r="J17" s="102"/>
      <c r="K17" s="102"/>
      <c r="L17" s="102"/>
      <c r="M17" s="102"/>
      <c r="N17" s="102"/>
      <c r="O17" s="102"/>
      <c r="P17" s="102"/>
      <c r="Q17" s="106"/>
      <c r="R17" s="102"/>
      <c r="S17" s="102"/>
      <c r="T17" s="102"/>
      <c r="U17" s="102"/>
      <c r="V17" s="102"/>
      <c r="W17" s="102"/>
      <c r="X17" s="102"/>
      <c r="Y17" s="102"/>
      <c r="Z17" s="102"/>
      <c r="AA17" s="102"/>
      <c r="AB17" s="102"/>
      <c r="AC17" s="102"/>
      <c r="AD17" s="102"/>
      <c r="AE17" s="102"/>
      <c r="AF17" s="102"/>
      <c r="AG17" s="102"/>
    </row>
    <row r="18" spans="1:33" s="173" customFormat="1" ht="18.75" x14ac:dyDescent="0.2">
      <c r="A18" s="383" t="s">
        <v>352</v>
      </c>
      <c r="B18" s="383"/>
      <c r="C18" s="383"/>
      <c r="D18" s="383"/>
      <c r="E18" s="383"/>
      <c r="F18" s="383"/>
      <c r="G18" s="383"/>
      <c r="H18" s="383"/>
      <c r="I18" s="102"/>
      <c r="J18" s="102"/>
      <c r="K18" s="102"/>
      <c r="L18" s="102"/>
      <c r="M18" s="102"/>
      <c r="N18" s="102"/>
      <c r="O18" s="102"/>
      <c r="P18" s="102"/>
      <c r="Q18" s="105"/>
      <c r="R18" s="102"/>
      <c r="S18" s="102"/>
      <c r="T18" s="102"/>
      <c r="U18" s="102"/>
      <c r="V18" s="102"/>
      <c r="W18" s="102"/>
      <c r="X18" s="102"/>
      <c r="Y18" s="102"/>
      <c r="Z18" s="102"/>
      <c r="AA18" s="102"/>
      <c r="AB18" s="102"/>
      <c r="AC18" s="102"/>
      <c r="AD18" s="102"/>
      <c r="AE18" s="102"/>
      <c r="AF18" s="102"/>
      <c r="AG18" s="102"/>
    </row>
    <row r="19" spans="1:33" s="173" customFormat="1" ht="15.75" x14ac:dyDescent="0.2">
      <c r="A19" s="104"/>
      <c r="B19" s="102"/>
      <c r="C19" s="102"/>
      <c r="D19" s="102"/>
      <c r="E19" s="102"/>
      <c r="F19" s="102"/>
      <c r="G19" s="102"/>
      <c r="H19" s="102"/>
      <c r="I19" s="102"/>
      <c r="J19" s="102"/>
      <c r="K19" s="102"/>
      <c r="L19" s="102"/>
      <c r="M19" s="102"/>
      <c r="N19" s="102"/>
      <c r="O19" s="102"/>
      <c r="P19" s="102"/>
      <c r="Q19" s="105"/>
      <c r="R19" s="102"/>
      <c r="S19" s="102"/>
      <c r="T19" s="102"/>
      <c r="U19" s="102"/>
      <c r="V19" s="102"/>
      <c r="W19" s="102"/>
      <c r="X19" s="102"/>
      <c r="Y19" s="102"/>
      <c r="Z19" s="102"/>
      <c r="AA19" s="102"/>
      <c r="AB19" s="102"/>
      <c r="AC19" s="102"/>
      <c r="AD19" s="102"/>
      <c r="AE19" s="102"/>
      <c r="AF19" s="102"/>
      <c r="AG19" s="102"/>
    </row>
    <row r="20" spans="1:33" s="173" customFormat="1" ht="15.75" x14ac:dyDescent="0.2">
      <c r="A20" s="104"/>
      <c r="B20" s="102"/>
      <c r="C20" s="102"/>
      <c r="D20" s="102"/>
      <c r="E20" s="102"/>
      <c r="F20" s="102"/>
      <c r="G20" s="102"/>
      <c r="H20" s="102"/>
      <c r="I20" s="102"/>
      <c r="J20" s="102"/>
      <c r="K20" s="102"/>
      <c r="L20" s="102"/>
      <c r="M20" s="102"/>
      <c r="N20" s="102"/>
      <c r="O20" s="102"/>
      <c r="P20" s="102"/>
      <c r="Q20" s="105"/>
      <c r="R20" s="102"/>
      <c r="S20" s="102"/>
      <c r="T20" s="102"/>
      <c r="U20" s="102"/>
      <c r="V20" s="102"/>
      <c r="W20" s="102"/>
      <c r="X20" s="102"/>
      <c r="Y20" s="102"/>
      <c r="Z20" s="102"/>
      <c r="AA20" s="102"/>
      <c r="AB20" s="102"/>
      <c r="AC20" s="102"/>
      <c r="AD20" s="102"/>
      <c r="AE20" s="102"/>
      <c r="AF20" s="102"/>
      <c r="AG20" s="102"/>
    </row>
    <row r="21" spans="1:33" s="173" customFormat="1" ht="15.75" x14ac:dyDescent="0.2">
      <c r="A21" s="104"/>
      <c r="B21" s="102"/>
      <c r="C21" s="102"/>
      <c r="D21" s="102"/>
      <c r="E21" s="102"/>
      <c r="F21" s="102"/>
      <c r="G21" s="102"/>
      <c r="H21" s="102"/>
      <c r="I21" s="102"/>
      <c r="J21" s="102"/>
      <c r="K21" s="102"/>
      <c r="L21" s="102"/>
      <c r="M21" s="102"/>
      <c r="N21" s="102"/>
      <c r="O21" s="102"/>
      <c r="P21" s="102"/>
      <c r="Q21" s="105"/>
      <c r="R21" s="102"/>
      <c r="S21" s="102"/>
      <c r="T21" s="102"/>
      <c r="U21" s="102"/>
      <c r="V21" s="102"/>
      <c r="W21" s="102"/>
      <c r="X21" s="102"/>
      <c r="Y21" s="102"/>
      <c r="Z21" s="102"/>
      <c r="AA21" s="102"/>
      <c r="AB21" s="102"/>
      <c r="AC21" s="102"/>
      <c r="AD21" s="102"/>
      <c r="AE21" s="102"/>
      <c r="AF21" s="102"/>
      <c r="AG21" s="102"/>
    </row>
    <row r="22" spans="1:33" s="173" customFormat="1" ht="15.75" x14ac:dyDescent="0.2">
      <c r="A22" s="104"/>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row>
    <row r="23" spans="1:33" s="173" customFormat="1" ht="15.75" x14ac:dyDescent="0.2">
      <c r="A23" s="102"/>
      <c r="B23" s="102"/>
      <c r="C23" s="102"/>
      <c r="D23" s="104" t="s">
        <v>385</v>
      </c>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row>
    <row r="24" spans="1:33" s="102" customFormat="1" ht="16.5" thickBot="1" x14ac:dyDescent="0.3">
      <c r="A24" s="107" t="s">
        <v>256</v>
      </c>
      <c r="B24" s="107" t="s">
        <v>0</v>
      </c>
      <c r="D24" s="108"/>
      <c r="E24" s="109"/>
      <c r="F24" s="109"/>
      <c r="G24" s="109"/>
      <c r="H24" s="109"/>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row>
    <row r="25" spans="1:33" s="102" customFormat="1" ht="15.75" x14ac:dyDescent="0.2">
      <c r="A25" s="193" t="s">
        <v>383</v>
      </c>
      <c r="B25" s="206">
        <f>'6.2. Паспорт фин осв ввод'!C30*1000*1000</f>
        <v>3041666.67</v>
      </c>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5"/>
      <c r="AE25" s="195"/>
      <c r="AF25" s="195"/>
      <c r="AG25" s="195"/>
    </row>
    <row r="26" spans="1:33" s="102" customFormat="1" ht="15.75" x14ac:dyDescent="0.2">
      <c r="A26" s="196" t="s">
        <v>254</v>
      </c>
      <c r="B26" s="197">
        <v>0</v>
      </c>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5"/>
      <c r="AE26" s="195"/>
      <c r="AF26" s="195"/>
      <c r="AG26" s="195"/>
    </row>
    <row r="27" spans="1:33" s="102" customFormat="1" ht="15.75" x14ac:dyDescent="0.2">
      <c r="A27" s="196" t="s">
        <v>252</v>
      </c>
      <c r="B27" s="197">
        <v>30</v>
      </c>
      <c r="C27" s="194"/>
      <c r="D27" s="198" t="s">
        <v>255</v>
      </c>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5"/>
      <c r="AE27" s="195"/>
      <c r="AF27" s="195"/>
      <c r="AG27" s="195"/>
    </row>
    <row r="28" spans="1:33" s="102" customFormat="1" ht="16.5" thickBot="1" x14ac:dyDescent="0.25">
      <c r="A28" s="199" t="s">
        <v>250</v>
      </c>
      <c r="B28" s="200">
        <v>1</v>
      </c>
      <c r="C28" s="194"/>
      <c r="D28" s="417" t="s">
        <v>253</v>
      </c>
      <c r="E28" s="418"/>
      <c r="F28" s="419"/>
      <c r="G28" s="317" t="str">
        <f>IF(SUM(B90:AG90)=0,"не окупается",SUM(B90:AG90))</f>
        <v>не окупается</v>
      </c>
      <c r="H28" s="201" t="s">
        <v>470</v>
      </c>
      <c r="I28" s="194"/>
      <c r="J28" s="194"/>
      <c r="K28" s="194"/>
      <c r="L28" s="194"/>
      <c r="M28" s="194"/>
      <c r="N28" s="194"/>
      <c r="O28" s="194"/>
      <c r="P28" s="194"/>
      <c r="Q28" s="194"/>
      <c r="R28" s="194"/>
      <c r="S28" s="194"/>
      <c r="T28" s="194"/>
      <c r="U28" s="194"/>
      <c r="V28" s="194"/>
      <c r="W28" s="194"/>
      <c r="X28" s="194"/>
      <c r="Y28" s="194"/>
      <c r="Z28" s="194"/>
      <c r="AA28" s="194"/>
      <c r="AB28" s="194"/>
      <c r="AC28" s="194"/>
      <c r="AD28" s="195"/>
      <c r="AE28" s="195"/>
      <c r="AF28" s="195"/>
      <c r="AG28" s="195"/>
    </row>
    <row r="29" spans="1:33" s="102" customFormat="1" ht="15.75" x14ac:dyDescent="0.2">
      <c r="A29" s="193" t="s">
        <v>249</v>
      </c>
      <c r="B29" s="206">
        <f>400000*0</f>
        <v>0</v>
      </c>
      <c r="C29" s="194"/>
      <c r="D29" s="417" t="s">
        <v>251</v>
      </c>
      <c r="E29" s="418"/>
      <c r="F29" s="419"/>
      <c r="G29" s="317" t="str">
        <f>IF(SUM(B91:AG91)=0,"не окупается",SUM(B91:AG91))</f>
        <v>не окупается</v>
      </c>
      <c r="H29" s="201" t="s">
        <v>470</v>
      </c>
      <c r="I29" s="194"/>
      <c r="J29" s="194"/>
      <c r="K29" s="194"/>
      <c r="L29" s="194"/>
      <c r="M29" s="194"/>
      <c r="N29" s="194"/>
      <c r="O29" s="194"/>
      <c r="P29" s="194"/>
      <c r="Q29" s="194"/>
      <c r="R29" s="194"/>
      <c r="S29" s="194"/>
      <c r="T29" s="194"/>
      <c r="U29" s="194"/>
      <c r="V29" s="194"/>
      <c r="W29" s="194"/>
      <c r="X29" s="194"/>
      <c r="Y29" s="194"/>
      <c r="Z29" s="194"/>
      <c r="AA29" s="194"/>
      <c r="AB29" s="194"/>
      <c r="AC29" s="194"/>
      <c r="AD29" s="195"/>
      <c r="AE29" s="195"/>
      <c r="AF29" s="195"/>
      <c r="AG29" s="195"/>
    </row>
    <row r="30" spans="1:33" s="102" customFormat="1" ht="15.75" x14ac:dyDescent="0.2">
      <c r="A30" s="196" t="s">
        <v>384</v>
      </c>
      <c r="B30" s="197">
        <v>3</v>
      </c>
      <c r="C30" s="194"/>
      <c r="D30" s="417" t="s">
        <v>390</v>
      </c>
      <c r="E30" s="418"/>
      <c r="F30" s="419"/>
      <c r="G30" s="318">
        <f>M88</f>
        <v>-3155153.3575533135</v>
      </c>
      <c r="H30" s="202">
        <v>-116231194.62253025</v>
      </c>
      <c r="I30" s="194"/>
      <c r="J30" s="194"/>
      <c r="K30" s="194"/>
      <c r="L30" s="194"/>
      <c r="M30" s="194"/>
      <c r="N30" s="194"/>
      <c r="O30" s="194"/>
      <c r="P30" s="194"/>
      <c r="Q30" s="194"/>
      <c r="R30" s="194"/>
      <c r="S30" s="194"/>
      <c r="T30" s="194"/>
      <c r="U30" s="194"/>
      <c r="V30" s="194"/>
      <c r="W30" s="194"/>
      <c r="X30" s="194"/>
      <c r="Y30" s="194"/>
      <c r="Z30" s="194"/>
      <c r="AA30" s="194"/>
      <c r="AB30" s="194"/>
      <c r="AC30" s="194"/>
      <c r="AD30" s="195"/>
      <c r="AE30" s="195"/>
      <c r="AF30" s="195"/>
      <c r="AG30" s="195"/>
    </row>
    <row r="31" spans="1:33" s="102" customFormat="1" ht="15.75" x14ac:dyDescent="0.2">
      <c r="A31" s="196" t="s">
        <v>248</v>
      </c>
      <c r="B31" s="197">
        <v>3</v>
      </c>
      <c r="C31" s="194"/>
      <c r="D31" s="417"/>
      <c r="E31" s="418"/>
      <c r="F31" s="419"/>
      <c r="G31" s="319"/>
      <c r="H31" s="203" t="s">
        <v>471</v>
      </c>
      <c r="I31" s="194"/>
      <c r="J31" s="194"/>
      <c r="K31" s="194"/>
      <c r="L31" s="194"/>
      <c r="M31" s="194"/>
      <c r="N31" s="194"/>
      <c r="O31" s="194"/>
      <c r="P31" s="194"/>
      <c r="Q31" s="194"/>
      <c r="R31" s="194"/>
      <c r="S31" s="194"/>
      <c r="T31" s="194"/>
      <c r="U31" s="194"/>
      <c r="V31" s="194"/>
      <c r="W31" s="194"/>
      <c r="X31" s="194"/>
      <c r="Y31" s="194"/>
      <c r="Z31" s="194"/>
      <c r="AA31" s="194"/>
      <c r="AB31" s="194"/>
      <c r="AC31" s="194"/>
      <c r="AD31" s="195"/>
      <c r="AE31" s="195"/>
      <c r="AF31" s="195"/>
      <c r="AG31" s="195"/>
    </row>
    <row r="32" spans="1:33" s="102" customFormat="1" ht="15.75" x14ac:dyDescent="0.2">
      <c r="A32" s="196" t="s">
        <v>227</v>
      </c>
      <c r="B32" s="197">
        <f>200000*0</f>
        <v>0</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5"/>
      <c r="AE32" s="195"/>
      <c r="AF32" s="195"/>
      <c r="AG32" s="195"/>
    </row>
    <row r="33" spans="1:33" s="102" customFormat="1" ht="15.75" x14ac:dyDescent="0.2">
      <c r="A33" s="196" t="s">
        <v>247</v>
      </c>
      <c r="B33" s="197">
        <v>1</v>
      </c>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5"/>
      <c r="AE33" s="195"/>
      <c r="AF33" s="195"/>
      <c r="AG33" s="195"/>
    </row>
    <row r="34" spans="1:33" s="102" customFormat="1" ht="15.75" x14ac:dyDescent="0.2">
      <c r="A34" s="196" t="s">
        <v>246</v>
      </c>
      <c r="B34" s="197">
        <v>1</v>
      </c>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5"/>
      <c r="AE34" s="195"/>
      <c r="AF34" s="195"/>
      <c r="AG34" s="195"/>
    </row>
    <row r="35" spans="1:33" s="102" customFormat="1" ht="15.75" x14ac:dyDescent="0.2">
      <c r="A35" s="204" t="s">
        <v>391</v>
      </c>
      <c r="B35" s="197">
        <f>1000000*0</f>
        <v>0</v>
      </c>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5"/>
      <c r="AE35" s="195"/>
      <c r="AF35" s="195"/>
      <c r="AG35" s="195"/>
    </row>
    <row r="36" spans="1:33" s="102" customFormat="1" ht="16.5" thickBot="1" x14ac:dyDescent="0.25">
      <c r="A36" s="199" t="s">
        <v>221</v>
      </c>
      <c r="B36" s="205">
        <v>0.2</v>
      </c>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5"/>
      <c r="AE36" s="195"/>
      <c r="AF36" s="195"/>
      <c r="AG36" s="195"/>
    </row>
    <row r="37" spans="1:33" s="102" customFormat="1" ht="15.75" x14ac:dyDescent="0.2">
      <c r="A37" s="193" t="s">
        <v>385</v>
      </c>
      <c r="B37" s="206">
        <v>0</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5"/>
      <c r="AE37" s="195"/>
      <c r="AF37" s="195"/>
      <c r="AG37" s="195"/>
    </row>
    <row r="38" spans="1:33" s="102" customFormat="1" ht="15.75" x14ac:dyDescent="0.2">
      <c r="A38" s="196" t="s">
        <v>245</v>
      </c>
      <c r="B38" s="197"/>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5"/>
      <c r="AE38" s="195"/>
      <c r="AF38" s="195"/>
      <c r="AG38" s="195"/>
    </row>
    <row r="39" spans="1:33" s="102" customFormat="1" ht="16.5" thickBot="1" x14ac:dyDescent="0.25">
      <c r="A39" s="204" t="s">
        <v>244</v>
      </c>
      <c r="B39" s="207"/>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5"/>
      <c r="AE39" s="195"/>
      <c r="AF39" s="195"/>
      <c r="AG39" s="195"/>
    </row>
    <row r="40" spans="1:33" s="173" customFormat="1" ht="15.75" x14ac:dyDescent="0.2">
      <c r="A40" s="208" t="s">
        <v>386</v>
      </c>
      <c r="B40" s="251">
        <v>1</v>
      </c>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5"/>
      <c r="AE40" s="195"/>
      <c r="AF40" s="195"/>
      <c r="AG40" s="195"/>
    </row>
    <row r="41" spans="1:33" s="173" customFormat="1" ht="15.75" x14ac:dyDescent="0.2">
      <c r="A41" s="209" t="s">
        <v>243</v>
      </c>
      <c r="B41" s="252"/>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5"/>
      <c r="AE41" s="195"/>
      <c r="AF41" s="195"/>
      <c r="AG41" s="195"/>
    </row>
    <row r="42" spans="1:33" s="173" customFormat="1" ht="15.75" x14ac:dyDescent="0.2">
      <c r="A42" s="209" t="s">
        <v>242</v>
      </c>
      <c r="B42" s="25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5"/>
      <c r="AE42" s="195"/>
      <c r="AF42" s="195"/>
      <c r="AG42" s="195"/>
    </row>
    <row r="43" spans="1:33" s="173" customFormat="1" ht="15.75" x14ac:dyDescent="0.2">
      <c r="A43" s="209" t="s">
        <v>241</v>
      </c>
      <c r="B43" s="253">
        <v>0</v>
      </c>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5"/>
      <c r="AE43" s="195"/>
      <c r="AF43" s="195"/>
      <c r="AG43" s="195"/>
    </row>
    <row r="44" spans="1:33" s="173" customFormat="1" ht="15.75" x14ac:dyDescent="0.2">
      <c r="A44" s="209" t="s">
        <v>240</v>
      </c>
      <c r="B44" s="253">
        <v>0.10199999999999999</v>
      </c>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5"/>
      <c r="AE44" s="195"/>
      <c r="AF44" s="195"/>
      <c r="AG44" s="195"/>
    </row>
    <row r="45" spans="1:33" s="173" customFormat="1" ht="15.75" x14ac:dyDescent="0.2">
      <c r="A45" s="209" t="s">
        <v>239</v>
      </c>
      <c r="B45" s="253">
        <v>1</v>
      </c>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5"/>
      <c r="AE45" s="195"/>
      <c r="AF45" s="195"/>
      <c r="AG45" s="195"/>
    </row>
    <row r="46" spans="1:33" s="173" customFormat="1" ht="16.5" thickBot="1" x14ac:dyDescent="0.25">
      <c r="A46" s="210" t="s">
        <v>392</v>
      </c>
      <c r="B46" s="253">
        <f>B45*B44+B43*B42*(1-B36)</f>
        <v>0.10199999999999999</v>
      </c>
      <c r="C46" s="211"/>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5"/>
      <c r="AE46" s="195"/>
      <c r="AF46" s="195"/>
      <c r="AG46" s="195"/>
    </row>
    <row r="47" spans="1:33" s="173" customFormat="1" ht="15.75" x14ac:dyDescent="0.2">
      <c r="A47" s="212" t="s">
        <v>238</v>
      </c>
      <c r="B47" s="213">
        <v>1</v>
      </c>
      <c r="C47" s="213">
        <v>2</v>
      </c>
      <c r="D47" s="213">
        <v>3</v>
      </c>
      <c r="E47" s="213">
        <v>4</v>
      </c>
      <c r="F47" s="213">
        <v>5</v>
      </c>
      <c r="G47" s="213">
        <v>6</v>
      </c>
      <c r="H47" s="213">
        <v>7</v>
      </c>
      <c r="I47" s="213">
        <v>8</v>
      </c>
      <c r="J47" s="213">
        <v>9</v>
      </c>
      <c r="K47" s="213">
        <v>10</v>
      </c>
      <c r="L47" s="213">
        <v>11</v>
      </c>
      <c r="M47" s="213">
        <v>12</v>
      </c>
      <c r="N47" s="213">
        <v>13</v>
      </c>
      <c r="O47" s="213">
        <v>14</v>
      </c>
      <c r="P47" s="213">
        <v>15</v>
      </c>
      <c r="Q47" s="213">
        <v>16</v>
      </c>
      <c r="R47" s="213">
        <v>17</v>
      </c>
      <c r="S47" s="213">
        <v>18</v>
      </c>
      <c r="T47" s="213">
        <v>19</v>
      </c>
      <c r="U47" s="213">
        <v>20</v>
      </c>
      <c r="V47" s="213">
        <v>21</v>
      </c>
      <c r="W47" s="213">
        <v>22</v>
      </c>
      <c r="X47" s="213">
        <v>23</v>
      </c>
      <c r="Y47" s="213">
        <v>24</v>
      </c>
      <c r="Z47" s="213">
        <v>25</v>
      </c>
      <c r="AA47" s="213">
        <v>26</v>
      </c>
      <c r="AB47" s="213">
        <v>27</v>
      </c>
      <c r="AC47" s="213">
        <v>28</v>
      </c>
      <c r="AD47" s="213">
        <v>29</v>
      </c>
      <c r="AE47" s="213">
        <v>30</v>
      </c>
      <c r="AF47" s="213">
        <v>31</v>
      </c>
      <c r="AG47" s="213">
        <v>32</v>
      </c>
    </row>
    <row r="48" spans="1:33" s="173" customFormat="1" ht="15.75" x14ac:dyDescent="0.2">
      <c r="A48" s="214" t="s">
        <v>237</v>
      </c>
      <c r="B48" s="320">
        <v>5.8917068101400002E-2</v>
      </c>
      <c r="C48" s="320">
        <v>5.3022748002110001E-2</v>
      </c>
      <c r="D48" s="320">
        <v>4.7942590891280001E-2</v>
      </c>
      <c r="E48" s="320">
        <f>D48</f>
        <v>4.7942590891280001E-2</v>
      </c>
      <c r="F48" s="320">
        <f t="shared" ref="F48:AG48" si="0">E48</f>
        <v>4.7942590891280001E-2</v>
      </c>
      <c r="G48" s="320">
        <f t="shared" si="0"/>
        <v>4.7942590891280001E-2</v>
      </c>
      <c r="H48" s="320">
        <f t="shared" si="0"/>
        <v>4.7942590891280001E-2</v>
      </c>
      <c r="I48" s="320">
        <f t="shared" si="0"/>
        <v>4.7942590891280001E-2</v>
      </c>
      <c r="J48" s="320">
        <f t="shared" si="0"/>
        <v>4.7942590891280001E-2</v>
      </c>
      <c r="K48" s="320">
        <f t="shared" si="0"/>
        <v>4.7942590891280001E-2</v>
      </c>
      <c r="L48" s="320">
        <f t="shared" si="0"/>
        <v>4.7942590891280001E-2</v>
      </c>
      <c r="M48" s="320">
        <f t="shared" si="0"/>
        <v>4.7942590891280001E-2</v>
      </c>
      <c r="N48" s="320">
        <f t="shared" si="0"/>
        <v>4.7942590891280001E-2</v>
      </c>
      <c r="O48" s="320">
        <f t="shared" si="0"/>
        <v>4.7942590891280001E-2</v>
      </c>
      <c r="P48" s="320">
        <f t="shared" si="0"/>
        <v>4.7942590891280001E-2</v>
      </c>
      <c r="Q48" s="320">
        <f t="shared" si="0"/>
        <v>4.7942590891280001E-2</v>
      </c>
      <c r="R48" s="320">
        <f t="shared" si="0"/>
        <v>4.7942590891280001E-2</v>
      </c>
      <c r="S48" s="320">
        <f t="shared" si="0"/>
        <v>4.7942590891280001E-2</v>
      </c>
      <c r="T48" s="320">
        <f t="shared" si="0"/>
        <v>4.7942590891280001E-2</v>
      </c>
      <c r="U48" s="320">
        <f t="shared" si="0"/>
        <v>4.7942590891280001E-2</v>
      </c>
      <c r="V48" s="320">
        <f t="shared" si="0"/>
        <v>4.7942590891280001E-2</v>
      </c>
      <c r="W48" s="320">
        <f t="shared" si="0"/>
        <v>4.7942590891280001E-2</v>
      </c>
      <c r="X48" s="320">
        <f t="shared" si="0"/>
        <v>4.7942590891280001E-2</v>
      </c>
      <c r="Y48" s="320">
        <f t="shared" si="0"/>
        <v>4.7942590891280001E-2</v>
      </c>
      <c r="Z48" s="320">
        <f t="shared" si="0"/>
        <v>4.7942590891280001E-2</v>
      </c>
      <c r="AA48" s="320">
        <f t="shared" si="0"/>
        <v>4.7942590891280001E-2</v>
      </c>
      <c r="AB48" s="320">
        <f t="shared" si="0"/>
        <v>4.7942590891280001E-2</v>
      </c>
      <c r="AC48" s="320">
        <f t="shared" si="0"/>
        <v>4.7942590891280001E-2</v>
      </c>
      <c r="AD48" s="320">
        <f t="shared" si="0"/>
        <v>4.7942590891280001E-2</v>
      </c>
      <c r="AE48" s="320">
        <f t="shared" si="0"/>
        <v>4.7942590891280001E-2</v>
      </c>
      <c r="AF48" s="320">
        <f t="shared" si="0"/>
        <v>4.7942590891280001E-2</v>
      </c>
      <c r="AG48" s="320">
        <f t="shared" si="0"/>
        <v>4.7942590891280001E-2</v>
      </c>
    </row>
    <row r="49" spans="1:33" s="173" customFormat="1" ht="15.75" x14ac:dyDescent="0.2">
      <c r="A49" s="214" t="s">
        <v>236</v>
      </c>
      <c r="B49" s="320">
        <f>B48</f>
        <v>5.8917068101400002E-2</v>
      </c>
      <c r="C49" s="320">
        <f t="shared" ref="C49:K49" si="1">(1+B49)*(1+C48)-1</f>
        <v>0.11506376095847348</v>
      </c>
      <c r="D49" s="320">
        <f t="shared" si="1"/>
        <v>0.16852280666779773</v>
      </c>
      <c r="E49" s="320">
        <f t="shared" si="1"/>
        <v>0.22454481753500222</v>
      </c>
      <c r="F49" s="320">
        <f t="shared" si="1"/>
        <v>0.28325266875012001</v>
      </c>
      <c r="G49" s="320">
        <f t="shared" si="1"/>
        <v>0.34477512645815023</v>
      </c>
      <c r="H49" s="320">
        <f t="shared" si="1"/>
        <v>0.40924713018670267</v>
      </c>
      <c r="I49" s="320">
        <f t="shared" si="1"/>
        <v>0.47681008881395415</v>
      </c>
      <c r="J49" s="320">
        <f t="shared" si="1"/>
        <v>0.54761219072607648</v>
      </c>
      <c r="K49" s="320">
        <f t="shared" si="1"/>
        <v>0.62180872884441452</v>
      </c>
      <c r="L49" s="320">
        <f>(1+K49)*(1+L48)-1</f>
        <v>0.6995624412353092</v>
      </c>
      <c r="M49" s="320">
        <f t="shared" ref="M49:AG49" si="2">(1+L49)*(1+M48)-1</f>
        <v>0.78104386804963877</v>
      </c>
      <c r="N49" s="320">
        <f t="shared" si="2"/>
        <v>0.86643172557496562</v>
      </c>
      <c r="O49" s="320">
        <f t="shared" si="2"/>
        <v>0.95591329822071214</v>
      </c>
      <c r="P49" s="320">
        <f t="shared" si="2"/>
        <v>1.0496848492961219</v>
      </c>
      <c r="Q49" s="320">
        <f t="shared" si="2"/>
        <v>1.147952051481981</v>
      </c>
      <c r="R49" s="320">
        <f t="shared" si="2"/>
        <v>1.2509304379402675</v>
      </c>
      <c r="S49" s="320">
        <f t="shared" si="2"/>
        <v>1.3588458750511676</v>
      </c>
      <c r="T49" s="320">
        <f t="shared" si="2"/>
        <v>1.4719350578143291</v>
      </c>
      <c r="U49" s="320">
        <f t="shared" si="2"/>
        <v>1.5904460290009341</v>
      </c>
      <c r="V49" s="320">
        <f t="shared" si="2"/>
        <v>1.7146387231952671</v>
      </c>
      <c r="W49" s="320">
        <f t="shared" si="2"/>
        <v>1.8447855369190447</v>
      </c>
      <c r="X49" s="320">
        <f t="shared" si="2"/>
        <v>1.9811719260889848</v>
      </c>
      <c r="Y49" s="320">
        <f t="shared" si="2"/>
        <v>2.1240970321180384</v>
      </c>
      <c r="Z49" s="320">
        <f t="shared" si="2"/>
        <v>2.2738743380335356</v>
      </c>
      <c r="AA49" s="320">
        <f t="shared" si="2"/>
        <v>2.4308323560513379</v>
      </c>
      <c r="AB49" s="320">
        <f t="shared" si="2"/>
        <v>2.5953153481140738</v>
      </c>
      <c r="AC49" s="320">
        <f t="shared" si="2"/>
        <v>2.7676840809738472</v>
      </c>
      <c r="AD49" s="320">
        <f t="shared" si="2"/>
        <v>2.9483166174755651</v>
      </c>
      <c r="AE49" s="320">
        <f t="shared" si="2"/>
        <v>3.1376091457764383</v>
      </c>
      <c r="AF49" s="320">
        <f t="shared" si="2"/>
        <v>3.3359768483204171</v>
      </c>
      <c r="AG49" s="320">
        <f t="shared" si="2"/>
        <v>3.543854812473505</v>
      </c>
    </row>
    <row r="50" spans="1:33" s="173" customFormat="1" ht="16.5" thickBot="1" x14ac:dyDescent="0.25">
      <c r="A50" s="215" t="s">
        <v>387</v>
      </c>
      <c r="B50" s="256">
        <v>0</v>
      </c>
      <c r="C50" s="256">
        <v>0</v>
      </c>
      <c r="D50" s="256">
        <v>0</v>
      </c>
      <c r="E50" s="256">
        <v>0</v>
      </c>
      <c r="F50" s="256">
        <v>0</v>
      </c>
      <c r="G50" s="256">
        <v>0</v>
      </c>
      <c r="H50" s="256">
        <v>0</v>
      </c>
      <c r="I50" s="256">
        <v>0</v>
      </c>
      <c r="J50" s="256">
        <v>0</v>
      </c>
      <c r="K50" s="256">
        <v>0</v>
      </c>
      <c r="L50" s="256">
        <v>0</v>
      </c>
      <c r="M50" s="218"/>
      <c r="N50" s="218"/>
      <c r="O50" s="218"/>
      <c r="P50" s="218"/>
      <c r="Q50" s="218"/>
      <c r="R50" s="218"/>
      <c r="S50" s="218"/>
      <c r="T50" s="218"/>
      <c r="U50" s="218"/>
      <c r="V50" s="218"/>
      <c r="W50" s="218"/>
      <c r="X50" s="218"/>
      <c r="Y50" s="218"/>
      <c r="Z50" s="218"/>
      <c r="AA50" s="218"/>
      <c r="AB50" s="218"/>
      <c r="AC50" s="218"/>
      <c r="AD50" s="218"/>
      <c r="AE50" s="218"/>
      <c r="AF50" s="218"/>
      <c r="AG50" s="218"/>
    </row>
    <row r="51" spans="1:33" s="173" customFormat="1" ht="16.5" thickBot="1" x14ac:dyDescent="0.25">
      <c r="A51" s="216"/>
      <c r="B51" s="194"/>
      <c r="C51" s="194"/>
      <c r="D51" s="194"/>
      <c r="E51" s="194"/>
      <c r="F51" s="194"/>
      <c r="G51" s="194"/>
      <c r="H51" s="194"/>
      <c r="I51" s="194"/>
      <c r="J51" s="194"/>
      <c r="K51" s="194"/>
      <c r="L51" s="194"/>
      <c r="M51" s="194"/>
      <c r="N51" s="194"/>
      <c r="O51" s="194"/>
      <c r="P51" s="194"/>
      <c r="Q51" s="194"/>
      <c r="R51" s="194"/>
      <c r="S51" s="194"/>
      <c r="T51" s="194"/>
      <c r="U51" s="194"/>
      <c r="V51" s="194"/>
      <c r="W51" s="194"/>
      <c r="X51" s="194"/>
      <c r="Y51" s="194"/>
      <c r="Z51" s="194"/>
      <c r="AA51" s="194"/>
      <c r="AB51" s="194"/>
      <c r="AC51" s="194"/>
      <c r="AD51" s="194"/>
      <c r="AE51" s="194"/>
      <c r="AF51" s="194"/>
      <c r="AG51" s="194"/>
    </row>
    <row r="52" spans="1:33" s="173" customFormat="1" ht="15.75" x14ac:dyDescent="0.2">
      <c r="A52" s="217" t="s">
        <v>235</v>
      </c>
      <c r="B52" s="213">
        <v>1</v>
      </c>
      <c r="C52" s="213">
        <v>2</v>
      </c>
      <c r="D52" s="213">
        <v>3</v>
      </c>
      <c r="E52" s="213">
        <v>4</v>
      </c>
      <c r="F52" s="213">
        <v>5</v>
      </c>
      <c r="G52" s="213">
        <v>6</v>
      </c>
      <c r="H52" s="213">
        <v>7</v>
      </c>
      <c r="I52" s="213">
        <v>8</v>
      </c>
      <c r="J52" s="213">
        <v>9</v>
      </c>
      <c r="K52" s="213">
        <v>10</v>
      </c>
      <c r="L52" s="213">
        <v>11</v>
      </c>
      <c r="M52" s="213">
        <v>12</v>
      </c>
      <c r="N52" s="213">
        <v>13</v>
      </c>
      <c r="O52" s="213">
        <v>14</v>
      </c>
      <c r="P52" s="213">
        <v>15</v>
      </c>
      <c r="Q52" s="213">
        <v>16</v>
      </c>
      <c r="R52" s="213">
        <v>17</v>
      </c>
      <c r="S52" s="213">
        <v>18</v>
      </c>
      <c r="T52" s="213">
        <v>19</v>
      </c>
      <c r="U52" s="213">
        <v>20</v>
      </c>
      <c r="V52" s="213">
        <v>21</v>
      </c>
      <c r="W52" s="213">
        <v>22</v>
      </c>
      <c r="X52" s="213">
        <v>23</v>
      </c>
      <c r="Y52" s="213">
        <v>24</v>
      </c>
      <c r="Z52" s="213">
        <v>25</v>
      </c>
      <c r="AA52" s="213">
        <v>26</v>
      </c>
      <c r="AB52" s="213">
        <v>27</v>
      </c>
      <c r="AC52" s="213">
        <v>28</v>
      </c>
      <c r="AD52" s="213">
        <v>29</v>
      </c>
      <c r="AE52" s="213">
        <v>30</v>
      </c>
      <c r="AF52" s="213">
        <v>31</v>
      </c>
      <c r="AG52" s="213">
        <v>32</v>
      </c>
    </row>
    <row r="53" spans="1:33" s="173" customFormat="1" ht="15.75" x14ac:dyDescent="0.2">
      <c r="A53" s="214" t="s">
        <v>234</v>
      </c>
      <c r="B53" s="321">
        <v>0</v>
      </c>
      <c r="C53" s="321">
        <v>0</v>
      </c>
      <c r="D53" s="321">
        <v>0</v>
      </c>
      <c r="E53" s="321">
        <v>0</v>
      </c>
      <c r="F53" s="321">
        <v>0</v>
      </c>
      <c r="G53" s="321">
        <v>0</v>
      </c>
      <c r="H53" s="321">
        <v>0</v>
      </c>
      <c r="I53" s="321">
        <v>0</v>
      </c>
      <c r="J53" s="321">
        <v>0</v>
      </c>
      <c r="K53" s="321">
        <v>0</v>
      </c>
      <c r="L53" s="321">
        <v>0</v>
      </c>
      <c r="M53" s="321">
        <v>0</v>
      </c>
      <c r="N53" s="321">
        <v>0</v>
      </c>
      <c r="O53" s="321">
        <v>0</v>
      </c>
      <c r="P53" s="321">
        <v>0</v>
      </c>
      <c r="Q53" s="321">
        <v>0</v>
      </c>
      <c r="R53" s="321">
        <v>0</v>
      </c>
      <c r="S53" s="321">
        <v>0</v>
      </c>
      <c r="T53" s="321">
        <v>0</v>
      </c>
      <c r="U53" s="321">
        <v>0</v>
      </c>
      <c r="V53" s="321">
        <v>0</v>
      </c>
      <c r="W53" s="321">
        <v>0</v>
      </c>
      <c r="X53" s="321">
        <v>0</v>
      </c>
      <c r="Y53" s="321">
        <v>0</v>
      </c>
      <c r="Z53" s="321">
        <v>0</v>
      </c>
      <c r="AA53" s="321">
        <v>0</v>
      </c>
      <c r="AB53" s="321">
        <v>0</v>
      </c>
      <c r="AC53" s="321">
        <v>0</v>
      </c>
      <c r="AD53" s="321">
        <v>0</v>
      </c>
      <c r="AE53" s="321">
        <v>0</v>
      </c>
      <c r="AF53" s="321">
        <v>0</v>
      </c>
      <c r="AG53" s="321">
        <v>0</v>
      </c>
    </row>
    <row r="54" spans="1:33" s="173" customFormat="1" ht="15.75" x14ac:dyDescent="0.2">
      <c r="A54" s="214" t="s">
        <v>233</v>
      </c>
      <c r="B54" s="321">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1">
        <v>0</v>
      </c>
      <c r="AD54" s="321">
        <v>0</v>
      </c>
      <c r="AE54" s="321">
        <v>0</v>
      </c>
      <c r="AF54" s="321">
        <v>0</v>
      </c>
      <c r="AG54" s="321">
        <v>0</v>
      </c>
    </row>
    <row r="55" spans="1:33" s="173" customFormat="1" ht="15.75" x14ac:dyDescent="0.2">
      <c r="A55" s="214" t="s">
        <v>232</v>
      </c>
      <c r="B55" s="321">
        <v>0</v>
      </c>
      <c r="C55" s="321">
        <v>0</v>
      </c>
      <c r="D55" s="321">
        <v>0</v>
      </c>
      <c r="E55" s="321">
        <v>0</v>
      </c>
      <c r="F55" s="321">
        <v>0</v>
      </c>
      <c r="G55" s="321">
        <v>0</v>
      </c>
      <c r="H55" s="321">
        <v>0</v>
      </c>
      <c r="I55" s="321">
        <v>0</v>
      </c>
      <c r="J55" s="321">
        <v>0</v>
      </c>
      <c r="K55" s="321">
        <v>0</v>
      </c>
      <c r="L55" s="321">
        <v>0</v>
      </c>
      <c r="M55" s="321">
        <v>0</v>
      </c>
      <c r="N55" s="321">
        <v>0</v>
      </c>
      <c r="O55" s="321">
        <v>0</v>
      </c>
      <c r="P55" s="321">
        <v>0</v>
      </c>
      <c r="Q55" s="321">
        <v>0</v>
      </c>
      <c r="R55" s="321">
        <v>0</v>
      </c>
      <c r="S55" s="321">
        <v>0</v>
      </c>
      <c r="T55" s="321">
        <v>0</v>
      </c>
      <c r="U55" s="321">
        <v>0</v>
      </c>
      <c r="V55" s="321">
        <v>0</v>
      </c>
      <c r="W55" s="321">
        <v>0</v>
      </c>
      <c r="X55" s="321">
        <v>0</v>
      </c>
      <c r="Y55" s="321">
        <v>0</v>
      </c>
      <c r="Z55" s="321">
        <v>0</v>
      </c>
      <c r="AA55" s="321">
        <v>0</v>
      </c>
      <c r="AB55" s="321">
        <v>0</v>
      </c>
      <c r="AC55" s="321">
        <v>0</v>
      </c>
      <c r="AD55" s="321">
        <v>0</v>
      </c>
      <c r="AE55" s="321">
        <v>0</v>
      </c>
      <c r="AF55" s="321">
        <v>0</v>
      </c>
      <c r="AG55" s="321">
        <v>0</v>
      </c>
    </row>
    <row r="56" spans="1:33" s="173" customFormat="1" ht="16.5" thickBot="1" x14ac:dyDescent="0.25">
      <c r="A56" s="215" t="s">
        <v>231</v>
      </c>
      <c r="B56" s="254">
        <v>0</v>
      </c>
      <c r="C56" s="254">
        <v>0</v>
      </c>
      <c r="D56" s="254">
        <v>0</v>
      </c>
      <c r="E56" s="254">
        <v>0</v>
      </c>
      <c r="F56" s="254">
        <v>0</v>
      </c>
      <c r="G56" s="254">
        <v>0</v>
      </c>
      <c r="H56" s="254">
        <v>0</v>
      </c>
      <c r="I56" s="254">
        <v>0</v>
      </c>
      <c r="J56" s="254">
        <v>0</v>
      </c>
      <c r="K56" s="254">
        <v>0</v>
      </c>
      <c r="L56" s="254">
        <v>0</v>
      </c>
      <c r="M56" s="254">
        <v>0</v>
      </c>
      <c r="N56" s="254">
        <v>0</v>
      </c>
      <c r="O56" s="254">
        <v>0</v>
      </c>
      <c r="P56" s="254">
        <v>0</v>
      </c>
      <c r="Q56" s="254">
        <v>0</v>
      </c>
      <c r="R56" s="254">
        <v>0</v>
      </c>
      <c r="S56" s="254">
        <v>0</v>
      </c>
      <c r="T56" s="254">
        <v>0</v>
      </c>
      <c r="U56" s="254">
        <v>0</v>
      </c>
      <c r="V56" s="254">
        <v>0</v>
      </c>
      <c r="W56" s="254">
        <v>0</v>
      </c>
      <c r="X56" s="254">
        <v>0</v>
      </c>
      <c r="Y56" s="254">
        <v>0</v>
      </c>
      <c r="Z56" s="254">
        <v>0</v>
      </c>
      <c r="AA56" s="254">
        <v>0</v>
      </c>
      <c r="AB56" s="254">
        <v>0</v>
      </c>
      <c r="AC56" s="254">
        <v>0</v>
      </c>
      <c r="AD56" s="254">
        <v>0</v>
      </c>
      <c r="AE56" s="254">
        <v>0</v>
      </c>
      <c r="AF56" s="254">
        <v>0</v>
      </c>
      <c r="AG56" s="254">
        <v>0</v>
      </c>
    </row>
    <row r="57" spans="1:33" s="173" customFormat="1" ht="16.5" thickBot="1" x14ac:dyDescent="0.25">
      <c r="A57" s="216"/>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row>
    <row r="58" spans="1:33" s="173" customFormat="1" ht="15.75" x14ac:dyDescent="0.2">
      <c r="A58" s="217" t="s">
        <v>388</v>
      </c>
      <c r="B58" s="213">
        <v>1</v>
      </c>
      <c r="C58" s="213">
        <v>2</v>
      </c>
      <c r="D58" s="213">
        <v>3</v>
      </c>
      <c r="E58" s="213">
        <v>4</v>
      </c>
      <c r="F58" s="213">
        <v>5</v>
      </c>
      <c r="G58" s="213">
        <v>6</v>
      </c>
      <c r="H58" s="213">
        <v>7</v>
      </c>
      <c r="I58" s="213">
        <v>8</v>
      </c>
      <c r="J58" s="213">
        <v>9</v>
      </c>
      <c r="K58" s="213">
        <v>10</v>
      </c>
      <c r="L58" s="213">
        <v>11</v>
      </c>
      <c r="M58" s="213">
        <v>12</v>
      </c>
      <c r="N58" s="213">
        <v>13</v>
      </c>
      <c r="O58" s="213">
        <v>14</v>
      </c>
      <c r="P58" s="213">
        <v>15</v>
      </c>
      <c r="Q58" s="213">
        <v>16</v>
      </c>
      <c r="R58" s="213">
        <v>17</v>
      </c>
      <c r="S58" s="213">
        <v>18</v>
      </c>
      <c r="T58" s="213">
        <v>19</v>
      </c>
      <c r="U58" s="213">
        <v>20</v>
      </c>
      <c r="V58" s="213">
        <v>21</v>
      </c>
      <c r="W58" s="213">
        <v>22</v>
      </c>
      <c r="X58" s="213">
        <v>23</v>
      </c>
      <c r="Y58" s="213">
        <v>24</v>
      </c>
      <c r="Z58" s="213">
        <v>25</v>
      </c>
      <c r="AA58" s="213">
        <v>26</v>
      </c>
      <c r="AB58" s="213">
        <v>27</v>
      </c>
      <c r="AC58" s="213">
        <v>28</v>
      </c>
      <c r="AD58" s="213">
        <v>29</v>
      </c>
      <c r="AE58" s="213">
        <v>30</v>
      </c>
      <c r="AF58" s="213">
        <v>31</v>
      </c>
      <c r="AG58" s="213">
        <v>32</v>
      </c>
    </row>
    <row r="59" spans="1:33" s="173" customFormat="1" ht="14.25" x14ac:dyDescent="0.2">
      <c r="A59" s="220" t="s">
        <v>230</v>
      </c>
      <c r="B59" s="322">
        <f>B50*$B$28</f>
        <v>0</v>
      </c>
      <c r="C59" s="322">
        <f t="shared" ref="C59:AG59" si="3">C50*$B$28</f>
        <v>0</v>
      </c>
      <c r="D59" s="322">
        <f t="shared" si="3"/>
        <v>0</v>
      </c>
      <c r="E59" s="322">
        <f t="shared" si="3"/>
        <v>0</v>
      </c>
      <c r="F59" s="322">
        <f t="shared" si="3"/>
        <v>0</v>
      </c>
      <c r="G59" s="322">
        <f t="shared" si="3"/>
        <v>0</v>
      </c>
      <c r="H59" s="322">
        <f t="shared" si="3"/>
        <v>0</v>
      </c>
      <c r="I59" s="322">
        <f t="shared" si="3"/>
        <v>0</v>
      </c>
      <c r="J59" s="322">
        <f t="shared" si="3"/>
        <v>0</v>
      </c>
      <c r="K59" s="322">
        <f t="shared" si="3"/>
        <v>0</v>
      </c>
      <c r="L59" s="322">
        <f t="shared" si="3"/>
        <v>0</v>
      </c>
      <c r="M59" s="322">
        <f t="shared" si="3"/>
        <v>0</v>
      </c>
      <c r="N59" s="322">
        <f t="shared" si="3"/>
        <v>0</v>
      </c>
      <c r="O59" s="323">
        <f t="shared" si="3"/>
        <v>0</v>
      </c>
      <c r="P59" s="323">
        <f t="shared" si="3"/>
        <v>0</v>
      </c>
      <c r="Q59" s="323">
        <f t="shared" si="3"/>
        <v>0</v>
      </c>
      <c r="R59" s="323">
        <f t="shared" si="3"/>
        <v>0</v>
      </c>
      <c r="S59" s="323">
        <f t="shared" si="3"/>
        <v>0</v>
      </c>
      <c r="T59" s="323">
        <f t="shared" si="3"/>
        <v>0</v>
      </c>
      <c r="U59" s="323">
        <f t="shared" si="3"/>
        <v>0</v>
      </c>
      <c r="V59" s="323">
        <f t="shared" si="3"/>
        <v>0</v>
      </c>
      <c r="W59" s="323">
        <f t="shared" si="3"/>
        <v>0</v>
      </c>
      <c r="X59" s="323">
        <f t="shared" si="3"/>
        <v>0</v>
      </c>
      <c r="Y59" s="323">
        <f t="shared" si="3"/>
        <v>0</v>
      </c>
      <c r="Z59" s="323">
        <f t="shared" si="3"/>
        <v>0</v>
      </c>
      <c r="AA59" s="323">
        <f t="shared" si="3"/>
        <v>0</v>
      </c>
      <c r="AB59" s="323">
        <f t="shared" si="3"/>
        <v>0</v>
      </c>
      <c r="AC59" s="323">
        <f t="shared" si="3"/>
        <v>0</v>
      </c>
      <c r="AD59" s="323">
        <f t="shared" si="3"/>
        <v>0</v>
      </c>
      <c r="AE59" s="323">
        <f t="shared" si="3"/>
        <v>0</v>
      </c>
      <c r="AF59" s="323">
        <f t="shared" si="3"/>
        <v>0</v>
      </c>
      <c r="AG59" s="323">
        <f t="shared" si="3"/>
        <v>0</v>
      </c>
    </row>
    <row r="60" spans="1:33" s="173" customFormat="1" ht="15.75" x14ac:dyDescent="0.2">
      <c r="A60" s="214" t="s">
        <v>229</v>
      </c>
      <c r="B60" s="324">
        <f t="shared" ref="B60:AG60" si="4">SUM(B61:B66)</f>
        <v>0</v>
      </c>
      <c r="C60" s="324">
        <f t="shared" si="4"/>
        <v>0</v>
      </c>
      <c r="D60" s="324">
        <f t="shared" si="4"/>
        <v>0</v>
      </c>
      <c r="E60" s="324">
        <f t="shared" si="4"/>
        <v>0</v>
      </c>
      <c r="F60" s="324">
        <f t="shared" si="4"/>
        <v>0</v>
      </c>
      <c r="G60" s="324">
        <f t="shared" si="4"/>
        <v>0</v>
      </c>
      <c r="H60" s="324">
        <f t="shared" si="4"/>
        <v>0</v>
      </c>
      <c r="I60" s="324">
        <f t="shared" si="4"/>
        <v>0</v>
      </c>
      <c r="J60" s="324">
        <f t="shared" si="4"/>
        <v>0</v>
      </c>
      <c r="K60" s="324">
        <f t="shared" si="4"/>
        <v>0</v>
      </c>
      <c r="L60" s="324">
        <f t="shared" si="4"/>
        <v>0</v>
      </c>
      <c r="M60" s="324">
        <f t="shared" si="4"/>
        <v>0</v>
      </c>
      <c r="N60" s="324">
        <f t="shared" si="4"/>
        <v>0</v>
      </c>
      <c r="O60" s="324">
        <f t="shared" si="4"/>
        <v>0</v>
      </c>
      <c r="P60" s="324">
        <f t="shared" si="4"/>
        <v>0</v>
      </c>
      <c r="Q60" s="324">
        <f t="shared" si="4"/>
        <v>0</v>
      </c>
      <c r="R60" s="324">
        <f t="shared" si="4"/>
        <v>0</v>
      </c>
      <c r="S60" s="324">
        <f t="shared" si="4"/>
        <v>0</v>
      </c>
      <c r="T60" s="324">
        <f t="shared" si="4"/>
        <v>0</v>
      </c>
      <c r="U60" s="324">
        <f t="shared" si="4"/>
        <v>0</v>
      </c>
      <c r="V60" s="324">
        <f t="shared" si="4"/>
        <v>0</v>
      </c>
      <c r="W60" s="324">
        <f t="shared" si="4"/>
        <v>0</v>
      </c>
      <c r="X60" s="324">
        <f t="shared" si="4"/>
        <v>0</v>
      </c>
      <c r="Y60" s="324">
        <f t="shared" si="4"/>
        <v>0</v>
      </c>
      <c r="Z60" s="324">
        <f t="shared" si="4"/>
        <v>0</v>
      </c>
      <c r="AA60" s="324">
        <f t="shared" si="4"/>
        <v>0</v>
      </c>
      <c r="AB60" s="324">
        <f t="shared" si="4"/>
        <v>0</v>
      </c>
      <c r="AC60" s="324">
        <f t="shared" si="4"/>
        <v>0</v>
      </c>
      <c r="AD60" s="324">
        <f t="shared" si="4"/>
        <v>0</v>
      </c>
      <c r="AE60" s="324">
        <f t="shared" si="4"/>
        <v>0</v>
      </c>
      <c r="AF60" s="324">
        <f t="shared" si="4"/>
        <v>0</v>
      </c>
      <c r="AG60" s="324">
        <f t="shared" si="4"/>
        <v>0</v>
      </c>
    </row>
    <row r="61" spans="1:33" s="173" customFormat="1" ht="15.75" x14ac:dyDescent="0.25">
      <c r="A61" s="221" t="s">
        <v>228</v>
      </c>
      <c r="B61" s="325">
        <v>0</v>
      </c>
      <c r="C61" s="325">
        <v>0</v>
      </c>
      <c r="D61" s="325">
        <v>0</v>
      </c>
      <c r="E61" s="325">
        <v>0</v>
      </c>
      <c r="F61" s="325">
        <v>0</v>
      </c>
      <c r="G61" s="325">
        <v>0</v>
      </c>
      <c r="H61" s="325">
        <v>0</v>
      </c>
      <c r="I61" s="325">
        <v>0</v>
      </c>
      <c r="J61" s="325">
        <v>0</v>
      </c>
      <c r="K61" s="325">
        <v>0</v>
      </c>
      <c r="L61" s="325">
        <v>0</v>
      </c>
      <c r="M61" s="325">
        <v>0</v>
      </c>
      <c r="N61" s="325">
        <v>0</v>
      </c>
      <c r="O61" s="325">
        <v>0</v>
      </c>
      <c r="P61" s="325">
        <v>0</v>
      </c>
      <c r="Q61" s="325">
        <f t="shared" ref="Q61" si="5">-IF(Q$47&lt;=$B$30,0,$B$29*(1+Q$49)*$B$28)</f>
        <v>0</v>
      </c>
      <c r="R61" s="325">
        <v>0</v>
      </c>
      <c r="S61" s="325">
        <v>0</v>
      </c>
      <c r="T61" s="325">
        <f t="shared" ref="T61:AF61" si="6">-IF(T$47&lt;=$B$30,0,$B$29*(1+T$49)*$B$28)</f>
        <v>0</v>
      </c>
      <c r="U61" s="325">
        <v>0</v>
      </c>
      <c r="V61" s="325">
        <v>0</v>
      </c>
      <c r="W61" s="325">
        <f t="shared" si="6"/>
        <v>0</v>
      </c>
      <c r="X61" s="325">
        <v>0</v>
      </c>
      <c r="Y61" s="325">
        <v>0</v>
      </c>
      <c r="Z61" s="325">
        <f t="shared" si="6"/>
        <v>0</v>
      </c>
      <c r="AA61" s="325">
        <v>0</v>
      </c>
      <c r="AB61" s="325">
        <v>0</v>
      </c>
      <c r="AC61" s="325">
        <f t="shared" si="6"/>
        <v>0</v>
      </c>
      <c r="AD61" s="325">
        <v>0</v>
      </c>
      <c r="AE61" s="325">
        <v>0</v>
      </c>
      <c r="AF61" s="325">
        <f t="shared" si="6"/>
        <v>0</v>
      </c>
      <c r="AG61" s="325">
        <v>0</v>
      </c>
    </row>
    <row r="62" spans="1:33" s="173" customFormat="1" ht="15.75" x14ac:dyDescent="0.2">
      <c r="A62" s="221" t="s">
        <v>227</v>
      </c>
      <c r="B62" s="324">
        <f>-IF(B$47&lt;=$B$33,0,$B$32*(1+B$49)*$B$28)</f>
        <v>0</v>
      </c>
      <c r="C62" s="324">
        <v>0</v>
      </c>
      <c r="D62" s="324">
        <v>0</v>
      </c>
      <c r="E62" s="324">
        <v>0</v>
      </c>
      <c r="F62" s="324">
        <v>0</v>
      </c>
      <c r="G62" s="324">
        <v>0</v>
      </c>
      <c r="H62" s="324">
        <v>0</v>
      </c>
      <c r="I62" s="324">
        <v>0</v>
      </c>
      <c r="J62" s="324">
        <v>0</v>
      </c>
      <c r="K62" s="324">
        <v>0</v>
      </c>
      <c r="L62" s="324">
        <v>0</v>
      </c>
      <c r="M62" s="324">
        <v>0</v>
      </c>
      <c r="N62" s="324"/>
      <c r="O62" s="324">
        <f t="shared" ref="O62:AG62" si="7">-IF(O$47&lt;=$B$33,0,$B$32*(1+O$49)*$B$28)</f>
        <v>0</v>
      </c>
      <c r="P62" s="324">
        <f t="shared" si="7"/>
        <v>0</v>
      </c>
      <c r="Q62" s="324">
        <f t="shared" si="7"/>
        <v>0</v>
      </c>
      <c r="R62" s="324">
        <f t="shared" si="7"/>
        <v>0</v>
      </c>
      <c r="S62" s="324">
        <f t="shared" si="7"/>
        <v>0</v>
      </c>
      <c r="T62" s="324">
        <f t="shared" si="7"/>
        <v>0</v>
      </c>
      <c r="U62" s="324">
        <f t="shared" si="7"/>
        <v>0</v>
      </c>
      <c r="V62" s="324">
        <f t="shared" si="7"/>
        <v>0</v>
      </c>
      <c r="W62" s="324">
        <f t="shared" si="7"/>
        <v>0</v>
      </c>
      <c r="X62" s="324">
        <f t="shared" si="7"/>
        <v>0</v>
      </c>
      <c r="Y62" s="324">
        <f t="shared" si="7"/>
        <v>0</v>
      </c>
      <c r="Z62" s="324">
        <f t="shared" si="7"/>
        <v>0</v>
      </c>
      <c r="AA62" s="324">
        <f t="shared" si="7"/>
        <v>0</v>
      </c>
      <c r="AB62" s="324">
        <f t="shared" si="7"/>
        <v>0</v>
      </c>
      <c r="AC62" s="324">
        <f t="shared" si="7"/>
        <v>0</v>
      </c>
      <c r="AD62" s="324">
        <f t="shared" si="7"/>
        <v>0</v>
      </c>
      <c r="AE62" s="324">
        <f t="shared" si="7"/>
        <v>0</v>
      </c>
      <c r="AF62" s="324">
        <f t="shared" si="7"/>
        <v>0</v>
      </c>
      <c r="AG62" s="324">
        <f t="shared" si="7"/>
        <v>0</v>
      </c>
    </row>
    <row r="63" spans="1:33" s="173" customFormat="1" ht="15.75" x14ac:dyDescent="0.25">
      <c r="A63" s="221" t="s">
        <v>391</v>
      </c>
      <c r="B63" s="325">
        <v>0</v>
      </c>
      <c r="C63" s="325">
        <v>0</v>
      </c>
      <c r="D63" s="325">
        <v>0</v>
      </c>
      <c r="E63" s="325">
        <v>0</v>
      </c>
      <c r="F63" s="325">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4">
        <f>-IF(V$47&lt;=$B$30,0,$B$35*(1+V$48)*$B$28)</f>
        <v>0</v>
      </c>
      <c r="W63" s="325">
        <v>0</v>
      </c>
      <c r="X63" s="325">
        <v>0</v>
      </c>
      <c r="Y63" s="325">
        <v>0</v>
      </c>
      <c r="Z63" s="325">
        <v>0</v>
      </c>
      <c r="AA63" s="325">
        <v>0</v>
      </c>
      <c r="AB63" s="325">
        <v>0</v>
      </c>
      <c r="AC63" s="325">
        <v>0</v>
      </c>
      <c r="AD63" s="324">
        <f t="shared" ref="AD63" si="8">-IF(AD$47&lt;=$B$30,0,$B$35*(1+AD$48)*$B$28)</f>
        <v>0</v>
      </c>
      <c r="AE63" s="325">
        <v>0</v>
      </c>
      <c r="AF63" s="325">
        <v>0</v>
      </c>
      <c r="AG63" s="325">
        <v>0</v>
      </c>
    </row>
    <row r="64" spans="1:33" s="173" customFormat="1" ht="15.75" x14ac:dyDescent="0.2">
      <c r="A64" s="221" t="s">
        <v>385</v>
      </c>
      <c r="B64" s="326">
        <v>0</v>
      </c>
      <c r="C64" s="326">
        <v>0</v>
      </c>
      <c r="D64" s="326">
        <v>0</v>
      </c>
      <c r="E64" s="326">
        <v>0</v>
      </c>
      <c r="F64" s="326">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26">
        <v>0</v>
      </c>
      <c r="AC64" s="326">
        <v>0</v>
      </c>
      <c r="AD64" s="326">
        <v>0</v>
      </c>
      <c r="AE64" s="326">
        <v>0</v>
      </c>
      <c r="AF64" s="326">
        <v>0</v>
      </c>
      <c r="AG64" s="326">
        <v>0</v>
      </c>
    </row>
    <row r="65" spans="1:33" s="173" customFormat="1" ht="15.75" x14ac:dyDescent="0.2">
      <c r="A65" s="221" t="s">
        <v>385</v>
      </c>
      <c r="B65" s="326">
        <v>0</v>
      </c>
      <c r="C65" s="326">
        <v>0</v>
      </c>
      <c r="D65" s="326">
        <v>0</v>
      </c>
      <c r="E65" s="326">
        <v>0</v>
      </c>
      <c r="F65" s="326">
        <v>0</v>
      </c>
      <c r="G65" s="326">
        <v>0</v>
      </c>
      <c r="H65" s="326">
        <v>0</v>
      </c>
      <c r="I65" s="326">
        <v>0</v>
      </c>
      <c r="J65" s="326">
        <v>0</v>
      </c>
      <c r="K65" s="326">
        <v>0</v>
      </c>
      <c r="L65" s="326">
        <v>0</v>
      </c>
      <c r="M65" s="326">
        <v>0</v>
      </c>
      <c r="N65" s="326">
        <v>0</v>
      </c>
      <c r="O65" s="326">
        <v>0</v>
      </c>
      <c r="P65" s="326">
        <v>0</v>
      </c>
      <c r="Q65" s="326">
        <v>0</v>
      </c>
      <c r="R65" s="326">
        <v>0</v>
      </c>
      <c r="S65" s="326">
        <v>0</v>
      </c>
      <c r="T65" s="326">
        <v>0</v>
      </c>
      <c r="U65" s="326">
        <v>0</v>
      </c>
      <c r="V65" s="326">
        <v>0</v>
      </c>
      <c r="W65" s="326">
        <v>0</v>
      </c>
      <c r="X65" s="326">
        <v>0</v>
      </c>
      <c r="Y65" s="326">
        <v>0</v>
      </c>
      <c r="Z65" s="326">
        <v>0</v>
      </c>
      <c r="AA65" s="326">
        <v>0</v>
      </c>
      <c r="AB65" s="326">
        <v>0</v>
      </c>
      <c r="AC65" s="326">
        <v>0</v>
      </c>
      <c r="AD65" s="326">
        <v>0</v>
      </c>
      <c r="AE65" s="326">
        <v>0</v>
      </c>
      <c r="AF65" s="326">
        <v>0</v>
      </c>
      <c r="AG65" s="326">
        <v>0</v>
      </c>
    </row>
    <row r="66" spans="1:33" s="173" customFormat="1" ht="15.75" x14ac:dyDescent="0.2">
      <c r="A66" s="221" t="s">
        <v>393</v>
      </c>
      <c r="B66" s="326">
        <v>0</v>
      </c>
      <c r="C66" s="326">
        <v>0</v>
      </c>
      <c r="D66" s="326">
        <v>0</v>
      </c>
      <c r="E66" s="326">
        <v>0</v>
      </c>
      <c r="F66" s="326">
        <v>0</v>
      </c>
      <c r="G66" s="326">
        <v>0</v>
      </c>
      <c r="H66" s="326">
        <v>0</v>
      </c>
      <c r="I66" s="326">
        <v>0</v>
      </c>
      <c r="J66" s="326">
        <v>0</v>
      </c>
      <c r="K66" s="326">
        <v>0</v>
      </c>
      <c r="L66" s="326">
        <v>0</v>
      </c>
      <c r="M66" s="326">
        <v>0</v>
      </c>
      <c r="N66" s="326">
        <v>0</v>
      </c>
      <c r="O66" s="326">
        <v>0</v>
      </c>
      <c r="P66" s="326">
        <v>0</v>
      </c>
      <c r="Q66" s="326">
        <v>0</v>
      </c>
      <c r="R66" s="326">
        <v>0</v>
      </c>
      <c r="S66" s="326">
        <v>0</v>
      </c>
      <c r="T66" s="326">
        <v>0</v>
      </c>
      <c r="U66" s="326">
        <v>0</v>
      </c>
      <c r="V66" s="326">
        <v>0</v>
      </c>
      <c r="W66" s="326">
        <v>0</v>
      </c>
      <c r="X66" s="326">
        <v>0</v>
      </c>
      <c r="Y66" s="326">
        <v>0</v>
      </c>
      <c r="Z66" s="326">
        <v>0</v>
      </c>
      <c r="AA66" s="326">
        <v>0</v>
      </c>
      <c r="AB66" s="326">
        <v>0</v>
      </c>
      <c r="AC66" s="326">
        <v>0</v>
      </c>
      <c r="AD66" s="326">
        <v>0</v>
      </c>
      <c r="AE66" s="326">
        <v>0</v>
      </c>
      <c r="AF66" s="326">
        <v>0</v>
      </c>
      <c r="AG66" s="326">
        <v>0</v>
      </c>
    </row>
    <row r="67" spans="1:33" s="173" customFormat="1" ht="14.25" x14ac:dyDescent="0.2">
      <c r="A67" s="222" t="s">
        <v>394</v>
      </c>
      <c r="B67" s="327">
        <f>B59+B60</f>
        <v>0</v>
      </c>
      <c r="C67" s="328">
        <f t="shared" ref="C67:AG67" si="9">C59+C60</f>
        <v>0</v>
      </c>
      <c r="D67" s="328">
        <f t="shared" si="9"/>
        <v>0</v>
      </c>
      <c r="E67" s="328">
        <f t="shared" si="9"/>
        <v>0</v>
      </c>
      <c r="F67" s="328">
        <f t="shared" si="9"/>
        <v>0</v>
      </c>
      <c r="G67" s="328">
        <f t="shared" si="9"/>
        <v>0</v>
      </c>
      <c r="H67" s="328">
        <f t="shared" si="9"/>
        <v>0</v>
      </c>
      <c r="I67" s="328">
        <f t="shared" si="9"/>
        <v>0</v>
      </c>
      <c r="J67" s="328">
        <f t="shared" si="9"/>
        <v>0</v>
      </c>
      <c r="K67" s="328">
        <f t="shared" si="9"/>
        <v>0</v>
      </c>
      <c r="L67" s="328">
        <f t="shared" si="9"/>
        <v>0</v>
      </c>
      <c r="M67" s="328">
        <f t="shared" si="9"/>
        <v>0</v>
      </c>
      <c r="N67" s="328">
        <f t="shared" si="9"/>
        <v>0</v>
      </c>
      <c r="O67" s="328">
        <f t="shared" si="9"/>
        <v>0</v>
      </c>
      <c r="P67" s="328">
        <f t="shared" si="9"/>
        <v>0</v>
      </c>
      <c r="Q67" s="328">
        <f t="shared" si="9"/>
        <v>0</v>
      </c>
      <c r="R67" s="328">
        <f t="shared" si="9"/>
        <v>0</v>
      </c>
      <c r="S67" s="328">
        <f t="shared" si="9"/>
        <v>0</v>
      </c>
      <c r="T67" s="328">
        <f t="shared" si="9"/>
        <v>0</v>
      </c>
      <c r="U67" s="328">
        <f t="shared" si="9"/>
        <v>0</v>
      </c>
      <c r="V67" s="328">
        <f t="shared" si="9"/>
        <v>0</v>
      </c>
      <c r="W67" s="328">
        <f t="shared" si="9"/>
        <v>0</v>
      </c>
      <c r="X67" s="328">
        <f t="shared" si="9"/>
        <v>0</v>
      </c>
      <c r="Y67" s="328">
        <f t="shared" si="9"/>
        <v>0</v>
      </c>
      <c r="Z67" s="328">
        <f t="shared" si="9"/>
        <v>0</v>
      </c>
      <c r="AA67" s="328">
        <f t="shared" si="9"/>
        <v>0</v>
      </c>
      <c r="AB67" s="328">
        <f t="shared" si="9"/>
        <v>0</v>
      </c>
      <c r="AC67" s="328">
        <f t="shared" si="9"/>
        <v>0</v>
      </c>
      <c r="AD67" s="328">
        <f t="shared" si="9"/>
        <v>0</v>
      </c>
      <c r="AE67" s="328">
        <f t="shared" si="9"/>
        <v>0</v>
      </c>
      <c r="AF67" s="328">
        <f t="shared" si="9"/>
        <v>0</v>
      </c>
      <c r="AG67" s="328">
        <f t="shared" si="9"/>
        <v>0</v>
      </c>
    </row>
    <row r="68" spans="1:33" s="173" customFormat="1" ht="15.75" x14ac:dyDescent="0.25">
      <c r="A68" s="221" t="s">
        <v>223</v>
      </c>
      <c r="B68" s="325"/>
      <c r="C68" s="325"/>
      <c r="D68" s="325">
        <f>-B25*$B$28/$B$27*0</f>
        <v>0</v>
      </c>
      <c r="E68" s="325">
        <f>D68</f>
        <v>0</v>
      </c>
      <c r="F68" s="325">
        <f t="shared" ref="F68:AG68" si="10">E68</f>
        <v>0</v>
      </c>
      <c r="G68" s="325">
        <f t="shared" si="10"/>
        <v>0</v>
      </c>
      <c r="H68" s="325">
        <f t="shared" si="10"/>
        <v>0</v>
      </c>
      <c r="I68" s="325">
        <f t="shared" si="10"/>
        <v>0</v>
      </c>
      <c r="J68" s="325">
        <f t="shared" si="10"/>
        <v>0</v>
      </c>
      <c r="K68" s="325">
        <f t="shared" si="10"/>
        <v>0</v>
      </c>
      <c r="L68" s="325">
        <f t="shared" si="10"/>
        <v>0</v>
      </c>
      <c r="M68" s="325">
        <f t="shared" si="10"/>
        <v>0</v>
      </c>
      <c r="N68" s="325">
        <f t="shared" si="10"/>
        <v>0</v>
      </c>
      <c r="O68" s="325">
        <f t="shared" si="10"/>
        <v>0</v>
      </c>
      <c r="P68" s="325">
        <f t="shared" si="10"/>
        <v>0</v>
      </c>
      <c r="Q68" s="325">
        <f t="shared" si="10"/>
        <v>0</v>
      </c>
      <c r="R68" s="325">
        <f t="shared" si="10"/>
        <v>0</v>
      </c>
      <c r="S68" s="325">
        <f t="shared" si="10"/>
        <v>0</v>
      </c>
      <c r="T68" s="325">
        <f t="shared" si="10"/>
        <v>0</v>
      </c>
      <c r="U68" s="325">
        <f t="shared" si="10"/>
        <v>0</v>
      </c>
      <c r="V68" s="325">
        <f t="shared" si="10"/>
        <v>0</v>
      </c>
      <c r="W68" s="325">
        <f t="shared" si="10"/>
        <v>0</v>
      </c>
      <c r="X68" s="325">
        <f t="shared" si="10"/>
        <v>0</v>
      </c>
      <c r="Y68" s="325">
        <f t="shared" si="10"/>
        <v>0</v>
      </c>
      <c r="Z68" s="325">
        <f t="shared" si="10"/>
        <v>0</v>
      </c>
      <c r="AA68" s="325">
        <f t="shared" si="10"/>
        <v>0</v>
      </c>
      <c r="AB68" s="325">
        <f t="shared" si="10"/>
        <v>0</v>
      </c>
      <c r="AC68" s="325">
        <f t="shared" si="10"/>
        <v>0</v>
      </c>
      <c r="AD68" s="325">
        <f t="shared" si="10"/>
        <v>0</v>
      </c>
      <c r="AE68" s="325">
        <f t="shared" si="10"/>
        <v>0</v>
      </c>
      <c r="AF68" s="325">
        <f t="shared" si="10"/>
        <v>0</v>
      </c>
      <c r="AG68" s="325">
        <f t="shared" si="10"/>
        <v>0</v>
      </c>
    </row>
    <row r="69" spans="1:33" s="173" customFormat="1" ht="14.25" x14ac:dyDescent="0.2">
      <c r="A69" s="222" t="s">
        <v>395</v>
      </c>
      <c r="B69" s="328">
        <f t="shared" ref="B69:AG69" si="11">B67+B68</f>
        <v>0</v>
      </c>
      <c r="C69" s="328">
        <f t="shared" si="11"/>
        <v>0</v>
      </c>
      <c r="D69" s="328">
        <f t="shared" si="11"/>
        <v>0</v>
      </c>
      <c r="E69" s="328">
        <f t="shared" si="11"/>
        <v>0</v>
      </c>
      <c r="F69" s="328">
        <f t="shared" si="11"/>
        <v>0</v>
      </c>
      <c r="G69" s="328">
        <f t="shared" si="11"/>
        <v>0</v>
      </c>
      <c r="H69" s="328">
        <f t="shared" si="11"/>
        <v>0</v>
      </c>
      <c r="I69" s="328">
        <f t="shared" si="11"/>
        <v>0</v>
      </c>
      <c r="J69" s="328">
        <f t="shared" si="11"/>
        <v>0</v>
      </c>
      <c r="K69" s="328">
        <f t="shared" si="11"/>
        <v>0</v>
      </c>
      <c r="L69" s="328">
        <f t="shared" si="11"/>
        <v>0</v>
      </c>
      <c r="M69" s="328">
        <f t="shared" si="11"/>
        <v>0</v>
      </c>
      <c r="N69" s="328">
        <f>N67+N68</f>
        <v>0</v>
      </c>
      <c r="O69" s="328">
        <f t="shared" si="11"/>
        <v>0</v>
      </c>
      <c r="P69" s="328">
        <f t="shared" si="11"/>
        <v>0</v>
      </c>
      <c r="Q69" s="328">
        <f t="shared" si="11"/>
        <v>0</v>
      </c>
      <c r="R69" s="328">
        <f t="shared" si="11"/>
        <v>0</v>
      </c>
      <c r="S69" s="328">
        <f t="shared" si="11"/>
        <v>0</v>
      </c>
      <c r="T69" s="328">
        <f t="shared" si="11"/>
        <v>0</v>
      </c>
      <c r="U69" s="328">
        <f t="shared" si="11"/>
        <v>0</v>
      </c>
      <c r="V69" s="328">
        <f t="shared" si="11"/>
        <v>0</v>
      </c>
      <c r="W69" s="328">
        <f t="shared" si="11"/>
        <v>0</v>
      </c>
      <c r="X69" s="328">
        <f t="shared" si="11"/>
        <v>0</v>
      </c>
      <c r="Y69" s="328">
        <f t="shared" si="11"/>
        <v>0</v>
      </c>
      <c r="Z69" s="328">
        <f t="shared" si="11"/>
        <v>0</v>
      </c>
      <c r="AA69" s="328">
        <f t="shared" si="11"/>
        <v>0</v>
      </c>
      <c r="AB69" s="328">
        <f t="shared" si="11"/>
        <v>0</v>
      </c>
      <c r="AC69" s="328">
        <f t="shared" si="11"/>
        <v>0</v>
      </c>
      <c r="AD69" s="328">
        <f t="shared" si="11"/>
        <v>0</v>
      </c>
      <c r="AE69" s="328">
        <f t="shared" si="11"/>
        <v>0</v>
      </c>
      <c r="AF69" s="328">
        <f t="shared" si="11"/>
        <v>0</v>
      </c>
      <c r="AG69" s="328">
        <f t="shared" si="11"/>
        <v>0</v>
      </c>
    </row>
    <row r="70" spans="1:33" s="173" customFormat="1" ht="15.75" x14ac:dyDescent="0.2">
      <c r="A70" s="221" t="s">
        <v>222</v>
      </c>
      <c r="B70" s="326">
        <v>0</v>
      </c>
      <c r="C70" s="326">
        <v>0</v>
      </c>
      <c r="D70" s="326">
        <v>0</v>
      </c>
      <c r="E70" s="326">
        <v>0</v>
      </c>
      <c r="F70" s="326">
        <v>0</v>
      </c>
      <c r="G70" s="326">
        <v>0</v>
      </c>
      <c r="H70" s="326">
        <v>0</v>
      </c>
      <c r="I70" s="326">
        <v>0</v>
      </c>
      <c r="J70" s="326">
        <v>0</v>
      </c>
      <c r="K70" s="326">
        <v>0</v>
      </c>
      <c r="L70" s="326">
        <v>0</v>
      </c>
      <c r="M70" s="326">
        <v>0</v>
      </c>
      <c r="N70" s="326">
        <v>0</v>
      </c>
      <c r="O70" s="326">
        <v>0</v>
      </c>
      <c r="P70" s="326">
        <v>0</v>
      </c>
      <c r="Q70" s="326">
        <v>0</v>
      </c>
      <c r="R70" s="326">
        <v>0</v>
      </c>
      <c r="S70" s="326">
        <v>0</v>
      </c>
      <c r="T70" s="326">
        <v>0</v>
      </c>
      <c r="U70" s="326">
        <v>0</v>
      </c>
      <c r="V70" s="326">
        <v>0</v>
      </c>
      <c r="W70" s="326">
        <v>0</v>
      </c>
      <c r="X70" s="326">
        <v>0</v>
      </c>
      <c r="Y70" s="326">
        <v>0</v>
      </c>
      <c r="Z70" s="326">
        <v>0</v>
      </c>
      <c r="AA70" s="326">
        <v>0</v>
      </c>
      <c r="AB70" s="326">
        <v>0</v>
      </c>
      <c r="AC70" s="326">
        <v>0</v>
      </c>
      <c r="AD70" s="326">
        <v>0</v>
      </c>
      <c r="AE70" s="326">
        <v>0</v>
      </c>
      <c r="AF70" s="326">
        <v>0</v>
      </c>
      <c r="AG70" s="326">
        <v>0</v>
      </c>
    </row>
    <row r="71" spans="1:33" s="173" customFormat="1" ht="14.25" x14ac:dyDescent="0.2">
      <c r="A71" s="222" t="s">
        <v>226</v>
      </c>
      <c r="B71" s="328">
        <f t="shared" ref="B71:AG71" si="12">B69+B70</f>
        <v>0</v>
      </c>
      <c r="C71" s="328">
        <f t="shared" si="12"/>
        <v>0</v>
      </c>
      <c r="D71" s="328">
        <f t="shared" si="12"/>
        <v>0</v>
      </c>
      <c r="E71" s="328">
        <f t="shared" si="12"/>
        <v>0</v>
      </c>
      <c r="F71" s="328">
        <f t="shared" si="12"/>
        <v>0</v>
      </c>
      <c r="G71" s="328">
        <f t="shared" si="12"/>
        <v>0</v>
      </c>
      <c r="H71" s="328">
        <f t="shared" si="12"/>
        <v>0</v>
      </c>
      <c r="I71" s="328">
        <f t="shared" si="12"/>
        <v>0</v>
      </c>
      <c r="J71" s="328">
        <f t="shared" si="12"/>
        <v>0</v>
      </c>
      <c r="K71" s="328">
        <f t="shared" si="12"/>
        <v>0</v>
      </c>
      <c r="L71" s="328">
        <f t="shared" si="12"/>
        <v>0</v>
      </c>
      <c r="M71" s="328">
        <f t="shared" si="12"/>
        <v>0</v>
      </c>
      <c r="N71" s="328">
        <f t="shared" si="12"/>
        <v>0</v>
      </c>
      <c r="O71" s="328">
        <f t="shared" si="12"/>
        <v>0</v>
      </c>
      <c r="P71" s="328">
        <f t="shared" si="12"/>
        <v>0</v>
      </c>
      <c r="Q71" s="328">
        <f t="shared" si="12"/>
        <v>0</v>
      </c>
      <c r="R71" s="328">
        <f t="shared" si="12"/>
        <v>0</v>
      </c>
      <c r="S71" s="328">
        <f t="shared" si="12"/>
        <v>0</v>
      </c>
      <c r="T71" s="328">
        <f t="shared" si="12"/>
        <v>0</v>
      </c>
      <c r="U71" s="328">
        <f t="shared" si="12"/>
        <v>0</v>
      </c>
      <c r="V71" s="328">
        <f t="shared" si="12"/>
        <v>0</v>
      </c>
      <c r="W71" s="328">
        <f t="shared" si="12"/>
        <v>0</v>
      </c>
      <c r="X71" s="328">
        <f t="shared" si="12"/>
        <v>0</v>
      </c>
      <c r="Y71" s="328">
        <f t="shared" si="12"/>
        <v>0</v>
      </c>
      <c r="Z71" s="328">
        <f t="shared" si="12"/>
        <v>0</v>
      </c>
      <c r="AA71" s="328">
        <f t="shared" si="12"/>
        <v>0</v>
      </c>
      <c r="AB71" s="328">
        <f t="shared" si="12"/>
        <v>0</v>
      </c>
      <c r="AC71" s="328">
        <f t="shared" si="12"/>
        <v>0</v>
      </c>
      <c r="AD71" s="328">
        <f t="shared" si="12"/>
        <v>0</v>
      </c>
      <c r="AE71" s="328">
        <f t="shared" si="12"/>
        <v>0</v>
      </c>
      <c r="AF71" s="328">
        <f t="shared" si="12"/>
        <v>0</v>
      </c>
      <c r="AG71" s="328">
        <f t="shared" si="12"/>
        <v>0</v>
      </c>
    </row>
    <row r="72" spans="1:33" s="173" customFormat="1" ht="15.75" x14ac:dyDescent="0.25">
      <c r="A72" s="221" t="s">
        <v>221</v>
      </c>
      <c r="B72" s="325">
        <f t="shared" ref="B72:AG72" si="13">-B71*$B$36</f>
        <v>0</v>
      </c>
      <c r="C72" s="325">
        <f t="shared" si="13"/>
        <v>0</v>
      </c>
      <c r="D72" s="325">
        <f t="shared" si="13"/>
        <v>0</v>
      </c>
      <c r="E72" s="325">
        <f t="shared" si="13"/>
        <v>0</v>
      </c>
      <c r="F72" s="325">
        <f t="shared" si="13"/>
        <v>0</v>
      </c>
      <c r="G72" s="325">
        <f t="shared" si="13"/>
        <v>0</v>
      </c>
      <c r="H72" s="325">
        <f t="shared" si="13"/>
        <v>0</v>
      </c>
      <c r="I72" s="325">
        <f t="shared" si="13"/>
        <v>0</v>
      </c>
      <c r="J72" s="325">
        <f t="shared" si="13"/>
        <v>0</v>
      </c>
      <c r="K72" s="325">
        <f t="shared" si="13"/>
        <v>0</v>
      </c>
      <c r="L72" s="325">
        <f t="shared" si="13"/>
        <v>0</v>
      </c>
      <c r="M72" s="325">
        <f t="shared" si="13"/>
        <v>0</v>
      </c>
      <c r="N72" s="325">
        <f>-N71*$B$36</f>
        <v>0</v>
      </c>
      <c r="O72" s="325">
        <f t="shared" si="13"/>
        <v>0</v>
      </c>
      <c r="P72" s="325">
        <f t="shared" si="13"/>
        <v>0</v>
      </c>
      <c r="Q72" s="325">
        <f t="shared" si="13"/>
        <v>0</v>
      </c>
      <c r="R72" s="325">
        <f t="shared" si="13"/>
        <v>0</v>
      </c>
      <c r="S72" s="325">
        <f t="shared" si="13"/>
        <v>0</v>
      </c>
      <c r="T72" s="325">
        <f t="shared" si="13"/>
        <v>0</v>
      </c>
      <c r="U72" s="325">
        <f t="shared" si="13"/>
        <v>0</v>
      </c>
      <c r="V72" s="325">
        <f t="shared" si="13"/>
        <v>0</v>
      </c>
      <c r="W72" s="325">
        <f t="shared" si="13"/>
        <v>0</v>
      </c>
      <c r="X72" s="325">
        <f t="shared" si="13"/>
        <v>0</v>
      </c>
      <c r="Y72" s="325">
        <f t="shared" si="13"/>
        <v>0</v>
      </c>
      <c r="Z72" s="325">
        <f t="shared" si="13"/>
        <v>0</v>
      </c>
      <c r="AA72" s="325">
        <f t="shared" si="13"/>
        <v>0</v>
      </c>
      <c r="AB72" s="325">
        <f t="shared" si="13"/>
        <v>0</v>
      </c>
      <c r="AC72" s="325">
        <f t="shared" si="13"/>
        <v>0</v>
      </c>
      <c r="AD72" s="325">
        <f t="shared" si="13"/>
        <v>0</v>
      </c>
      <c r="AE72" s="325">
        <f t="shared" si="13"/>
        <v>0</v>
      </c>
      <c r="AF72" s="325">
        <f t="shared" si="13"/>
        <v>0</v>
      </c>
      <c r="AG72" s="325">
        <f t="shared" si="13"/>
        <v>0</v>
      </c>
    </row>
    <row r="73" spans="1:33" s="173" customFormat="1" thickBot="1" x14ac:dyDescent="0.25">
      <c r="A73" s="223" t="s">
        <v>225</v>
      </c>
      <c r="B73" s="255">
        <f t="shared" ref="B73:AG73" si="14">B71+B72</f>
        <v>0</v>
      </c>
      <c r="C73" s="255">
        <f t="shared" si="14"/>
        <v>0</v>
      </c>
      <c r="D73" s="255">
        <f t="shared" si="14"/>
        <v>0</v>
      </c>
      <c r="E73" s="255">
        <f t="shared" si="14"/>
        <v>0</v>
      </c>
      <c r="F73" s="255">
        <f t="shared" si="14"/>
        <v>0</v>
      </c>
      <c r="G73" s="255">
        <f t="shared" si="14"/>
        <v>0</v>
      </c>
      <c r="H73" s="255">
        <f t="shared" si="14"/>
        <v>0</v>
      </c>
      <c r="I73" s="255">
        <f t="shared" si="14"/>
        <v>0</v>
      </c>
      <c r="J73" s="255">
        <f t="shared" si="14"/>
        <v>0</v>
      </c>
      <c r="K73" s="255">
        <f t="shared" si="14"/>
        <v>0</v>
      </c>
      <c r="L73" s="255">
        <f t="shared" si="14"/>
        <v>0</v>
      </c>
      <c r="M73" s="255">
        <f t="shared" si="14"/>
        <v>0</v>
      </c>
      <c r="N73" s="255">
        <f t="shared" si="14"/>
        <v>0</v>
      </c>
      <c r="O73" s="255">
        <f t="shared" si="14"/>
        <v>0</v>
      </c>
      <c r="P73" s="255">
        <f t="shared" si="14"/>
        <v>0</v>
      </c>
      <c r="Q73" s="255">
        <f t="shared" si="14"/>
        <v>0</v>
      </c>
      <c r="R73" s="255">
        <f t="shared" si="14"/>
        <v>0</v>
      </c>
      <c r="S73" s="255">
        <f t="shared" si="14"/>
        <v>0</v>
      </c>
      <c r="T73" s="255">
        <f t="shared" si="14"/>
        <v>0</v>
      </c>
      <c r="U73" s="255">
        <f t="shared" si="14"/>
        <v>0</v>
      </c>
      <c r="V73" s="255">
        <f t="shared" si="14"/>
        <v>0</v>
      </c>
      <c r="W73" s="255">
        <f t="shared" si="14"/>
        <v>0</v>
      </c>
      <c r="X73" s="255">
        <f t="shared" si="14"/>
        <v>0</v>
      </c>
      <c r="Y73" s="255">
        <f t="shared" si="14"/>
        <v>0</v>
      </c>
      <c r="Z73" s="255">
        <f t="shared" si="14"/>
        <v>0</v>
      </c>
      <c r="AA73" s="255">
        <f t="shared" si="14"/>
        <v>0</v>
      </c>
      <c r="AB73" s="255">
        <f t="shared" si="14"/>
        <v>0</v>
      </c>
      <c r="AC73" s="255">
        <f t="shared" si="14"/>
        <v>0</v>
      </c>
      <c r="AD73" s="255">
        <f t="shared" si="14"/>
        <v>0</v>
      </c>
      <c r="AE73" s="255">
        <f t="shared" si="14"/>
        <v>0</v>
      </c>
      <c r="AF73" s="255">
        <f t="shared" si="14"/>
        <v>0</v>
      </c>
      <c r="AG73" s="255">
        <f t="shared" si="14"/>
        <v>0</v>
      </c>
    </row>
    <row r="74" spans="1:33" s="173" customFormat="1" ht="16.5" thickBot="1" x14ac:dyDescent="0.25">
      <c r="A74" s="216"/>
      <c r="B74" s="224">
        <v>0.5</v>
      </c>
      <c r="C74" s="224">
        <f>B74+1</f>
        <v>1.5</v>
      </c>
      <c r="D74" s="224">
        <f t="shared" ref="D74:AG74" si="15">C74+1</f>
        <v>2.5</v>
      </c>
      <c r="E74" s="224">
        <f t="shared" si="15"/>
        <v>3.5</v>
      </c>
      <c r="F74" s="224">
        <f t="shared" si="15"/>
        <v>4.5</v>
      </c>
      <c r="G74" s="224">
        <f t="shared" si="15"/>
        <v>5.5</v>
      </c>
      <c r="H74" s="224">
        <f t="shared" si="15"/>
        <v>6.5</v>
      </c>
      <c r="I74" s="224">
        <f t="shared" si="15"/>
        <v>7.5</v>
      </c>
      <c r="J74" s="224">
        <f t="shared" si="15"/>
        <v>8.5</v>
      </c>
      <c r="K74" s="224">
        <f t="shared" si="15"/>
        <v>9.5</v>
      </c>
      <c r="L74" s="224">
        <f t="shared" si="15"/>
        <v>10.5</v>
      </c>
      <c r="M74" s="224">
        <f t="shared" si="15"/>
        <v>11.5</v>
      </c>
      <c r="N74" s="224">
        <f t="shared" si="15"/>
        <v>12.5</v>
      </c>
      <c r="O74" s="224">
        <f t="shared" si="15"/>
        <v>13.5</v>
      </c>
      <c r="P74" s="224">
        <f t="shared" si="15"/>
        <v>14.5</v>
      </c>
      <c r="Q74" s="224">
        <f t="shared" si="15"/>
        <v>15.5</v>
      </c>
      <c r="R74" s="224">
        <f t="shared" si="15"/>
        <v>16.5</v>
      </c>
      <c r="S74" s="224">
        <f t="shared" si="15"/>
        <v>17.5</v>
      </c>
      <c r="T74" s="224">
        <f t="shared" si="15"/>
        <v>18.5</v>
      </c>
      <c r="U74" s="224">
        <f t="shared" si="15"/>
        <v>19.5</v>
      </c>
      <c r="V74" s="224">
        <f t="shared" si="15"/>
        <v>20.5</v>
      </c>
      <c r="W74" s="224">
        <f t="shared" si="15"/>
        <v>21.5</v>
      </c>
      <c r="X74" s="224">
        <f t="shared" si="15"/>
        <v>22.5</v>
      </c>
      <c r="Y74" s="224">
        <f t="shared" si="15"/>
        <v>23.5</v>
      </c>
      <c r="Z74" s="224">
        <f t="shared" si="15"/>
        <v>24.5</v>
      </c>
      <c r="AA74" s="224">
        <f t="shared" si="15"/>
        <v>25.5</v>
      </c>
      <c r="AB74" s="224">
        <f t="shared" si="15"/>
        <v>26.5</v>
      </c>
      <c r="AC74" s="224">
        <f t="shared" si="15"/>
        <v>27.5</v>
      </c>
      <c r="AD74" s="224">
        <f t="shared" si="15"/>
        <v>28.5</v>
      </c>
      <c r="AE74" s="224">
        <f t="shared" si="15"/>
        <v>29.5</v>
      </c>
      <c r="AF74" s="224">
        <f t="shared" si="15"/>
        <v>30.5</v>
      </c>
      <c r="AG74" s="224">
        <f t="shared" si="15"/>
        <v>31.5</v>
      </c>
    </row>
    <row r="75" spans="1:33" s="173" customFormat="1" ht="15.75" x14ac:dyDescent="0.2">
      <c r="A75" s="217" t="s">
        <v>224</v>
      </c>
      <c r="B75" s="213">
        <v>1</v>
      </c>
      <c r="C75" s="213">
        <v>2</v>
      </c>
      <c r="D75" s="213">
        <v>3</v>
      </c>
      <c r="E75" s="213">
        <v>4</v>
      </c>
      <c r="F75" s="213">
        <v>5</v>
      </c>
      <c r="G75" s="213">
        <v>6</v>
      </c>
      <c r="H75" s="213">
        <v>7</v>
      </c>
      <c r="I75" s="213">
        <v>8</v>
      </c>
      <c r="J75" s="213">
        <v>9</v>
      </c>
      <c r="K75" s="213">
        <v>10</v>
      </c>
      <c r="L75" s="213">
        <v>11</v>
      </c>
      <c r="M75" s="213">
        <v>12</v>
      </c>
      <c r="N75" s="213">
        <v>13</v>
      </c>
      <c r="O75" s="213">
        <v>14</v>
      </c>
      <c r="P75" s="213">
        <v>15</v>
      </c>
      <c r="Q75" s="213">
        <v>16</v>
      </c>
      <c r="R75" s="213">
        <v>17</v>
      </c>
      <c r="S75" s="213">
        <v>18</v>
      </c>
      <c r="T75" s="213">
        <v>19</v>
      </c>
      <c r="U75" s="213">
        <v>20</v>
      </c>
      <c r="V75" s="213">
        <v>21</v>
      </c>
      <c r="W75" s="213">
        <v>22</v>
      </c>
      <c r="X75" s="213">
        <v>23</v>
      </c>
      <c r="Y75" s="213">
        <v>24</v>
      </c>
      <c r="Z75" s="213">
        <v>25</v>
      </c>
      <c r="AA75" s="213">
        <v>26</v>
      </c>
      <c r="AB75" s="213">
        <v>27</v>
      </c>
      <c r="AC75" s="213">
        <v>28</v>
      </c>
      <c r="AD75" s="213">
        <v>29</v>
      </c>
      <c r="AE75" s="213">
        <v>30</v>
      </c>
      <c r="AF75" s="213">
        <v>31</v>
      </c>
      <c r="AG75" s="213">
        <v>32</v>
      </c>
    </row>
    <row r="76" spans="1:33" s="173" customFormat="1" ht="14.25" x14ac:dyDescent="0.2">
      <c r="A76" s="220" t="s">
        <v>395</v>
      </c>
      <c r="B76" s="328">
        <f>B69</f>
        <v>0</v>
      </c>
      <c r="C76" s="328">
        <f t="shared" ref="C76:AG76" si="16">C69</f>
        <v>0</v>
      </c>
      <c r="D76" s="328">
        <f t="shared" si="16"/>
        <v>0</v>
      </c>
      <c r="E76" s="328">
        <f t="shared" si="16"/>
        <v>0</v>
      </c>
      <c r="F76" s="328">
        <f t="shared" si="16"/>
        <v>0</v>
      </c>
      <c r="G76" s="328">
        <f t="shared" si="16"/>
        <v>0</v>
      </c>
      <c r="H76" s="328">
        <f t="shared" si="16"/>
        <v>0</v>
      </c>
      <c r="I76" s="328">
        <f t="shared" si="16"/>
        <v>0</v>
      </c>
      <c r="J76" s="328">
        <f t="shared" si="16"/>
        <v>0</v>
      </c>
      <c r="K76" s="328">
        <f t="shared" si="16"/>
        <v>0</v>
      </c>
      <c r="L76" s="328">
        <f t="shared" si="16"/>
        <v>0</v>
      </c>
      <c r="M76" s="328">
        <f t="shared" si="16"/>
        <v>0</v>
      </c>
      <c r="N76" s="328">
        <f t="shared" si="16"/>
        <v>0</v>
      </c>
      <c r="O76" s="328">
        <f t="shared" si="16"/>
        <v>0</v>
      </c>
      <c r="P76" s="328">
        <f t="shared" si="16"/>
        <v>0</v>
      </c>
      <c r="Q76" s="328">
        <f t="shared" si="16"/>
        <v>0</v>
      </c>
      <c r="R76" s="328">
        <f t="shared" si="16"/>
        <v>0</v>
      </c>
      <c r="S76" s="328">
        <f t="shared" si="16"/>
        <v>0</v>
      </c>
      <c r="T76" s="328">
        <f t="shared" si="16"/>
        <v>0</v>
      </c>
      <c r="U76" s="328">
        <f t="shared" si="16"/>
        <v>0</v>
      </c>
      <c r="V76" s="328">
        <f t="shared" si="16"/>
        <v>0</v>
      </c>
      <c r="W76" s="328">
        <f t="shared" si="16"/>
        <v>0</v>
      </c>
      <c r="X76" s="328">
        <f t="shared" si="16"/>
        <v>0</v>
      </c>
      <c r="Y76" s="328">
        <f t="shared" si="16"/>
        <v>0</v>
      </c>
      <c r="Z76" s="328">
        <f t="shared" si="16"/>
        <v>0</v>
      </c>
      <c r="AA76" s="328">
        <f t="shared" si="16"/>
        <v>0</v>
      </c>
      <c r="AB76" s="328">
        <f t="shared" si="16"/>
        <v>0</v>
      </c>
      <c r="AC76" s="328">
        <f t="shared" si="16"/>
        <v>0</v>
      </c>
      <c r="AD76" s="328">
        <f t="shared" si="16"/>
        <v>0</v>
      </c>
      <c r="AE76" s="328">
        <f t="shared" si="16"/>
        <v>0</v>
      </c>
      <c r="AF76" s="328">
        <f t="shared" si="16"/>
        <v>0</v>
      </c>
      <c r="AG76" s="328">
        <f t="shared" si="16"/>
        <v>0</v>
      </c>
    </row>
    <row r="77" spans="1:33" s="173" customFormat="1" ht="15.75" x14ac:dyDescent="0.25">
      <c r="A77" s="221" t="s">
        <v>223</v>
      </c>
      <c r="B77" s="325">
        <f>-B68</f>
        <v>0</v>
      </c>
      <c r="C77" s="325">
        <f t="shared" ref="C77:AG77" si="17">-C68</f>
        <v>0</v>
      </c>
      <c r="D77" s="325">
        <f t="shared" si="17"/>
        <v>0</v>
      </c>
      <c r="E77" s="325">
        <f t="shared" si="17"/>
        <v>0</v>
      </c>
      <c r="F77" s="325">
        <f t="shared" si="17"/>
        <v>0</v>
      </c>
      <c r="G77" s="325">
        <f t="shared" si="17"/>
        <v>0</v>
      </c>
      <c r="H77" s="325">
        <f t="shared" si="17"/>
        <v>0</v>
      </c>
      <c r="I77" s="325">
        <f t="shared" si="17"/>
        <v>0</v>
      </c>
      <c r="J77" s="325">
        <f t="shared" si="17"/>
        <v>0</v>
      </c>
      <c r="K77" s="325">
        <f t="shared" si="17"/>
        <v>0</v>
      </c>
      <c r="L77" s="325">
        <f t="shared" si="17"/>
        <v>0</v>
      </c>
      <c r="M77" s="325">
        <f t="shared" si="17"/>
        <v>0</v>
      </c>
      <c r="N77" s="325">
        <f t="shared" si="17"/>
        <v>0</v>
      </c>
      <c r="O77" s="325">
        <f t="shared" si="17"/>
        <v>0</v>
      </c>
      <c r="P77" s="325">
        <f t="shared" si="17"/>
        <v>0</v>
      </c>
      <c r="Q77" s="325">
        <f t="shared" si="17"/>
        <v>0</v>
      </c>
      <c r="R77" s="325">
        <f t="shared" si="17"/>
        <v>0</v>
      </c>
      <c r="S77" s="325">
        <f t="shared" si="17"/>
        <v>0</v>
      </c>
      <c r="T77" s="325">
        <f t="shared" si="17"/>
        <v>0</v>
      </c>
      <c r="U77" s="325">
        <f t="shared" si="17"/>
        <v>0</v>
      </c>
      <c r="V77" s="325">
        <f t="shared" si="17"/>
        <v>0</v>
      </c>
      <c r="W77" s="325">
        <f t="shared" si="17"/>
        <v>0</v>
      </c>
      <c r="X77" s="325">
        <f t="shared" si="17"/>
        <v>0</v>
      </c>
      <c r="Y77" s="325">
        <f t="shared" si="17"/>
        <v>0</v>
      </c>
      <c r="Z77" s="325">
        <f t="shared" si="17"/>
        <v>0</v>
      </c>
      <c r="AA77" s="325">
        <f t="shared" si="17"/>
        <v>0</v>
      </c>
      <c r="AB77" s="325">
        <f t="shared" si="17"/>
        <v>0</v>
      </c>
      <c r="AC77" s="325">
        <f t="shared" si="17"/>
        <v>0</v>
      </c>
      <c r="AD77" s="325">
        <f t="shared" si="17"/>
        <v>0</v>
      </c>
      <c r="AE77" s="325">
        <f t="shared" si="17"/>
        <v>0</v>
      </c>
      <c r="AF77" s="325">
        <f t="shared" si="17"/>
        <v>0</v>
      </c>
      <c r="AG77" s="325">
        <f t="shared" si="17"/>
        <v>0</v>
      </c>
    </row>
    <row r="78" spans="1:33" s="173" customFormat="1" ht="15.75" x14ac:dyDescent="0.25">
      <c r="A78" s="221" t="s">
        <v>222</v>
      </c>
      <c r="B78" s="325">
        <f t="shared" ref="B78:AG78" si="18">B70</f>
        <v>0</v>
      </c>
      <c r="C78" s="325">
        <f t="shared" si="18"/>
        <v>0</v>
      </c>
      <c r="D78" s="325">
        <f t="shared" si="18"/>
        <v>0</v>
      </c>
      <c r="E78" s="325">
        <f t="shared" si="18"/>
        <v>0</v>
      </c>
      <c r="F78" s="325">
        <f t="shared" si="18"/>
        <v>0</v>
      </c>
      <c r="G78" s="325">
        <f t="shared" si="18"/>
        <v>0</v>
      </c>
      <c r="H78" s="325">
        <f t="shared" si="18"/>
        <v>0</v>
      </c>
      <c r="I78" s="325">
        <f t="shared" si="18"/>
        <v>0</v>
      </c>
      <c r="J78" s="325">
        <f t="shared" si="18"/>
        <v>0</v>
      </c>
      <c r="K78" s="325">
        <f t="shared" si="18"/>
        <v>0</v>
      </c>
      <c r="L78" s="325">
        <f t="shared" si="18"/>
        <v>0</v>
      </c>
      <c r="M78" s="325">
        <f t="shared" si="18"/>
        <v>0</v>
      </c>
      <c r="N78" s="325">
        <f t="shared" si="18"/>
        <v>0</v>
      </c>
      <c r="O78" s="325">
        <f t="shared" si="18"/>
        <v>0</v>
      </c>
      <c r="P78" s="325">
        <f t="shared" si="18"/>
        <v>0</v>
      </c>
      <c r="Q78" s="325">
        <f t="shared" si="18"/>
        <v>0</v>
      </c>
      <c r="R78" s="325">
        <f t="shared" si="18"/>
        <v>0</v>
      </c>
      <c r="S78" s="325">
        <f t="shared" si="18"/>
        <v>0</v>
      </c>
      <c r="T78" s="325">
        <f t="shared" si="18"/>
        <v>0</v>
      </c>
      <c r="U78" s="325">
        <f t="shared" si="18"/>
        <v>0</v>
      </c>
      <c r="V78" s="325">
        <f t="shared" si="18"/>
        <v>0</v>
      </c>
      <c r="W78" s="325">
        <f t="shared" si="18"/>
        <v>0</v>
      </c>
      <c r="X78" s="325">
        <f t="shared" si="18"/>
        <v>0</v>
      </c>
      <c r="Y78" s="325">
        <f t="shared" si="18"/>
        <v>0</v>
      </c>
      <c r="Z78" s="325">
        <f t="shared" si="18"/>
        <v>0</v>
      </c>
      <c r="AA78" s="325">
        <f t="shared" si="18"/>
        <v>0</v>
      </c>
      <c r="AB78" s="325">
        <f t="shared" si="18"/>
        <v>0</v>
      </c>
      <c r="AC78" s="325">
        <f t="shared" si="18"/>
        <v>0</v>
      </c>
      <c r="AD78" s="325">
        <f t="shared" si="18"/>
        <v>0</v>
      </c>
      <c r="AE78" s="325">
        <f t="shared" si="18"/>
        <v>0</v>
      </c>
      <c r="AF78" s="325">
        <f t="shared" si="18"/>
        <v>0</v>
      </c>
      <c r="AG78" s="325">
        <f t="shared" si="18"/>
        <v>0</v>
      </c>
    </row>
    <row r="79" spans="1:33" s="173" customFormat="1" ht="15.75" x14ac:dyDescent="0.25">
      <c r="A79" s="221" t="s">
        <v>221</v>
      </c>
      <c r="B79" s="325">
        <f>IF(SUM($B$72:B72)+SUM($A$79:A79)&gt;0,0,SUM($B$72:B72)-SUM($A$79:A79))</f>
        <v>0</v>
      </c>
      <c r="C79" s="325">
        <f>IF(SUM($B$72:C72)+SUM($A$79:B79)&gt;0,0,SUM($B$72:C72)-SUM($A$79:B79))</f>
        <v>0</v>
      </c>
      <c r="D79" s="325">
        <f>IF(SUM($B$72:D72)+SUM($A$79:C79)&gt;0,0,SUM($B$72:D72)-SUM($A$79:C79))</f>
        <v>0</v>
      </c>
      <c r="E79" s="325">
        <f>IF(SUM($B$72:E72)+SUM($A$79:D79)&gt;0,0,SUM($B$72:E72)-SUM($A$79:D79))</f>
        <v>0</v>
      </c>
      <c r="F79" s="325">
        <f>IF(SUM($B$72:F72)+SUM($A$79:E79)&gt;0,0,SUM($B$72:F72)-SUM($A$79:E79))</f>
        <v>0</v>
      </c>
      <c r="G79" s="325">
        <f>IF(SUM($B$72:G72)+SUM($A$79:F79)&gt;0,0,SUM($B$72:G72)-SUM($A$79:F79))</f>
        <v>0</v>
      </c>
      <c r="H79" s="325">
        <f>IF(SUM($B$72:H72)+SUM($A$79:G79)&gt;0,0,SUM($B$72:H72)-SUM($A$79:G79))</f>
        <v>0</v>
      </c>
      <c r="I79" s="325">
        <f>IF(SUM($B$72:I72)+SUM($A$79:H79)&gt;0,0,SUM($B$72:I72)-SUM($A$79:H79))</f>
        <v>0</v>
      </c>
      <c r="J79" s="325">
        <f>IF(SUM($B$72:J72)+SUM($A$79:I79)&gt;0,0,SUM($B$72:J72)-SUM($A$79:I79))</f>
        <v>0</v>
      </c>
      <c r="K79" s="325">
        <f>IF(SUM($B$72:K72)+SUM($A$79:J79)&gt;0,0,SUM($B$72:K72)-SUM($A$79:J79))</f>
        <v>0</v>
      </c>
      <c r="L79" s="325">
        <f>IF(SUM($B$72:L72)+SUM($A$79:K79)&gt;0,0,SUM($B$72:L72)-SUM($A$79:K79))</f>
        <v>0</v>
      </c>
      <c r="M79" s="325">
        <f>IF(SUM($B$72:M72)+SUM($A$79:L79)&gt;0,0,SUM($B$72:M72)-SUM($A$79:L79))</f>
        <v>0</v>
      </c>
      <c r="N79" s="325">
        <f>IF(SUM($B$72:N72)+SUM($A$79:M79)&gt;0,0,SUM($B$72:N72)-SUM($A$79:M79))</f>
        <v>0</v>
      </c>
      <c r="O79" s="325">
        <f>IF(SUM($B$72:O72)+SUM($A$79:N79)&gt;0,0,SUM($B$72:O72)-SUM($A$79:N79))</f>
        <v>0</v>
      </c>
      <c r="P79" s="325">
        <f>IF(SUM($B$72:P72)+SUM($A$79:O79)&gt;0,0,SUM($B$72:P72)-SUM($A$79:O79))</f>
        <v>0</v>
      </c>
      <c r="Q79" s="325">
        <f>IF(SUM($B$72:Q72)+SUM($A$79:P79)&gt;0,0,SUM($B$72:Q72)-SUM($A$79:P79))</f>
        <v>0</v>
      </c>
      <c r="R79" s="325">
        <f>IF(SUM($B$72:R72)+SUM($A$79:Q79)&gt;0,0,SUM($B$72:R72)-SUM($A$79:Q79))</f>
        <v>0</v>
      </c>
      <c r="S79" s="325">
        <f>IF(SUM($B$72:S72)+SUM($A$79:R79)&gt;0,0,SUM($B$72:S72)-SUM($A$79:R79))</f>
        <v>0</v>
      </c>
      <c r="T79" s="325">
        <f>IF(SUM($B$72:T72)+SUM($A$79:S79)&gt;0,0,SUM($B$72:T72)-SUM($A$79:S79))</f>
        <v>0</v>
      </c>
      <c r="U79" s="325">
        <f>IF(SUM($B$72:U72)+SUM($A$79:T79)&gt;0,0,SUM($B$72:U72)-SUM($A$79:T79))</f>
        <v>0</v>
      </c>
      <c r="V79" s="325">
        <f>IF(SUM($B$72:V72)+SUM($A$79:U79)&gt;0,0,SUM($B$72:V72)-SUM($A$79:U79))</f>
        <v>0</v>
      </c>
      <c r="W79" s="325">
        <f>IF(SUM($B$72:W72)+SUM($A$79:V79)&gt;0,0,SUM($B$72:W72)-SUM($A$79:V79))</f>
        <v>0</v>
      </c>
      <c r="X79" s="325">
        <f>IF(SUM($B$72:X72)+SUM($A$79:W79)&gt;0,0,SUM($B$72:X72)-SUM($A$79:W79))</f>
        <v>0</v>
      </c>
      <c r="Y79" s="325">
        <f>IF(SUM($B$72:Y72)+SUM($A$79:X79)&gt;0,0,SUM($B$72:Y72)-SUM($A$79:X79))</f>
        <v>0</v>
      </c>
      <c r="Z79" s="325">
        <f>IF(SUM($B$72:Z72)+SUM($A$79:Y79)&gt;0,0,SUM($B$72:Z72)-SUM($A$79:Y79))</f>
        <v>0</v>
      </c>
      <c r="AA79" s="325">
        <f>IF(SUM($B$72:AA72)+SUM($A$79:Z79)&gt;0,0,SUM($B$72:AA72)-SUM($A$79:Z79))</f>
        <v>0</v>
      </c>
      <c r="AB79" s="325">
        <f>IF(SUM($B$72:AB72)+SUM($A$79:AA79)&gt;0,0,SUM($B$72:AB72)-SUM($A$79:AA79))</f>
        <v>0</v>
      </c>
      <c r="AC79" s="325">
        <f>IF(SUM($B$72:AC72)+SUM($A$79:AB79)&gt;0,0,SUM($B$72:AC72)-SUM($A$79:AB79))</f>
        <v>0</v>
      </c>
      <c r="AD79" s="325">
        <f>IF(SUM($B$72:AD72)+SUM($A$79:AC79)&gt;0,0,SUM($B$72:AD72)-SUM($A$79:AC79))</f>
        <v>0</v>
      </c>
      <c r="AE79" s="325">
        <f>IF(SUM($B$72:AE72)+SUM($A$79:AD79)&gt;0,0,SUM($B$72:AE72)-SUM($A$79:AD79))</f>
        <v>0</v>
      </c>
      <c r="AF79" s="325">
        <f>IF(SUM($B$72:AF72)+SUM($A$79:AE79)&gt;0,0,SUM($B$72:AF72)-SUM($A$79:AE79))</f>
        <v>0</v>
      </c>
      <c r="AG79" s="325">
        <f>IF(SUM($B$72:AG72)+SUM($A$79:AF79)&gt;0,0,SUM($B$72:AG72)-SUM($A$79:AF79))</f>
        <v>0</v>
      </c>
    </row>
    <row r="80" spans="1:33" s="173" customFormat="1" ht="15.75" x14ac:dyDescent="0.25">
      <c r="A80" s="221" t="s">
        <v>220</v>
      </c>
      <c r="B80" s="325">
        <f>IF(((SUM($B$59:B59)+SUM($B$61:B65))+SUM($B$82:B82))&lt;0,((SUM($B$59:B59)+SUM($B$61:B65))+SUM($B$82:B82))*0.2-SUM($A$80:A80),IF(SUM(A$80:$A80)&lt;0,0-SUM(A$80:$A80),0))</f>
        <v>0</v>
      </c>
      <c r="C80" s="325">
        <f>IF(((SUM($B$59:C59)+SUM($B$61:C65))+SUM($B$82:C82))&lt;0,((SUM($B$59:C59)+SUM($B$61:C65))+SUM($B$82:C82))*0.2-SUM($A$80:B80),IF(SUM($A$80:B80)&lt;0,0-SUM($A$80:B80),0))</f>
        <v>-608333.33400000003</v>
      </c>
      <c r="D80" s="325">
        <f>IF(((SUM($B$59:D59)+SUM($B$61:D65))+SUM($B$82:D82))&lt;0,((SUM($B$59:D59)+SUM($B$61:D65))+SUM($B$82:D82))*0.2-SUM($A$80:C80),IF(SUM($A$80:C80)&lt;0,0-SUM($A$80:C80),0))</f>
        <v>0</v>
      </c>
      <c r="E80" s="325">
        <f>IF(((SUM($B$59:E59)+SUM($B$61:E65))+SUM($B$82:E82))&lt;0,((SUM($B$59:E59)+SUM($B$61:E65))+SUM($B$82:E82))*0.2-SUM($A$80:D80),IF(SUM($A$80:D80)&lt;0,0-SUM($A$80:D80),0))</f>
        <v>0</v>
      </c>
      <c r="F80" s="325">
        <f>IF(((SUM($B$59:F59)+SUM($B$61:F65))+SUM($B$82:F82))&lt;0,((SUM($B$59:F59)+SUM($B$61:F65))+SUM($B$82:F82))*0.2-SUM($A$80:E80),IF(SUM($A$80:E80)&lt;0,0-SUM($A$80:E80),0))</f>
        <v>0</v>
      </c>
      <c r="G80" s="325">
        <f>IF(((SUM($B$59:G59)+SUM($B$61:G65))+SUM($B$82:G82))&lt;0,((SUM($B$59:G59)+SUM($B$61:G65))+SUM($B$82:G82))*0.2-SUM($A$80:F80),IF(SUM($A$80:F80)&lt;0,0-SUM($A$80:F80),0))</f>
        <v>0</v>
      </c>
      <c r="H80" s="325">
        <f>IF(((SUM($B$59:H59)+SUM($B$61:H65))+SUM($B$82:H82))&lt;0,((SUM($B$59:H59)+SUM($B$61:H65))+SUM($B$82:H82))*0.2-SUM($A$80:G80),IF(SUM($A$80:G80)&lt;0,0-SUM($A$80:G80),0))</f>
        <v>0</v>
      </c>
      <c r="I80" s="325">
        <f>IF(((SUM($B$59:I59)+SUM($B$61:I65))+SUM($B$82:I82))&lt;0,((SUM($B$59:I59)+SUM($B$61:I65))+SUM($B$82:I82))*0.2-SUM($A$80:H80),IF(SUM($A$80:H80)&lt;0,0-SUM($A$80:H80),0))</f>
        <v>0</v>
      </c>
      <c r="J80" s="325">
        <f>IF(((SUM($B$59:J59)+SUM($B$61:J65))+SUM($B$82:J82))&lt;0,((SUM($B$59:J59)+SUM($B$61:J65))+SUM($B$82:J82))*0.2-SUM($A$80:I80),IF(SUM($A$80:I80)&lt;0,0-SUM($A$80:I80),0))</f>
        <v>0</v>
      </c>
      <c r="K80" s="325">
        <f>IF(((SUM($B$59:K59)+SUM($B$61:K65))+SUM($B$82:K82))&lt;0,((SUM($B$59:K59)+SUM($B$61:K65))+SUM($B$82:K82))*0.2-SUM($A$80:J80),IF(SUM($A$80:J80)&lt;0,0-SUM($A$80:J80),0))</f>
        <v>0</v>
      </c>
      <c r="L80" s="325">
        <f>IF(((SUM($B$59:L59)+SUM($B$61:L65))+SUM($B$82:L82))&lt;0,((SUM($B$59:L59)+SUM($B$61:L65))+SUM($B$82:L82))*0.2-SUM($A$80:K80),IF(SUM($A$80:K80)&lt;0,0-SUM($A$80:K80),0))</f>
        <v>0</v>
      </c>
      <c r="M80" s="325">
        <f>IF(((SUM($B$59:M59)+SUM($B$61:M65))+SUM($B$82:M82))&lt;0,((SUM($B$59:M59)+SUM($B$61:M65))+SUM($B$82:M82))*0.2-SUM($A$80:L80),IF(SUM($A$80:L80)&lt;0,0-SUM($A$80:L80),0))</f>
        <v>0</v>
      </c>
      <c r="N80" s="325">
        <f>IF(((SUM($B$59:N59)+SUM($B$61:N65))+SUM($B$82:N82))&lt;0,((SUM($B$59:N59)+SUM($B$61:N65))+SUM($B$82:N82))*0.2-SUM($A$80:M80),IF(SUM($A$80:M80)&lt;0,0-SUM($A$80:M80),0))</f>
        <v>0</v>
      </c>
      <c r="O80" s="325">
        <f>IF(((SUM($B$59:O59)+SUM($B$61:O65))+SUM($B$82:O82))&lt;0,((SUM($B$59:O59)+SUM($B$61:O65))+SUM($B$82:O82))*0.2-SUM($A$80:N80),IF(SUM($A$80:N80)&lt;0,0-SUM($A$80:N80),0))</f>
        <v>0</v>
      </c>
      <c r="P80" s="325">
        <f>IF(((SUM($B$59:P59)+SUM($B$61:P65))+SUM($B$82:P82))&lt;0,((SUM($B$59:P59)+SUM($B$61:P65))+SUM($B$82:P82))*0.2-SUM($A$80:O80),IF(SUM($A$80:O80)&lt;0,0-SUM($A$80:O80),0))</f>
        <v>0</v>
      </c>
      <c r="Q80" s="325">
        <f>IF(((SUM($B$59:Q59)+SUM($B$61:Q65))+SUM($B$82:Q82))&lt;0,((SUM($B$59:Q59)+SUM($B$61:Q65))+SUM($B$82:Q82))*0.2-SUM($A$80:P80),IF(SUM($A$80:P80)&lt;0,0-SUM($A$80:P80),0))</f>
        <v>0</v>
      </c>
      <c r="R80" s="325">
        <f>IF(((SUM($B$59:R59)+SUM($B$61:R65))+SUM($B$82:R82))&lt;0,((SUM($B$59:R59)+SUM($B$61:R65))+SUM($B$82:R82))*0.2-SUM($A$80:Q80),IF(SUM($A$80:Q80)&lt;0,0-SUM($A$80:Q80),0))</f>
        <v>0</v>
      </c>
      <c r="S80" s="325">
        <f>IF(((SUM($B$59:S59)+SUM($B$61:S65))+SUM($B$82:S82))&lt;0,((SUM($B$59:S59)+SUM($B$61:S65))+SUM($B$82:S82))*0.2-SUM($A$80:R80),IF(SUM($A$80:R80)&lt;0,0-SUM($A$80:R80),0))</f>
        <v>0</v>
      </c>
      <c r="T80" s="325">
        <f>IF(((SUM($B$59:T59)+SUM($B$61:T65))+SUM($B$82:T82))&lt;0,((SUM($B$59:T59)+SUM($B$61:T65))+SUM($B$82:T82))*0.2-SUM($A$80:S80),IF(SUM($A$80:S80)&lt;0,0-SUM($A$80:S80),0))</f>
        <v>0</v>
      </c>
      <c r="U80" s="325">
        <f>IF(((SUM($B$59:U59)+SUM($B$61:U65))+SUM($B$82:U82))&lt;0,((SUM($B$59:U59)+SUM($B$61:U65))+SUM($B$82:U82))*0.2-SUM($A$80:T80),IF(SUM($A$80:T80)&lt;0,0-SUM($A$80:T80),0))</f>
        <v>0</v>
      </c>
      <c r="V80" s="325">
        <f>IF(((SUM($B$59:V59)+SUM($B$61:V65))+SUM($B$82:V82))&lt;0,((SUM($B$59:V59)+SUM($B$61:V65))+SUM($B$82:V82))*0.2-SUM($A$80:U80),IF(SUM($A$80:U80)&lt;0,0-SUM($A$80:U80),0))</f>
        <v>0</v>
      </c>
      <c r="W80" s="325">
        <f>IF(((SUM($B$59:W59)+SUM($B$61:W65))+SUM($B$82:W82))&lt;0,((SUM($B$59:W59)+SUM($B$61:W65))+SUM($B$82:W82))*0.2-SUM($A$80:V80),IF(SUM($A$80:V80)&lt;0,0-SUM($A$80:V80),0))</f>
        <v>0</v>
      </c>
      <c r="X80" s="325">
        <f>IF(((SUM($B$59:X59)+SUM($B$61:X65))+SUM($B$82:X82))&lt;0,((SUM($B$59:X59)+SUM($B$61:X65))+SUM($B$82:X82))*0.2-SUM($A$80:W80),IF(SUM($A$80:W80)&lt;0,0-SUM($A$80:W80),0))</f>
        <v>0</v>
      </c>
      <c r="Y80" s="325">
        <f>IF(((SUM($B$59:Y59)+SUM($B$61:Y65))+SUM($B$82:Y82))&lt;0,((SUM($B$59:Y59)+SUM($B$61:Y65))+SUM($B$82:Y82))*0.2-SUM($A$80:X80),IF(SUM($A$80:X80)&lt;0,0-SUM($A$80:X80),0))</f>
        <v>0</v>
      </c>
      <c r="Z80" s="325">
        <f>IF(((SUM($B$59:Z59)+SUM($B$61:Z65))+SUM($B$82:Z82))&lt;0,((SUM($B$59:Z59)+SUM($B$61:Z65))+SUM($B$82:Z82))*0.2-SUM($A$80:Y80),IF(SUM($A$80:Y80)&lt;0,0-SUM($A$80:Y80),0))</f>
        <v>0</v>
      </c>
      <c r="AA80" s="325">
        <f>IF(((SUM($B$59:AA59)+SUM($B$61:AA65))+SUM($B$82:AA82))&lt;0,((SUM($B$59:AA59)+SUM($B$61:AA65))+SUM($B$82:AA82))*0.2-SUM($A$80:Z80),IF(SUM($A$80:Z80)&lt;0,0-SUM($A$80:Z80),0))</f>
        <v>0</v>
      </c>
      <c r="AB80" s="325">
        <f>IF(((SUM($B$59:AB59)+SUM($B$61:AB65))+SUM($B$82:AB82))&lt;0,((SUM($B$59:AB59)+SUM($B$61:AB65))+SUM($B$82:AB82))*0.2-SUM($A$80:AA80),IF(SUM($A$80:AA80)&lt;0,0-SUM($A$80:AA80),0))</f>
        <v>0</v>
      </c>
      <c r="AC80" s="325">
        <f>IF(((SUM($B$59:AC59)+SUM($B$61:AC65))+SUM($B$82:AC82))&lt;0,((SUM($B$59:AC59)+SUM($B$61:AC65))+SUM($B$82:AC82))*0.2-SUM($A$80:AB80),IF(SUM($A$80:AB80)&lt;0,0-SUM($A$80:AB80),0))</f>
        <v>0</v>
      </c>
      <c r="AD80" s="325">
        <f>IF(((SUM($B$59:AD59)+SUM($B$61:AD65))+SUM($B$82:AD82))&lt;0,((SUM($B$59:AD59)+SUM($B$61:AD65))+SUM($B$82:AD82))*0.2-SUM($A$80:AC80),IF(SUM($A$80:AC80)&lt;0,0-SUM($A$80:AC80),0))</f>
        <v>0</v>
      </c>
      <c r="AE80" s="325">
        <f>IF(((SUM($B$59:AE59)+SUM($B$61:AE65))+SUM($B$82:AE82))&lt;0,((SUM($B$59:AE59)+SUM($B$61:AE65))+SUM($B$82:AE82))*0.2-SUM($A$80:AD80),IF(SUM($A$80:AD80)&lt;0,0-SUM($A$80:AD80),0))</f>
        <v>0</v>
      </c>
      <c r="AF80" s="325">
        <f>IF(((SUM($B$59:AF59)+SUM($B$61:AF65))+SUM($B$82:AF82))&lt;0,((SUM($B$59:AF59)+SUM($B$61:AF65))+SUM($B$82:AF82))*0.2-SUM($A$80:AE80),IF(SUM($A$80:AE80)&lt;0,0-SUM($A$80:AE80),0))</f>
        <v>0</v>
      </c>
      <c r="AG80" s="325">
        <f>IF(((SUM($B$59:AG59)+SUM($B$61:AG65))+SUM($B$82:AG82))&lt;0,((SUM($B$59:AG59)+SUM($B$61:AG65))+SUM($B$82:AG82))*0.2-SUM($A$80:AF80),IF(SUM($A$80:AF80)&lt;0,0-SUM($A$80:AF80),0))</f>
        <v>0</v>
      </c>
    </row>
    <row r="81" spans="1:33" s="173" customFormat="1" ht="15.75" x14ac:dyDescent="0.25">
      <c r="A81" s="221" t="s">
        <v>219</v>
      </c>
      <c r="B81" s="325">
        <f>-B59*(B39)</f>
        <v>0</v>
      </c>
      <c r="C81" s="325">
        <f t="shared" ref="C81:AG81" si="19">-C59*(C39)</f>
        <v>0</v>
      </c>
      <c r="D81" s="325">
        <f t="shared" si="19"/>
        <v>0</v>
      </c>
      <c r="E81" s="325">
        <f t="shared" si="19"/>
        <v>0</v>
      </c>
      <c r="F81" s="325">
        <f t="shared" si="19"/>
        <v>0</v>
      </c>
      <c r="G81" s="325">
        <f t="shared" si="19"/>
        <v>0</v>
      </c>
      <c r="H81" s="325">
        <f t="shared" si="19"/>
        <v>0</v>
      </c>
      <c r="I81" s="325">
        <f t="shared" si="19"/>
        <v>0</v>
      </c>
      <c r="J81" s="325">
        <f t="shared" si="19"/>
        <v>0</v>
      </c>
      <c r="K81" s="325">
        <f t="shared" si="19"/>
        <v>0</v>
      </c>
      <c r="L81" s="325">
        <f t="shared" si="19"/>
        <v>0</v>
      </c>
      <c r="M81" s="325">
        <f t="shared" si="19"/>
        <v>0</v>
      </c>
      <c r="N81" s="325">
        <f t="shared" si="19"/>
        <v>0</v>
      </c>
      <c r="O81" s="325">
        <f t="shared" si="19"/>
        <v>0</v>
      </c>
      <c r="P81" s="325">
        <f t="shared" si="19"/>
        <v>0</v>
      </c>
      <c r="Q81" s="325">
        <f t="shared" si="19"/>
        <v>0</v>
      </c>
      <c r="R81" s="325">
        <f t="shared" si="19"/>
        <v>0</v>
      </c>
      <c r="S81" s="325">
        <f t="shared" si="19"/>
        <v>0</v>
      </c>
      <c r="T81" s="325">
        <f t="shared" si="19"/>
        <v>0</v>
      </c>
      <c r="U81" s="325">
        <f t="shared" si="19"/>
        <v>0</v>
      </c>
      <c r="V81" s="325">
        <f t="shared" si="19"/>
        <v>0</v>
      </c>
      <c r="W81" s="325">
        <f t="shared" si="19"/>
        <v>0</v>
      </c>
      <c r="X81" s="325">
        <f t="shared" si="19"/>
        <v>0</v>
      </c>
      <c r="Y81" s="325">
        <f t="shared" si="19"/>
        <v>0</v>
      </c>
      <c r="Z81" s="325">
        <f t="shared" si="19"/>
        <v>0</v>
      </c>
      <c r="AA81" s="325">
        <f t="shared" si="19"/>
        <v>0</v>
      </c>
      <c r="AB81" s="325">
        <f t="shared" si="19"/>
        <v>0</v>
      </c>
      <c r="AC81" s="325">
        <f t="shared" si="19"/>
        <v>0</v>
      </c>
      <c r="AD81" s="325">
        <f t="shared" si="19"/>
        <v>0</v>
      </c>
      <c r="AE81" s="325">
        <f t="shared" si="19"/>
        <v>0</v>
      </c>
      <c r="AF81" s="325">
        <f t="shared" si="19"/>
        <v>0</v>
      </c>
      <c r="AG81" s="325">
        <f t="shared" si="19"/>
        <v>0</v>
      </c>
    </row>
    <row r="82" spans="1:33" s="173" customFormat="1" ht="15.75" x14ac:dyDescent="0.2">
      <c r="A82" s="221" t="s">
        <v>514</v>
      </c>
      <c r="B82" s="326">
        <f>'6.2. Паспорт фин осв ввод'!G30*-1*1000000</f>
        <v>0</v>
      </c>
      <c r="C82" s="326">
        <f>'6.2. Паспорт фин осв ввод'!H30*-1*1000000</f>
        <v>-3041666.67</v>
      </c>
      <c r="D82" s="326"/>
      <c r="E82" s="326">
        <f>'[2]6.2. Паспорт фин осв ввод'!M24*-1*1000*1000</f>
        <v>0</v>
      </c>
      <c r="F82" s="326"/>
      <c r="G82" s="326">
        <f>'[2]6.2. Паспорт фин осв ввод'!O24*-1*1000*1000</f>
        <v>0</v>
      </c>
      <c r="H82" s="326"/>
      <c r="I82" s="326">
        <f>'[2]6.2. Паспорт фин осв ввод'!Q24*-1*1000*1000</f>
        <v>0</v>
      </c>
      <c r="J82" s="326"/>
      <c r="K82" s="326">
        <f>'6.2. Паспорт фин осв ввод'!Z24*-1*1000*1000</f>
        <v>0</v>
      </c>
      <c r="L82" s="326"/>
      <c r="M82" s="326"/>
      <c r="N82" s="326"/>
      <c r="O82" s="326"/>
      <c r="P82" s="326">
        <f>'[2]6.2. Паспорт фин осв ввод'!X24*-1*1000*1000</f>
        <v>0</v>
      </c>
      <c r="Q82" s="326">
        <f>'[2]6.2. Паспорт фин осв ввод'!Y24*-1*1000*1000</f>
        <v>0</v>
      </c>
      <c r="R82" s="326">
        <f>'[2]6.2. Паспорт фин осв ввод'!Z24*-1*1000*1000</f>
        <v>0</v>
      </c>
      <c r="S82" s="326">
        <f>'[2]6.2. Паспорт фин осв ввод'!AA24*-1*1000*1000</f>
        <v>0</v>
      </c>
      <c r="T82" s="326">
        <f>'[2]6.2. Паспорт фин осв ввод'!AB24*-1*1000*1000</f>
        <v>0</v>
      </c>
      <c r="U82" s="326">
        <f>'[2]6.2. Паспорт фин осв ввод'!AC24*-1*1000*1000</f>
        <v>0</v>
      </c>
      <c r="V82" s="326"/>
      <c r="W82" s="326"/>
      <c r="X82" s="326">
        <f>'[2]6.2. Паспорт фин осв ввод'!AF24*-1*1000*1000</f>
        <v>0</v>
      </c>
      <c r="Y82" s="326">
        <f>'[2]6.2. Паспорт фин осв ввод'!AG24*-1*1000*1000</f>
        <v>0</v>
      </c>
      <c r="Z82" s="326"/>
      <c r="AA82" s="326"/>
      <c r="AB82" s="326">
        <f>'[2]6.2. Паспорт фин осв ввод'!AJ24*-1*1000*1000</f>
        <v>0</v>
      </c>
      <c r="AC82" s="326">
        <f>'[2]6.2. Паспорт фин осв ввод'!AK24*-1*1000*1000</f>
        <v>0</v>
      </c>
      <c r="AD82" s="326"/>
      <c r="AE82" s="326"/>
      <c r="AF82" s="326"/>
      <c r="AG82" s="326"/>
    </row>
    <row r="83" spans="1:33" s="173" customFormat="1" ht="15.75" x14ac:dyDescent="0.2">
      <c r="A83" s="221" t="s">
        <v>218</v>
      </c>
      <c r="B83" s="326">
        <v>0</v>
      </c>
      <c r="C83" s="326">
        <v>0</v>
      </c>
      <c r="D83" s="326">
        <v>0</v>
      </c>
      <c r="E83" s="326">
        <v>0</v>
      </c>
      <c r="F83" s="326">
        <v>0</v>
      </c>
      <c r="G83" s="326">
        <v>0</v>
      </c>
      <c r="H83" s="326">
        <v>0</v>
      </c>
      <c r="I83" s="326">
        <v>0</v>
      </c>
      <c r="J83" s="326">
        <v>0</v>
      </c>
      <c r="K83" s="326">
        <v>0</v>
      </c>
      <c r="L83" s="326">
        <v>0</v>
      </c>
      <c r="M83" s="326">
        <v>0</v>
      </c>
      <c r="N83" s="326">
        <v>0</v>
      </c>
      <c r="O83" s="326">
        <v>0</v>
      </c>
      <c r="P83" s="326">
        <v>0</v>
      </c>
      <c r="Q83" s="326">
        <v>0</v>
      </c>
      <c r="R83" s="326">
        <v>0</v>
      </c>
      <c r="S83" s="326">
        <v>0</v>
      </c>
      <c r="T83" s="326">
        <v>0</v>
      </c>
      <c r="U83" s="326">
        <v>0</v>
      </c>
      <c r="V83" s="326">
        <v>0</v>
      </c>
      <c r="W83" s="326">
        <v>0</v>
      </c>
      <c r="X83" s="326">
        <v>0</v>
      </c>
      <c r="Y83" s="326">
        <v>0</v>
      </c>
      <c r="Z83" s="326">
        <v>0</v>
      </c>
      <c r="AA83" s="326">
        <v>0</v>
      </c>
      <c r="AB83" s="326">
        <v>0</v>
      </c>
      <c r="AC83" s="326">
        <v>0</v>
      </c>
      <c r="AD83" s="326">
        <v>0</v>
      </c>
      <c r="AE83" s="326">
        <v>0</v>
      </c>
      <c r="AF83" s="326">
        <v>0</v>
      </c>
      <c r="AG83" s="326">
        <v>0</v>
      </c>
    </row>
    <row r="84" spans="1:33" s="173" customFormat="1" ht="14.25" x14ac:dyDescent="0.2">
      <c r="A84" s="222" t="s">
        <v>217</v>
      </c>
      <c r="B84" s="328">
        <f>SUM(B76:B83)</f>
        <v>0</v>
      </c>
      <c r="C84" s="328">
        <f t="shared" ref="C84:AG84" si="20">SUM(C76:C83)</f>
        <v>-3650000.0039999997</v>
      </c>
      <c r="D84" s="328">
        <f t="shared" si="20"/>
        <v>0</v>
      </c>
      <c r="E84" s="328">
        <f t="shared" si="20"/>
        <v>0</v>
      </c>
      <c r="F84" s="328">
        <f t="shared" si="20"/>
        <v>0</v>
      </c>
      <c r="G84" s="328">
        <f t="shared" si="20"/>
        <v>0</v>
      </c>
      <c r="H84" s="328">
        <f t="shared" si="20"/>
        <v>0</v>
      </c>
      <c r="I84" s="328">
        <f t="shared" si="20"/>
        <v>0</v>
      </c>
      <c r="J84" s="328">
        <f t="shared" si="20"/>
        <v>0</v>
      </c>
      <c r="K84" s="328">
        <f t="shared" si="20"/>
        <v>0</v>
      </c>
      <c r="L84" s="328">
        <f t="shared" si="20"/>
        <v>0</v>
      </c>
      <c r="M84" s="328">
        <f t="shared" si="20"/>
        <v>0</v>
      </c>
      <c r="N84" s="328">
        <f t="shared" si="20"/>
        <v>0</v>
      </c>
      <c r="O84" s="328">
        <f t="shared" si="20"/>
        <v>0</v>
      </c>
      <c r="P84" s="328">
        <f t="shared" si="20"/>
        <v>0</v>
      </c>
      <c r="Q84" s="328">
        <f t="shared" si="20"/>
        <v>0</v>
      </c>
      <c r="R84" s="328">
        <f t="shared" si="20"/>
        <v>0</v>
      </c>
      <c r="S84" s="328">
        <f t="shared" si="20"/>
        <v>0</v>
      </c>
      <c r="T84" s="328">
        <f t="shared" si="20"/>
        <v>0</v>
      </c>
      <c r="U84" s="328">
        <f t="shared" si="20"/>
        <v>0</v>
      </c>
      <c r="V84" s="328">
        <f t="shared" si="20"/>
        <v>0</v>
      </c>
      <c r="W84" s="328">
        <f t="shared" si="20"/>
        <v>0</v>
      </c>
      <c r="X84" s="328">
        <f t="shared" si="20"/>
        <v>0</v>
      </c>
      <c r="Y84" s="328">
        <f t="shared" si="20"/>
        <v>0</v>
      </c>
      <c r="Z84" s="328">
        <f t="shared" si="20"/>
        <v>0</v>
      </c>
      <c r="AA84" s="328">
        <f t="shared" si="20"/>
        <v>0</v>
      </c>
      <c r="AB84" s="328">
        <f t="shared" si="20"/>
        <v>0</v>
      </c>
      <c r="AC84" s="328">
        <f t="shared" si="20"/>
        <v>0</v>
      </c>
      <c r="AD84" s="328">
        <f t="shared" si="20"/>
        <v>0</v>
      </c>
      <c r="AE84" s="328">
        <f t="shared" si="20"/>
        <v>0</v>
      </c>
      <c r="AF84" s="328">
        <f t="shared" si="20"/>
        <v>0</v>
      </c>
      <c r="AG84" s="328">
        <f t="shared" si="20"/>
        <v>0</v>
      </c>
    </row>
    <row r="85" spans="1:33" s="173" customFormat="1" ht="14.25" x14ac:dyDescent="0.2">
      <c r="A85" s="222" t="s">
        <v>396</v>
      </c>
      <c r="B85" s="328">
        <f>SUM($B$84:B84)</f>
        <v>0</v>
      </c>
      <c r="C85" s="328">
        <f>SUM($B$84:C84)</f>
        <v>-3650000.0039999997</v>
      </c>
      <c r="D85" s="328">
        <f>SUM($B$84:D84)</f>
        <v>-3650000.0039999997</v>
      </c>
      <c r="E85" s="328">
        <f>SUM($B$84:E84)</f>
        <v>-3650000.0039999997</v>
      </c>
      <c r="F85" s="328">
        <f>SUM($B$84:F84)</f>
        <v>-3650000.0039999997</v>
      </c>
      <c r="G85" s="328">
        <f>SUM($B$84:G84)</f>
        <v>-3650000.0039999997</v>
      </c>
      <c r="H85" s="328">
        <f>SUM($B$84:H84)</f>
        <v>-3650000.0039999997</v>
      </c>
      <c r="I85" s="328">
        <f>SUM($B$84:I84)</f>
        <v>-3650000.0039999997</v>
      </c>
      <c r="J85" s="328">
        <f>SUM($B$84:J84)</f>
        <v>-3650000.0039999997</v>
      </c>
      <c r="K85" s="328">
        <f>SUM($B$84:K84)</f>
        <v>-3650000.0039999997</v>
      </c>
      <c r="L85" s="328">
        <f>SUM($B$84:L84)</f>
        <v>-3650000.0039999997</v>
      </c>
      <c r="M85" s="328">
        <f>SUM($B$84:M84)</f>
        <v>-3650000.0039999997</v>
      </c>
      <c r="N85" s="328">
        <f>SUM($B$84:N84)</f>
        <v>-3650000.0039999997</v>
      </c>
      <c r="O85" s="328">
        <f>SUM($B$84:O84)</f>
        <v>-3650000.0039999997</v>
      </c>
      <c r="P85" s="328">
        <f>SUM($B$84:P84)</f>
        <v>-3650000.0039999997</v>
      </c>
      <c r="Q85" s="328">
        <f>SUM($B$84:Q84)</f>
        <v>-3650000.0039999997</v>
      </c>
      <c r="R85" s="328">
        <f>SUM($B$84:R84)</f>
        <v>-3650000.0039999997</v>
      </c>
      <c r="S85" s="328">
        <f>SUM($B$84:S84)</f>
        <v>-3650000.0039999997</v>
      </c>
      <c r="T85" s="328">
        <f>SUM($B$84:T84)</f>
        <v>-3650000.0039999997</v>
      </c>
      <c r="U85" s="328">
        <f>SUM($B$84:U84)</f>
        <v>-3650000.0039999997</v>
      </c>
      <c r="V85" s="328">
        <f>SUM($B$84:V84)</f>
        <v>-3650000.0039999997</v>
      </c>
      <c r="W85" s="328">
        <f>SUM($B$84:W84)</f>
        <v>-3650000.0039999997</v>
      </c>
      <c r="X85" s="328">
        <f>SUM($B$84:X84)</f>
        <v>-3650000.0039999997</v>
      </c>
      <c r="Y85" s="328">
        <f>SUM($B$84:Y84)</f>
        <v>-3650000.0039999997</v>
      </c>
      <c r="Z85" s="328">
        <f>SUM($B$84:Z84)</f>
        <v>-3650000.0039999997</v>
      </c>
      <c r="AA85" s="328">
        <f>SUM($B$84:AA84)</f>
        <v>-3650000.0039999997</v>
      </c>
      <c r="AB85" s="328">
        <f>SUM($B$84:AB84)</f>
        <v>-3650000.0039999997</v>
      </c>
      <c r="AC85" s="328">
        <f>SUM($B$84:AC84)</f>
        <v>-3650000.0039999997</v>
      </c>
      <c r="AD85" s="328">
        <f>SUM($B$84:AD84)</f>
        <v>-3650000.0039999997</v>
      </c>
      <c r="AE85" s="328">
        <f>SUM($B$84:AE84)</f>
        <v>-3650000.0039999997</v>
      </c>
      <c r="AF85" s="328">
        <f>SUM($B$84:AF84)</f>
        <v>-3650000.0039999997</v>
      </c>
      <c r="AG85" s="328">
        <f>SUM($B$84:AG84)</f>
        <v>-3650000.0039999997</v>
      </c>
    </row>
    <row r="86" spans="1:33" s="173" customFormat="1" ht="15.75" x14ac:dyDescent="0.25">
      <c r="A86" s="225" t="s">
        <v>389</v>
      </c>
      <c r="B86" s="329">
        <f t="shared" ref="B86:AG86" si="21">1/POWER((1+$B$44),B74)</f>
        <v>0.95259698526393533</v>
      </c>
      <c r="C86" s="329">
        <f t="shared" si="21"/>
        <v>0.86442557646455109</v>
      </c>
      <c r="D86" s="329">
        <f t="shared" si="21"/>
        <v>0.78441522365204275</v>
      </c>
      <c r="E86" s="329">
        <f t="shared" si="21"/>
        <v>0.71181054777862296</v>
      </c>
      <c r="F86" s="329">
        <f t="shared" si="21"/>
        <v>0.64592608691345099</v>
      </c>
      <c r="G86" s="329">
        <f t="shared" si="21"/>
        <v>0.58613982478534565</v>
      </c>
      <c r="H86" s="329">
        <f t="shared" si="21"/>
        <v>0.53188731831701053</v>
      </c>
      <c r="I86" s="329">
        <f t="shared" si="21"/>
        <v>0.48265636870872092</v>
      </c>
      <c r="J86" s="329">
        <f t="shared" si="21"/>
        <v>0.43798218576108977</v>
      </c>
      <c r="K86" s="329">
        <f t="shared" si="21"/>
        <v>0.39744299978320302</v>
      </c>
      <c r="L86" s="329">
        <f t="shared" si="21"/>
        <v>0.360656079658079</v>
      </c>
      <c r="M86" s="329">
        <f t="shared" si="21"/>
        <v>0.32727411947194096</v>
      </c>
      <c r="N86" s="329">
        <f t="shared" si="21"/>
        <v>0.29698195959341278</v>
      </c>
      <c r="O86" s="329">
        <f t="shared" si="21"/>
        <v>0.26949361124629112</v>
      </c>
      <c r="P86" s="329">
        <f t="shared" si="21"/>
        <v>0.24454955648483764</v>
      </c>
      <c r="Q86" s="329">
        <f t="shared" si="21"/>
        <v>0.22191429808061491</v>
      </c>
      <c r="R86" s="329">
        <f t="shared" si="21"/>
        <v>0.20137413618930569</v>
      </c>
      <c r="S86" s="329">
        <f t="shared" si="21"/>
        <v>0.18273515080699246</v>
      </c>
      <c r="T86" s="329">
        <f t="shared" si="21"/>
        <v>0.16582137096823271</v>
      </c>
      <c r="U86" s="329">
        <f t="shared" si="21"/>
        <v>0.1504731134013001</v>
      </c>
      <c r="V86" s="329">
        <f t="shared" si="21"/>
        <v>0.13654547495580768</v>
      </c>
      <c r="W86" s="329">
        <f t="shared" si="21"/>
        <v>0.12390696456969845</v>
      </c>
      <c r="X86" s="329">
        <f t="shared" si="21"/>
        <v>0.11243826185998043</v>
      </c>
      <c r="Y86" s="329">
        <f t="shared" si="21"/>
        <v>0.1020310906170421</v>
      </c>
      <c r="Z86" s="329">
        <f t="shared" si="21"/>
        <v>9.2587196567188876E-2</v>
      </c>
      <c r="AA86" s="329">
        <f t="shared" si="21"/>
        <v>8.4017419752439967E-2</v>
      </c>
      <c r="AB86" s="329">
        <f t="shared" si="21"/>
        <v>7.6240852769909204E-2</v>
      </c>
      <c r="AC86" s="329">
        <f t="shared" si="21"/>
        <v>6.9184076923692578E-2</v>
      </c>
      <c r="AD86" s="329">
        <f t="shared" si="21"/>
        <v>6.2780469077760942E-2</v>
      </c>
      <c r="AE86" s="329">
        <f t="shared" si="21"/>
        <v>5.6969572665844792E-2</v>
      </c>
      <c r="AF86" s="329">
        <f t="shared" si="21"/>
        <v>5.1696526920004329E-2</v>
      </c>
      <c r="AG86" s="329">
        <f t="shared" si="21"/>
        <v>4.6911548929223515E-2</v>
      </c>
    </row>
    <row r="87" spans="1:33" s="173" customFormat="1" ht="14.25" x14ac:dyDescent="0.2">
      <c r="A87" s="220" t="s">
        <v>397</v>
      </c>
      <c r="B87" s="328">
        <f t="shared" ref="B87:AG87" si="22">B84*B86</f>
        <v>0</v>
      </c>
      <c r="C87" s="328">
        <f t="shared" si="22"/>
        <v>-3155153.3575533135</v>
      </c>
      <c r="D87" s="328">
        <f t="shared" si="22"/>
        <v>0</v>
      </c>
      <c r="E87" s="328">
        <f t="shared" si="22"/>
        <v>0</v>
      </c>
      <c r="F87" s="328">
        <f t="shared" si="22"/>
        <v>0</v>
      </c>
      <c r="G87" s="328">
        <f t="shared" si="22"/>
        <v>0</v>
      </c>
      <c r="H87" s="328">
        <f t="shared" si="22"/>
        <v>0</v>
      </c>
      <c r="I87" s="328">
        <f t="shared" si="22"/>
        <v>0</v>
      </c>
      <c r="J87" s="328">
        <f t="shared" si="22"/>
        <v>0</v>
      </c>
      <c r="K87" s="328">
        <f t="shared" si="22"/>
        <v>0</v>
      </c>
      <c r="L87" s="328">
        <f t="shared" si="22"/>
        <v>0</v>
      </c>
      <c r="M87" s="328">
        <f t="shared" si="22"/>
        <v>0</v>
      </c>
      <c r="N87" s="328">
        <f t="shared" si="22"/>
        <v>0</v>
      </c>
      <c r="O87" s="328">
        <f t="shared" si="22"/>
        <v>0</v>
      </c>
      <c r="P87" s="328">
        <f t="shared" si="22"/>
        <v>0</v>
      </c>
      <c r="Q87" s="328">
        <f t="shared" si="22"/>
        <v>0</v>
      </c>
      <c r="R87" s="328">
        <f t="shared" si="22"/>
        <v>0</v>
      </c>
      <c r="S87" s="328">
        <f t="shared" si="22"/>
        <v>0</v>
      </c>
      <c r="T87" s="328">
        <f t="shared" si="22"/>
        <v>0</v>
      </c>
      <c r="U87" s="328">
        <f t="shared" si="22"/>
        <v>0</v>
      </c>
      <c r="V87" s="328">
        <f t="shared" si="22"/>
        <v>0</v>
      </c>
      <c r="W87" s="328">
        <f t="shared" si="22"/>
        <v>0</v>
      </c>
      <c r="X87" s="328">
        <f t="shared" si="22"/>
        <v>0</v>
      </c>
      <c r="Y87" s="328">
        <f t="shared" si="22"/>
        <v>0</v>
      </c>
      <c r="Z87" s="328">
        <f t="shared" si="22"/>
        <v>0</v>
      </c>
      <c r="AA87" s="328">
        <f t="shared" si="22"/>
        <v>0</v>
      </c>
      <c r="AB87" s="328">
        <f t="shared" si="22"/>
        <v>0</v>
      </c>
      <c r="AC87" s="328">
        <f t="shared" si="22"/>
        <v>0</v>
      </c>
      <c r="AD87" s="328">
        <f t="shared" si="22"/>
        <v>0</v>
      </c>
      <c r="AE87" s="328">
        <f t="shared" si="22"/>
        <v>0</v>
      </c>
      <c r="AF87" s="328">
        <f t="shared" si="22"/>
        <v>0</v>
      </c>
      <c r="AG87" s="328">
        <f t="shared" si="22"/>
        <v>0</v>
      </c>
    </row>
    <row r="88" spans="1:33" s="111" customFormat="1" ht="14.25" x14ac:dyDescent="0.2">
      <c r="A88" s="220" t="s">
        <v>398</v>
      </c>
      <c r="B88" s="328">
        <f>SUM($B$87:B87)</f>
        <v>0</v>
      </c>
      <c r="C88" s="328">
        <f>SUM($B$87:C87)</f>
        <v>-3155153.3575533135</v>
      </c>
      <c r="D88" s="328">
        <f>SUM($B$87:D87)</f>
        <v>-3155153.3575533135</v>
      </c>
      <c r="E88" s="328">
        <f>SUM($B$87:E87)</f>
        <v>-3155153.3575533135</v>
      </c>
      <c r="F88" s="328">
        <f>SUM($B$87:F87)</f>
        <v>-3155153.3575533135</v>
      </c>
      <c r="G88" s="328">
        <f>SUM($B$87:G87)</f>
        <v>-3155153.3575533135</v>
      </c>
      <c r="H88" s="328">
        <f>SUM($B$87:H87)</f>
        <v>-3155153.3575533135</v>
      </c>
      <c r="I88" s="328">
        <f>SUM($B$87:I87)</f>
        <v>-3155153.3575533135</v>
      </c>
      <c r="J88" s="328">
        <f>SUM($B$87:J87)</f>
        <v>-3155153.3575533135</v>
      </c>
      <c r="K88" s="328">
        <f>SUM($B$87:K87)</f>
        <v>-3155153.3575533135</v>
      </c>
      <c r="L88" s="328">
        <f>SUM($B$87:L87)</f>
        <v>-3155153.3575533135</v>
      </c>
      <c r="M88" s="328">
        <f>SUM($B$87:M87)</f>
        <v>-3155153.3575533135</v>
      </c>
      <c r="N88" s="328">
        <f>SUM($B$87:N87)</f>
        <v>-3155153.3575533135</v>
      </c>
      <c r="O88" s="328">
        <f>SUM($B$87:O87)</f>
        <v>-3155153.3575533135</v>
      </c>
      <c r="P88" s="328">
        <f>SUM($B$87:P87)</f>
        <v>-3155153.3575533135</v>
      </c>
      <c r="Q88" s="328">
        <f>SUM($B$87:Q87)</f>
        <v>-3155153.3575533135</v>
      </c>
      <c r="R88" s="328">
        <f>SUM($B$87:R87)</f>
        <v>-3155153.3575533135</v>
      </c>
      <c r="S88" s="328">
        <f>SUM($B$87:S87)</f>
        <v>-3155153.3575533135</v>
      </c>
      <c r="T88" s="328">
        <f>SUM($B$87:T87)</f>
        <v>-3155153.3575533135</v>
      </c>
      <c r="U88" s="328">
        <f>SUM($B$87:U87)</f>
        <v>-3155153.3575533135</v>
      </c>
      <c r="V88" s="328">
        <f>SUM($B$87:V87)</f>
        <v>-3155153.3575533135</v>
      </c>
      <c r="W88" s="328">
        <f>SUM($B$87:W87)</f>
        <v>-3155153.3575533135</v>
      </c>
      <c r="X88" s="328">
        <f>SUM($B$87:X87)</f>
        <v>-3155153.3575533135</v>
      </c>
      <c r="Y88" s="328">
        <f>SUM($B$87:Y87)</f>
        <v>-3155153.3575533135</v>
      </c>
      <c r="Z88" s="328">
        <f>SUM($B$87:Z87)</f>
        <v>-3155153.3575533135</v>
      </c>
      <c r="AA88" s="328">
        <f>SUM($B$87:AA87)</f>
        <v>-3155153.3575533135</v>
      </c>
      <c r="AB88" s="328">
        <f>SUM($B$87:AB87)</f>
        <v>-3155153.3575533135</v>
      </c>
      <c r="AC88" s="328">
        <f>SUM($B$87:AC87)</f>
        <v>-3155153.3575533135</v>
      </c>
      <c r="AD88" s="328">
        <f>SUM($B$87:AD87)</f>
        <v>-3155153.3575533135</v>
      </c>
      <c r="AE88" s="328">
        <f>SUM($B$87:AE87)</f>
        <v>-3155153.3575533135</v>
      </c>
      <c r="AF88" s="328">
        <f>SUM($B$87:AF87)</f>
        <v>-3155153.3575533135</v>
      </c>
      <c r="AG88" s="328">
        <f>SUM($B$87:AG87)</f>
        <v>-3155153.3575533135</v>
      </c>
    </row>
    <row r="89" spans="1:33" s="111" customFormat="1" ht="14.25" x14ac:dyDescent="0.2">
      <c r="A89" s="220" t="s">
        <v>399</v>
      </c>
      <c r="B89" s="330">
        <f>IF((ISERR(IRR($B$84:B84))),0,IF(IRR($B$84:B84)&lt;0,0,IRR($B$84:B84)))</f>
        <v>0</v>
      </c>
      <c r="C89" s="330">
        <f>IF((ISERR(IRR($B$84:C84))),0,IF(IRR($B$84:C84)&lt;0,0,IRR($B$84:C84)))</f>
        <v>0</v>
      </c>
      <c r="D89" s="330">
        <f>IF((ISERR(IRR($B$84:D84))),0,IF(IRR($B$84:D84)&lt;0,0,IRR($B$84:D84)))</f>
        <v>0</v>
      </c>
      <c r="E89" s="330">
        <f>IF((ISERR(IRR($B$84:E84))),0,IF(IRR($B$84:E84)&lt;0,0,IRR($B$84:E84)))</f>
        <v>0</v>
      </c>
      <c r="F89" s="330">
        <f>IF((ISERR(IRR($B$84:F84))),0,IF(IRR($B$84:F84)&lt;0,0,IRR($B$84:F84)))</f>
        <v>0</v>
      </c>
      <c r="G89" s="330">
        <f>IF((ISERR(IRR($B$84:G84))),0,IF(IRR($B$84:G84)&lt;0,0,IRR($B$84:G84)))</f>
        <v>0</v>
      </c>
      <c r="H89" s="330">
        <f>IF((ISERR(IRR($B$84:H84))),0,IF(IRR($B$84:H84)&lt;0,0,IRR($B$84:H84)))</f>
        <v>0</v>
      </c>
      <c r="I89" s="330">
        <f>IF((ISERR(IRR($B$84:I84))),0,IF(IRR($B$84:I84)&lt;0,0,IRR($B$84:I84)))</f>
        <v>0</v>
      </c>
      <c r="J89" s="330">
        <f>IF((ISERR(IRR($B$84:J84))),0,IF(IRR($B$84:J84)&lt;0,0,IRR($B$84:J84)))</f>
        <v>0</v>
      </c>
      <c r="K89" s="330">
        <f>IF((ISERR(IRR($B$84:K84))),0,IF(IRR($B$84:K84)&lt;0,0,IRR($B$84:K84)))</f>
        <v>0</v>
      </c>
      <c r="L89" s="330">
        <f>IF((ISERR(IRR($B$84:L84))),0,IF(IRR($B$84:L84)&lt;0,0,IRR($B$84:L84)))</f>
        <v>0</v>
      </c>
      <c r="M89" s="330">
        <f>IF((ISERR(IRR($B$84:M84))),0,IF(IRR($B$84:M84)&lt;0,0,IRR($B$84:M84)))</f>
        <v>0</v>
      </c>
      <c r="N89" s="330">
        <f>IF((ISERR(IRR($B$84:N84))),0,IF(IRR($B$84:N84)&lt;0,0,IRR($B$84:N84)))</f>
        <v>0</v>
      </c>
      <c r="O89" s="330">
        <f>IF((ISERR(IRR($B$84:O84))),0,IF(IRR($B$84:O84)&lt;0,0,IRR($B$84:O84)))</f>
        <v>0</v>
      </c>
      <c r="P89" s="330">
        <f>IF((ISERR(IRR($B$84:P84))),0,IF(IRR($B$84:P84)&lt;0,0,IRR($B$84:P84)))</f>
        <v>0</v>
      </c>
      <c r="Q89" s="330">
        <f>IF((ISERR(IRR($B$84:Q84))),0,IF(IRR($B$84:Q84)&lt;0,0,IRR($B$84:Q84)))</f>
        <v>0</v>
      </c>
      <c r="R89" s="330">
        <f>IF((ISERR(IRR($B$84:R84))),0,IF(IRR($B$84:R84)&lt;0,0,IRR($B$84:R84)))</f>
        <v>0</v>
      </c>
      <c r="S89" s="330">
        <f>IF((ISERR(IRR($B$84:S84))),0,IF(IRR($B$84:S84)&lt;0,0,IRR($B$84:S84)))</f>
        <v>0</v>
      </c>
      <c r="T89" s="330">
        <f>IF((ISERR(IRR($B$84:T84))),0,IF(IRR($B$84:T84)&lt;0,0,IRR($B$84:T84)))</f>
        <v>0</v>
      </c>
      <c r="U89" s="330">
        <f>IF((ISERR(IRR($B$84:U84))),0,IF(IRR($B$84:U84)&lt;0,0,IRR($B$84:U84)))</f>
        <v>0</v>
      </c>
      <c r="V89" s="330">
        <f>IF((ISERR(IRR($B$84:V84))),0,IF(IRR($B$84:V84)&lt;0,0,IRR($B$84:V84)))</f>
        <v>0</v>
      </c>
      <c r="W89" s="330">
        <f>IF((ISERR(IRR($B$84:W84))),0,IF(IRR($B$84:W84)&lt;0,0,IRR($B$84:W84)))</f>
        <v>0</v>
      </c>
      <c r="X89" s="330">
        <f>IF((ISERR(IRR($B$84:X84))),0,IF(IRR($B$84:X84)&lt;0,0,IRR($B$84:X84)))</f>
        <v>0</v>
      </c>
      <c r="Y89" s="330">
        <f>IF((ISERR(IRR($B$84:Y84))),0,IF(IRR($B$84:Y84)&lt;0,0,IRR($B$84:Y84)))</f>
        <v>0</v>
      </c>
      <c r="Z89" s="330">
        <f>IF((ISERR(IRR($B$84:Z84))),0,IF(IRR($B$84:Z84)&lt;0,0,IRR($B$84:Z84)))</f>
        <v>0</v>
      </c>
      <c r="AA89" s="330">
        <f>IF((ISERR(IRR($B$84:AA84))),0,IF(IRR($B$84:AA84)&lt;0,0,IRR($B$84:AA84)))</f>
        <v>0</v>
      </c>
      <c r="AB89" s="330">
        <f>IF((ISERR(IRR($B$84:AB84))),0,IF(IRR($B$84:AB84)&lt;0,0,IRR($B$84:AB84)))</f>
        <v>0</v>
      </c>
      <c r="AC89" s="330">
        <f>IF((ISERR(IRR($B$84:AC84))),0,IF(IRR($B$84:AC84)&lt;0,0,IRR($B$84:AC84)))</f>
        <v>0</v>
      </c>
      <c r="AD89" s="330">
        <f>IF((ISERR(IRR($B$84:AD84))),0,IF(IRR($B$84:AD84)&lt;0,0,IRR($B$84:AD84)))</f>
        <v>0</v>
      </c>
      <c r="AE89" s="330">
        <f>IF((ISERR(IRR($B$84:AE84))),0,IF(IRR($B$84:AE84)&lt;0,0,IRR($B$84:AE84)))</f>
        <v>0</v>
      </c>
      <c r="AF89" s="330">
        <f>IF((ISERR(IRR($B$84:AF84))),0,IF(IRR($B$84:AF84)&lt;0,0,IRR($B$84:AF84)))</f>
        <v>0</v>
      </c>
      <c r="AG89" s="330">
        <f>IF((ISERR(IRR($B$84:AG84))),0,IF(IRR($B$84:AG84)&lt;0,0,IRR($B$84:AG84)))</f>
        <v>0</v>
      </c>
    </row>
    <row r="90" spans="1:33" s="111" customFormat="1" ht="14.25" x14ac:dyDescent="0.2">
      <c r="A90" s="220" t="s">
        <v>400</v>
      </c>
      <c r="B90" s="327">
        <f t="shared" ref="B90:AG90" si="23">IF(AND(B85&gt;0,A85&lt;0),(B75-(B85/(B85-A85))),0)</f>
        <v>0</v>
      </c>
      <c r="C90" s="327">
        <f t="shared" si="23"/>
        <v>0</v>
      </c>
      <c r="D90" s="327">
        <f t="shared" si="23"/>
        <v>0</v>
      </c>
      <c r="E90" s="327">
        <f t="shared" si="23"/>
        <v>0</v>
      </c>
      <c r="F90" s="327">
        <f t="shared" si="23"/>
        <v>0</v>
      </c>
      <c r="G90" s="327">
        <f t="shared" si="23"/>
        <v>0</v>
      </c>
      <c r="H90" s="327">
        <f t="shared" si="23"/>
        <v>0</v>
      </c>
      <c r="I90" s="327">
        <f t="shared" si="23"/>
        <v>0</v>
      </c>
      <c r="J90" s="327">
        <f t="shared" si="23"/>
        <v>0</v>
      </c>
      <c r="K90" s="327">
        <f t="shared" si="23"/>
        <v>0</v>
      </c>
      <c r="L90" s="327">
        <f t="shared" si="23"/>
        <v>0</v>
      </c>
      <c r="M90" s="327">
        <f t="shared" si="23"/>
        <v>0</v>
      </c>
      <c r="N90" s="327">
        <f t="shared" si="23"/>
        <v>0</v>
      </c>
      <c r="O90" s="327">
        <f t="shared" si="23"/>
        <v>0</v>
      </c>
      <c r="P90" s="327">
        <f t="shared" si="23"/>
        <v>0</v>
      </c>
      <c r="Q90" s="327">
        <f t="shared" si="23"/>
        <v>0</v>
      </c>
      <c r="R90" s="327">
        <f t="shared" si="23"/>
        <v>0</v>
      </c>
      <c r="S90" s="327">
        <f t="shared" si="23"/>
        <v>0</v>
      </c>
      <c r="T90" s="327">
        <f t="shared" si="23"/>
        <v>0</v>
      </c>
      <c r="U90" s="327">
        <f t="shared" si="23"/>
        <v>0</v>
      </c>
      <c r="V90" s="327">
        <f t="shared" si="23"/>
        <v>0</v>
      </c>
      <c r="W90" s="327">
        <f t="shared" si="23"/>
        <v>0</v>
      </c>
      <c r="X90" s="327">
        <f t="shared" si="23"/>
        <v>0</v>
      </c>
      <c r="Y90" s="327">
        <f t="shared" si="23"/>
        <v>0</v>
      </c>
      <c r="Z90" s="327">
        <f t="shared" si="23"/>
        <v>0</v>
      </c>
      <c r="AA90" s="327">
        <f t="shared" si="23"/>
        <v>0</v>
      </c>
      <c r="AB90" s="327">
        <f t="shared" si="23"/>
        <v>0</v>
      </c>
      <c r="AC90" s="327">
        <f t="shared" si="23"/>
        <v>0</v>
      </c>
      <c r="AD90" s="327">
        <f t="shared" si="23"/>
        <v>0</v>
      </c>
      <c r="AE90" s="327">
        <f t="shared" si="23"/>
        <v>0</v>
      </c>
      <c r="AF90" s="327">
        <f t="shared" si="23"/>
        <v>0</v>
      </c>
      <c r="AG90" s="327">
        <f t="shared" si="23"/>
        <v>0</v>
      </c>
    </row>
    <row r="91" spans="1:33" s="111" customFormat="1" thickBot="1" x14ac:dyDescent="0.25">
      <c r="A91" s="226" t="s">
        <v>401</v>
      </c>
      <c r="B91" s="257">
        <f t="shared" ref="B91:AG91" si="24">IF(AND(B88&gt;0,A88&lt;0),(B75-(B88/(B88-A88))),0)</f>
        <v>0</v>
      </c>
      <c r="C91" s="257">
        <f t="shared" si="24"/>
        <v>0</v>
      </c>
      <c r="D91" s="257">
        <f t="shared" si="24"/>
        <v>0</v>
      </c>
      <c r="E91" s="257">
        <f t="shared" si="24"/>
        <v>0</v>
      </c>
      <c r="F91" s="257">
        <f t="shared" si="24"/>
        <v>0</v>
      </c>
      <c r="G91" s="257">
        <f t="shared" si="24"/>
        <v>0</v>
      </c>
      <c r="H91" s="257">
        <f t="shared" si="24"/>
        <v>0</v>
      </c>
      <c r="I91" s="257">
        <f t="shared" si="24"/>
        <v>0</v>
      </c>
      <c r="J91" s="257">
        <f t="shared" si="24"/>
        <v>0</v>
      </c>
      <c r="K91" s="257">
        <f t="shared" si="24"/>
        <v>0</v>
      </c>
      <c r="L91" s="257">
        <f t="shared" si="24"/>
        <v>0</v>
      </c>
      <c r="M91" s="257">
        <f t="shared" si="24"/>
        <v>0</v>
      </c>
      <c r="N91" s="257">
        <f t="shared" si="24"/>
        <v>0</v>
      </c>
      <c r="O91" s="257">
        <f t="shared" si="24"/>
        <v>0</v>
      </c>
      <c r="P91" s="257">
        <f t="shared" si="24"/>
        <v>0</v>
      </c>
      <c r="Q91" s="257">
        <f t="shared" si="24"/>
        <v>0</v>
      </c>
      <c r="R91" s="257">
        <f t="shared" si="24"/>
        <v>0</v>
      </c>
      <c r="S91" s="257">
        <f t="shared" si="24"/>
        <v>0</v>
      </c>
      <c r="T91" s="257">
        <f t="shared" si="24"/>
        <v>0</v>
      </c>
      <c r="U91" s="257">
        <f t="shared" si="24"/>
        <v>0</v>
      </c>
      <c r="V91" s="257">
        <f t="shared" si="24"/>
        <v>0</v>
      </c>
      <c r="W91" s="257">
        <f t="shared" si="24"/>
        <v>0</v>
      </c>
      <c r="X91" s="257">
        <f t="shared" si="24"/>
        <v>0</v>
      </c>
      <c r="Y91" s="257">
        <f t="shared" si="24"/>
        <v>0</v>
      </c>
      <c r="Z91" s="257">
        <f t="shared" si="24"/>
        <v>0</v>
      </c>
      <c r="AA91" s="257">
        <f t="shared" si="24"/>
        <v>0</v>
      </c>
      <c r="AB91" s="257">
        <f t="shared" si="24"/>
        <v>0</v>
      </c>
      <c r="AC91" s="257">
        <f t="shared" si="24"/>
        <v>0</v>
      </c>
      <c r="AD91" s="257">
        <f t="shared" si="24"/>
        <v>0</v>
      </c>
      <c r="AE91" s="257">
        <f t="shared" si="24"/>
        <v>0</v>
      </c>
      <c r="AF91" s="257">
        <f t="shared" si="24"/>
        <v>0</v>
      </c>
      <c r="AG91" s="257">
        <f t="shared" si="24"/>
        <v>0</v>
      </c>
    </row>
    <row r="92" spans="1:33" s="111" customFormat="1" ht="15.75" x14ac:dyDescent="0.2">
      <c r="A92" s="227"/>
      <c r="B92" s="228">
        <v>2023</v>
      </c>
      <c r="C92" s="228">
        <f>B92+1</f>
        <v>2024</v>
      </c>
      <c r="D92" s="228">
        <f t="shared" ref="D92:AG92" si="25">C92+1</f>
        <v>2025</v>
      </c>
      <c r="E92" s="228">
        <f t="shared" si="25"/>
        <v>2026</v>
      </c>
      <c r="F92" s="228">
        <f t="shared" si="25"/>
        <v>2027</v>
      </c>
      <c r="G92" s="228">
        <f t="shared" si="25"/>
        <v>2028</v>
      </c>
      <c r="H92" s="228">
        <f t="shared" si="25"/>
        <v>2029</v>
      </c>
      <c r="I92" s="228">
        <f t="shared" si="25"/>
        <v>2030</v>
      </c>
      <c r="J92" s="228">
        <f t="shared" si="25"/>
        <v>2031</v>
      </c>
      <c r="K92" s="228">
        <f t="shared" si="25"/>
        <v>2032</v>
      </c>
      <c r="L92" s="228">
        <f t="shared" si="25"/>
        <v>2033</v>
      </c>
      <c r="M92" s="228">
        <f t="shared" si="25"/>
        <v>2034</v>
      </c>
      <c r="N92" s="228">
        <f t="shared" si="25"/>
        <v>2035</v>
      </c>
      <c r="O92" s="228">
        <f t="shared" si="25"/>
        <v>2036</v>
      </c>
      <c r="P92" s="228">
        <f t="shared" si="25"/>
        <v>2037</v>
      </c>
      <c r="Q92" s="228">
        <f t="shared" si="25"/>
        <v>2038</v>
      </c>
      <c r="R92" s="228">
        <f t="shared" si="25"/>
        <v>2039</v>
      </c>
      <c r="S92" s="228">
        <f t="shared" si="25"/>
        <v>2040</v>
      </c>
      <c r="T92" s="228">
        <f t="shared" si="25"/>
        <v>2041</v>
      </c>
      <c r="U92" s="228">
        <f t="shared" si="25"/>
        <v>2042</v>
      </c>
      <c r="V92" s="228">
        <f t="shared" si="25"/>
        <v>2043</v>
      </c>
      <c r="W92" s="228">
        <f t="shared" si="25"/>
        <v>2044</v>
      </c>
      <c r="X92" s="228">
        <f t="shared" si="25"/>
        <v>2045</v>
      </c>
      <c r="Y92" s="228">
        <f t="shared" si="25"/>
        <v>2046</v>
      </c>
      <c r="Z92" s="228">
        <f t="shared" si="25"/>
        <v>2047</v>
      </c>
      <c r="AA92" s="228">
        <f t="shared" si="25"/>
        <v>2048</v>
      </c>
      <c r="AB92" s="228">
        <f t="shared" si="25"/>
        <v>2049</v>
      </c>
      <c r="AC92" s="228">
        <f t="shared" si="25"/>
        <v>2050</v>
      </c>
      <c r="AD92" s="228">
        <f t="shared" si="25"/>
        <v>2051</v>
      </c>
      <c r="AE92" s="228">
        <f t="shared" si="25"/>
        <v>2052</v>
      </c>
      <c r="AF92" s="228">
        <f t="shared" si="25"/>
        <v>2053</v>
      </c>
      <c r="AG92" s="228">
        <f t="shared" si="25"/>
        <v>2054</v>
      </c>
    </row>
    <row r="93" spans="1:33" s="111" customFormat="1" ht="15.75" customHeight="1" x14ac:dyDescent="0.2">
      <c r="A93" s="420" t="s">
        <v>402</v>
      </c>
      <c r="B93" s="421"/>
      <c r="C93" s="421"/>
      <c r="D93" s="421"/>
      <c r="E93" s="421"/>
      <c r="F93" s="421"/>
      <c r="G93" s="421"/>
      <c r="H93" s="421"/>
      <c r="I93" s="421"/>
      <c r="J93" s="421"/>
      <c r="K93" s="421"/>
      <c r="L93" s="421"/>
      <c r="M93" s="421"/>
      <c r="N93" s="421"/>
      <c r="O93" s="421"/>
      <c r="P93" s="421"/>
      <c r="Q93" s="421"/>
      <c r="R93" s="421"/>
      <c r="S93" s="421"/>
      <c r="T93" s="421"/>
      <c r="U93" s="421"/>
      <c r="V93" s="421"/>
      <c r="W93" s="421"/>
      <c r="X93" s="421"/>
      <c r="Y93" s="421"/>
      <c r="Z93" s="421"/>
      <c r="AA93" s="421"/>
      <c r="AB93" s="421"/>
      <c r="AC93" s="421"/>
      <c r="AD93" s="195"/>
      <c r="AE93" s="195"/>
      <c r="AF93" s="195"/>
      <c r="AG93" s="195"/>
    </row>
    <row r="94" spans="1:33" s="111" customFormat="1" ht="68.45" customHeight="1" thickBot="1" x14ac:dyDescent="0.25">
      <c r="A94" s="414" t="s">
        <v>403</v>
      </c>
      <c r="B94" s="415"/>
      <c r="C94" s="415"/>
      <c r="D94" s="415"/>
      <c r="E94" s="415"/>
      <c r="F94" s="415"/>
      <c r="G94" s="415"/>
      <c r="H94" s="415"/>
      <c r="I94" s="415"/>
      <c r="J94" s="229"/>
      <c r="K94" s="229"/>
      <c r="L94" s="229"/>
      <c r="M94" s="229"/>
      <c r="N94" s="229"/>
      <c r="O94" s="229"/>
      <c r="P94" s="229"/>
      <c r="Q94" s="229"/>
      <c r="R94" s="229"/>
      <c r="S94" s="229"/>
      <c r="T94" s="229"/>
      <c r="U94" s="229"/>
      <c r="V94" s="229"/>
      <c r="W94" s="229"/>
      <c r="X94" s="229"/>
      <c r="Y94" s="229"/>
      <c r="Z94" s="229"/>
      <c r="AA94" s="229"/>
      <c r="AB94" s="229"/>
      <c r="AC94" s="229"/>
      <c r="AD94" s="230"/>
      <c r="AE94" s="230"/>
      <c r="AF94" s="230"/>
      <c r="AG94" s="230"/>
    </row>
    <row r="95" spans="1:33" s="111" customFormat="1" ht="16.5" thickTop="1" x14ac:dyDescent="0.2">
      <c r="A95" s="102"/>
      <c r="B95" s="102"/>
      <c r="C95" s="110"/>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row>
    <row r="96" spans="1:33" s="111" customFormat="1" ht="32.25" hidden="1" customHeight="1" x14ac:dyDescent="0.2">
      <c r="A96" s="102" t="s">
        <v>409</v>
      </c>
      <c r="B96" s="331">
        <f>B82*B86</f>
        <v>0</v>
      </c>
      <c r="C96" s="331">
        <f t="shared" ref="C96:AG96" si="26">C82*C86</f>
        <v>-2629294.4646277614</v>
      </c>
      <c r="D96" s="331">
        <f t="shared" si="26"/>
        <v>0</v>
      </c>
      <c r="E96" s="331">
        <f t="shared" si="26"/>
        <v>0</v>
      </c>
      <c r="F96" s="331">
        <f t="shared" si="26"/>
        <v>0</v>
      </c>
      <c r="G96" s="331">
        <f t="shared" si="26"/>
        <v>0</v>
      </c>
      <c r="H96" s="331">
        <f t="shared" si="26"/>
        <v>0</v>
      </c>
      <c r="I96" s="331">
        <f t="shared" si="26"/>
        <v>0</v>
      </c>
      <c r="J96" s="331">
        <f>J82*J86</f>
        <v>0</v>
      </c>
      <c r="K96" s="331">
        <f t="shared" si="26"/>
        <v>0</v>
      </c>
      <c r="L96" s="331">
        <f>L82*L86</f>
        <v>0</v>
      </c>
      <c r="M96" s="331">
        <f t="shared" si="26"/>
        <v>0</v>
      </c>
      <c r="N96" s="331">
        <f t="shared" si="26"/>
        <v>0</v>
      </c>
      <c r="O96" s="331">
        <f t="shared" si="26"/>
        <v>0</v>
      </c>
      <c r="P96" s="331">
        <f t="shared" si="26"/>
        <v>0</v>
      </c>
      <c r="Q96" s="331">
        <f t="shared" si="26"/>
        <v>0</v>
      </c>
      <c r="R96" s="331">
        <f t="shared" si="26"/>
        <v>0</v>
      </c>
      <c r="S96" s="331">
        <f t="shared" si="26"/>
        <v>0</v>
      </c>
      <c r="T96" s="331">
        <f t="shared" si="26"/>
        <v>0</v>
      </c>
      <c r="U96" s="331">
        <f t="shared" si="26"/>
        <v>0</v>
      </c>
      <c r="V96" s="331">
        <f t="shared" si="26"/>
        <v>0</v>
      </c>
      <c r="W96" s="331">
        <f t="shared" si="26"/>
        <v>0</v>
      </c>
      <c r="X96" s="331">
        <f t="shared" si="26"/>
        <v>0</v>
      </c>
      <c r="Y96" s="331">
        <f t="shared" si="26"/>
        <v>0</v>
      </c>
      <c r="Z96" s="331">
        <f t="shared" si="26"/>
        <v>0</v>
      </c>
      <c r="AA96" s="331">
        <f t="shared" si="26"/>
        <v>0</v>
      </c>
      <c r="AB96" s="331">
        <f t="shared" si="26"/>
        <v>0</v>
      </c>
      <c r="AC96" s="331">
        <f t="shared" si="26"/>
        <v>0</v>
      </c>
      <c r="AD96" s="331">
        <f t="shared" si="26"/>
        <v>0</v>
      </c>
      <c r="AE96" s="331">
        <f t="shared" si="26"/>
        <v>0</v>
      </c>
      <c r="AF96" s="331">
        <f t="shared" si="26"/>
        <v>0</v>
      </c>
      <c r="AG96" s="331">
        <f t="shared" si="26"/>
        <v>0</v>
      </c>
    </row>
    <row r="97" spans="1:33" s="111" customFormat="1" ht="15.75" hidden="1" x14ac:dyDescent="0.2">
      <c r="A97" s="174" t="e">
        <f>#REF!</f>
        <v>#REF!</v>
      </c>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row>
    <row r="98" spans="1:33" s="111" customFormat="1" ht="15.75" hidden="1" x14ac:dyDescent="0.2">
      <c r="A98" s="102"/>
      <c r="B98" s="102"/>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row>
    <row r="99" spans="1:33" s="111" customFormat="1" ht="15.75" hidden="1" x14ac:dyDescent="0.2">
      <c r="A99" s="102" t="s">
        <v>410</v>
      </c>
      <c r="B99" s="332" t="e">
        <f>(G30+-A97)/-A97</f>
        <v>#REF!</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33" s="111" customFormat="1" ht="15.75" x14ac:dyDescent="0.25">
      <c r="A100" s="161"/>
      <c r="B100" s="175"/>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33" s="111" customFormat="1" ht="15.75" x14ac:dyDescent="0.2">
      <c r="A101" s="102"/>
      <c r="B101" s="102"/>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54"/>
  <sheetViews>
    <sheetView view="pageBreakPreview" topLeftCell="A17" zoomScale="70" zoomScaleSheetLayoutView="70" workbookViewId="0">
      <selection activeCell="I31" sqref="I31:J31"/>
    </sheetView>
  </sheetViews>
  <sheetFormatPr defaultRowHeight="15.75" x14ac:dyDescent="0.25"/>
  <cols>
    <col min="1" max="1" width="9.140625" style="99"/>
    <col min="2" max="2" width="40.7109375" style="99" customWidth="1"/>
    <col min="3" max="6" width="15.140625" style="99" customWidth="1"/>
    <col min="7" max="8" width="15.140625" style="99" hidden="1" customWidth="1"/>
    <col min="9" max="10" width="18.28515625" style="99" customWidth="1"/>
    <col min="11" max="12" width="38.7109375" style="99" customWidth="1"/>
    <col min="13" max="251" width="9.140625" style="99"/>
    <col min="252" max="252" width="37.7109375" style="99" customWidth="1"/>
    <col min="253" max="253" width="9.140625" style="99"/>
    <col min="254" max="254" width="12.85546875" style="99" customWidth="1"/>
    <col min="255" max="256" width="0" style="99" hidden="1" customWidth="1"/>
    <col min="257" max="257" width="18.28515625" style="99" customWidth="1"/>
    <col min="258" max="258" width="64.85546875" style="99" customWidth="1"/>
    <col min="259" max="262" width="9.140625" style="99"/>
    <col min="263" max="263" width="14.85546875" style="99" customWidth="1"/>
    <col min="264" max="507" width="9.140625" style="99"/>
    <col min="508" max="508" width="37.7109375" style="99" customWidth="1"/>
    <col min="509" max="509" width="9.140625" style="99"/>
    <col min="510" max="510" width="12.85546875" style="99" customWidth="1"/>
    <col min="511" max="512" width="0" style="99" hidden="1" customWidth="1"/>
    <col min="513" max="513" width="18.28515625" style="99" customWidth="1"/>
    <col min="514" max="514" width="64.85546875" style="99" customWidth="1"/>
    <col min="515" max="518" width="9.140625" style="99"/>
    <col min="519" max="519" width="14.85546875" style="99" customWidth="1"/>
    <col min="520" max="763" width="9.140625" style="99"/>
    <col min="764" max="764" width="37.7109375" style="99" customWidth="1"/>
    <col min="765" max="765" width="9.140625" style="99"/>
    <col min="766" max="766" width="12.85546875" style="99" customWidth="1"/>
    <col min="767" max="768" width="0" style="99" hidden="1" customWidth="1"/>
    <col min="769" max="769" width="18.28515625" style="99" customWidth="1"/>
    <col min="770" max="770" width="64.85546875" style="99" customWidth="1"/>
    <col min="771" max="774" width="9.140625" style="99"/>
    <col min="775" max="775" width="14.85546875" style="99" customWidth="1"/>
    <col min="776" max="1019" width="9.140625" style="99"/>
    <col min="1020" max="1020" width="37.7109375" style="99" customWidth="1"/>
    <col min="1021" max="1021" width="9.140625" style="99"/>
    <col min="1022" max="1022" width="12.85546875" style="99" customWidth="1"/>
    <col min="1023" max="1024" width="0" style="99" hidden="1" customWidth="1"/>
    <col min="1025" max="1025" width="18.28515625" style="99" customWidth="1"/>
    <col min="1026" max="1026" width="64.85546875" style="99" customWidth="1"/>
    <col min="1027" max="1030" width="9.140625" style="99"/>
    <col min="1031" max="1031" width="14.85546875" style="99" customWidth="1"/>
    <col min="1032" max="1275" width="9.140625" style="99"/>
    <col min="1276" max="1276" width="37.7109375" style="99" customWidth="1"/>
    <col min="1277" max="1277" width="9.140625" style="99"/>
    <col min="1278" max="1278" width="12.85546875" style="99" customWidth="1"/>
    <col min="1279" max="1280" width="0" style="99" hidden="1" customWidth="1"/>
    <col min="1281" max="1281" width="18.28515625" style="99" customWidth="1"/>
    <col min="1282" max="1282" width="64.85546875" style="99" customWidth="1"/>
    <col min="1283" max="1286" width="9.140625" style="99"/>
    <col min="1287" max="1287" width="14.85546875" style="99" customWidth="1"/>
    <col min="1288" max="1531" width="9.140625" style="99"/>
    <col min="1532" max="1532" width="37.7109375" style="99" customWidth="1"/>
    <col min="1533" max="1533" width="9.140625" style="99"/>
    <col min="1534" max="1534" width="12.85546875" style="99" customWidth="1"/>
    <col min="1535" max="1536" width="0" style="99" hidden="1" customWidth="1"/>
    <col min="1537" max="1537" width="18.28515625" style="99" customWidth="1"/>
    <col min="1538" max="1538" width="64.85546875" style="99" customWidth="1"/>
    <col min="1539" max="1542" width="9.140625" style="99"/>
    <col min="1543" max="1543" width="14.85546875" style="99" customWidth="1"/>
    <col min="1544" max="1787" width="9.140625" style="99"/>
    <col min="1788" max="1788" width="37.7109375" style="99" customWidth="1"/>
    <col min="1789" max="1789" width="9.140625" style="99"/>
    <col min="1790" max="1790" width="12.85546875" style="99" customWidth="1"/>
    <col min="1791" max="1792" width="0" style="99" hidden="1" customWidth="1"/>
    <col min="1793" max="1793" width="18.28515625" style="99" customWidth="1"/>
    <col min="1794" max="1794" width="64.85546875" style="99" customWidth="1"/>
    <col min="1795" max="1798" width="9.140625" style="99"/>
    <col min="1799" max="1799" width="14.85546875" style="99" customWidth="1"/>
    <col min="1800" max="2043" width="9.140625" style="99"/>
    <col min="2044" max="2044" width="37.7109375" style="99" customWidth="1"/>
    <col min="2045" max="2045" width="9.140625" style="99"/>
    <col min="2046" max="2046" width="12.85546875" style="99" customWidth="1"/>
    <col min="2047" max="2048" width="0" style="99" hidden="1" customWidth="1"/>
    <col min="2049" max="2049" width="18.28515625" style="99" customWidth="1"/>
    <col min="2050" max="2050" width="64.85546875" style="99" customWidth="1"/>
    <col min="2051" max="2054" width="9.140625" style="99"/>
    <col min="2055" max="2055" width="14.85546875" style="99" customWidth="1"/>
    <col min="2056" max="2299" width="9.140625" style="99"/>
    <col min="2300" max="2300" width="37.7109375" style="99" customWidth="1"/>
    <col min="2301" max="2301" width="9.140625" style="99"/>
    <col min="2302" max="2302" width="12.85546875" style="99" customWidth="1"/>
    <col min="2303" max="2304" width="0" style="99" hidden="1" customWidth="1"/>
    <col min="2305" max="2305" width="18.28515625" style="99" customWidth="1"/>
    <col min="2306" max="2306" width="64.85546875" style="99" customWidth="1"/>
    <col min="2307" max="2310" width="9.140625" style="99"/>
    <col min="2311" max="2311" width="14.85546875" style="99" customWidth="1"/>
    <col min="2312" max="2555" width="9.140625" style="99"/>
    <col min="2556" max="2556" width="37.7109375" style="99" customWidth="1"/>
    <col min="2557" max="2557" width="9.140625" style="99"/>
    <col min="2558" max="2558" width="12.85546875" style="99" customWidth="1"/>
    <col min="2559" max="2560" width="0" style="99" hidden="1" customWidth="1"/>
    <col min="2561" max="2561" width="18.28515625" style="99" customWidth="1"/>
    <col min="2562" max="2562" width="64.85546875" style="99" customWidth="1"/>
    <col min="2563" max="2566" width="9.140625" style="99"/>
    <col min="2567" max="2567" width="14.85546875" style="99" customWidth="1"/>
    <col min="2568" max="2811" width="9.140625" style="99"/>
    <col min="2812" max="2812" width="37.7109375" style="99" customWidth="1"/>
    <col min="2813" max="2813" width="9.140625" style="99"/>
    <col min="2814" max="2814" width="12.85546875" style="99" customWidth="1"/>
    <col min="2815" max="2816" width="0" style="99" hidden="1" customWidth="1"/>
    <col min="2817" max="2817" width="18.28515625" style="99" customWidth="1"/>
    <col min="2818" max="2818" width="64.85546875" style="99" customWidth="1"/>
    <col min="2819" max="2822" width="9.140625" style="99"/>
    <col min="2823" max="2823" width="14.85546875" style="99" customWidth="1"/>
    <col min="2824" max="3067" width="9.140625" style="99"/>
    <col min="3068" max="3068" width="37.7109375" style="99" customWidth="1"/>
    <col min="3069" max="3069" width="9.140625" style="99"/>
    <col min="3070" max="3070" width="12.85546875" style="99" customWidth="1"/>
    <col min="3071" max="3072" width="0" style="99" hidden="1" customWidth="1"/>
    <col min="3073" max="3073" width="18.28515625" style="99" customWidth="1"/>
    <col min="3074" max="3074" width="64.85546875" style="99" customWidth="1"/>
    <col min="3075" max="3078" width="9.140625" style="99"/>
    <col min="3079" max="3079" width="14.85546875" style="99" customWidth="1"/>
    <col min="3080" max="3323" width="9.140625" style="99"/>
    <col min="3324" max="3324" width="37.7109375" style="99" customWidth="1"/>
    <col min="3325" max="3325" width="9.140625" style="99"/>
    <col min="3326" max="3326" width="12.85546875" style="99" customWidth="1"/>
    <col min="3327" max="3328" width="0" style="99" hidden="1" customWidth="1"/>
    <col min="3329" max="3329" width="18.28515625" style="99" customWidth="1"/>
    <col min="3330" max="3330" width="64.85546875" style="99" customWidth="1"/>
    <col min="3331" max="3334" width="9.140625" style="99"/>
    <col min="3335" max="3335" width="14.85546875" style="99" customWidth="1"/>
    <col min="3336" max="3579" width="9.140625" style="99"/>
    <col min="3580" max="3580" width="37.7109375" style="99" customWidth="1"/>
    <col min="3581" max="3581" width="9.140625" style="99"/>
    <col min="3582" max="3582" width="12.85546875" style="99" customWidth="1"/>
    <col min="3583" max="3584" width="0" style="99" hidden="1" customWidth="1"/>
    <col min="3585" max="3585" width="18.28515625" style="99" customWidth="1"/>
    <col min="3586" max="3586" width="64.85546875" style="99" customWidth="1"/>
    <col min="3587" max="3590" width="9.140625" style="99"/>
    <col min="3591" max="3591" width="14.85546875" style="99" customWidth="1"/>
    <col min="3592" max="3835" width="9.140625" style="99"/>
    <col min="3836" max="3836" width="37.7109375" style="99" customWidth="1"/>
    <col min="3837" max="3837" width="9.140625" style="99"/>
    <col min="3838" max="3838" width="12.85546875" style="99" customWidth="1"/>
    <col min="3839" max="3840" width="0" style="99" hidden="1" customWidth="1"/>
    <col min="3841" max="3841" width="18.28515625" style="99" customWidth="1"/>
    <col min="3842" max="3842" width="64.85546875" style="99" customWidth="1"/>
    <col min="3843" max="3846" width="9.140625" style="99"/>
    <col min="3847" max="3847" width="14.85546875" style="99" customWidth="1"/>
    <col min="3848" max="4091" width="9.140625" style="99"/>
    <col min="4092" max="4092" width="37.7109375" style="99" customWidth="1"/>
    <col min="4093" max="4093" width="9.140625" style="99"/>
    <col min="4094" max="4094" width="12.85546875" style="99" customWidth="1"/>
    <col min="4095" max="4096" width="0" style="99" hidden="1" customWidth="1"/>
    <col min="4097" max="4097" width="18.28515625" style="99" customWidth="1"/>
    <col min="4098" max="4098" width="64.85546875" style="99" customWidth="1"/>
    <col min="4099" max="4102" width="9.140625" style="99"/>
    <col min="4103" max="4103" width="14.85546875" style="99" customWidth="1"/>
    <col min="4104" max="4347" width="9.140625" style="99"/>
    <col min="4348" max="4348" width="37.7109375" style="99" customWidth="1"/>
    <col min="4349" max="4349" width="9.140625" style="99"/>
    <col min="4350" max="4350" width="12.85546875" style="99" customWidth="1"/>
    <col min="4351" max="4352" width="0" style="99" hidden="1" customWidth="1"/>
    <col min="4353" max="4353" width="18.28515625" style="99" customWidth="1"/>
    <col min="4354" max="4354" width="64.85546875" style="99" customWidth="1"/>
    <col min="4355" max="4358" width="9.140625" style="99"/>
    <col min="4359" max="4359" width="14.85546875" style="99" customWidth="1"/>
    <col min="4360" max="4603" width="9.140625" style="99"/>
    <col min="4604" max="4604" width="37.7109375" style="99" customWidth="1"/>
    <col min="4605" max="4605" width="9.140625" style="99"/>
    <col min="4606" max="4606" width="12.85546875" style="99" customWidth="1"/>
    <col min="4607" max="4608" width="0" style="99" hidden="1" customWidth="1"/>
    <col min="4609" max="4609" width="18.28515625" style="99" customWidth="1"/>
    <col min="4610" max="4610" width="64.85546875" style="99" customWidth="1"/>
    <col min="4611" max="4614" width="9.140625" style="99"/>
    <col min="4615" max="4615" width="14.85546875" style="99" customWidth="1"/>
    <col min="4616" max="4859" width="9.140625" style="99"/>
    <col min="4860" max="4860" width="37.7109375" style="99" customWidth="1"/>
    <col min="4861" max="4861" width="9.140625" style="99"/>
    <col min="4862" max="4862" width="12.85546875" style="99" customWidth="1"/>
    <col min="4863" max="4864" width="0" style="99" hidden="1" customWidth="1"/>
    <col min="4865" max="4865" width="18.28515625" style="99" customWidth="1"/>
    <col min="4866" max="4866" width="64.85546875" style="99" customWidth="1"/>
    <col min="4867" max="4870" width="9.140625" style="99"/>
    <col min="4871" max="4871" width="14.85546875" style="99" customWidth="1"/>
    <col min="4872" max="5115" width="9.140625" style="99"/>
    <col min="5116" max="5116" width="37.7109375" style="99" customWidth="1"/>
    <col min="5117" max="5117" width="9.140625" style="99"/>
    <col min="5118" max="5118" width="12.85546875" style="99" customWidth="1"/>
    <col min="5119" max="5120" width="0" style="99" hidden="1" customWidth="1"/>
    <col min="5121" max="5121" width="18.28515625" style="99" customWidth="1"/>
    <col min="5122" max="5122" width="64.85546875" style="99" customWidth="1"/>
    <col min="5123" max="5126" width="9.140625" style="99"/>
    <col min="5127" max="5127" width="14.85546875" style="99" customWidth="1"/>
    <col min="5128" max="5371" width="9.140625" style="99"/>
    <col min="5372" max="5372" width="37.7109375" style="99" customWidth="1"/>
    <col min="5373" max="5373" width="9.140625" style="99"/>
    <col min="5374" max="5374" width="12.85546875" style="99" customWidth="1"/>
    <col min="5375" max="5376" width="0" style="99" hidden="1" customWidth="1"/>
    <col min="5377" max="5377" width="18.28515625" style="99" customWidth="1"/>
    <col min="5378" max="5378" width="64.85546875" style="99" customWidth="1"/>
    <col min="5379" max="5382" width="9.140625" style="99"/>
    <col min="5383" max="5383" width="14.85546875" style="99" customWidth="1"/>
    <col min="5384" max="5627" width="9.140625" style="99"/>
    <col min="5628" max="5628" width="37.7109375" style="99" customWidth="1"/>
    <col min="5629" max="5629" width="9.140625" style="99"/>
    <col min="5630" max="5630" width="12.85546875" style="99" customWidth="1"/>
    <col min="5631" max="5632" width="0" style="99" hidden="1" customWidth="1"/>
    <col min="5633" max="5633" width="18.28515625" style="99" customWidth="1"/>
    <col min="5634" max="5634" width="64.85546875" style="99" customWidth="1"/>
    <col min="5635" max="5638" width="9.140625" style="99"/>
    <col min="5639" max="5639" width="14.85546875" style="99" customWidth="1"/>
    <col min="5640" max="5883" width="9.140625" style="99"/>
    <col min="5884" max="5884" width="37.7109375" style="99" customWidth="1"/>
    <col min="5885" max="5885" width="9.140625" style="99"/>
    <col min="5886" max="5886" width="12.85546875" style="99" customWidth="1"/>
    <col min="5887" max="5888" width="0" style="99" hidden="1" customWidth="1"/>
    <col min="5889" max="5889" width="18.28515625" style="99" customWidth="1"/>
    <col min="5890" max="5890" width="64.85546875" style="99" customWidth="1"/>
    <col min="5891" max="5894" width="9.140625" style="99"/>
    <col min="5895" max="5895" width="14.85546875" style="99" customWidth="1"/>
    <col min="5896" max="6139" width="9.140625" style="99"/>
    <col min="6140" max="6140" width="37.7109375" style="99" customWidth="1"/>
    <col min="6141" max="6141" width="9.140625" style="99"/>
    <col min="6142" max="6142" width="12.85546875" style="99" customWidth="1"/>
    <col min="6143" max="6144" width="0" style="99" hidden="1" customWidth="1"/>
    <col min="6145" max="6145" width="18.28515625" style="99" customWidth="1"/>
    <col min="6146" max="6146" width="64.85546875" style="99" customWidth="1"/>
    <col min="6147" max="6150" width="9.140625" style="99"/>
    <col min="6151" max="6151" width="14.85546875" style="99" customWidth="1"/>
    <col min="6152" max="6395" width="9.140625" style="99"/>
    <col min="6396" max="6396" width="37.7109375" style="99" customWidth="1"/>
    <col min="6397" max="6397" width="9.140625" style="99"/>
    <col min="6398" max="6398" width="12.85546875" style="99" customWidth="1"/>
    <col min="6399" max="6400" width="0" style="99" hidden="1" customWidth="1"/>
    <col min="6401" max="6401" width="18.28515625" style="99" customWidth="1"/>
    <col min="6402" max="6402" width="64.85546875" style="99" customWidth="1"/>
    <col min="6403" max="6406" width="9.140625" style="99"/>
    <col min="6407" max="6407" width="14.85546875" style="99" customWidth="1"/>
    <col min="6408" max="6651" width="9.140625" style="99"/>
    <col min="6652" max="6652" width="37.7109375" style="99" customWidth="1"/>
    <col min="6653" max="6653" width="9.140625" style="99"/>
    <col min="6654" max="6654" width="12.85546875" style="99" customWidth="1"/>
    <col min="6655" max="6656" width="0" style="99" hidden="1" customWidth="1"/>
    <col min="6657" max="6657" width="18.28515625" style="99" customWidth="1"/>
    <col min="6658" max="6658" width="64.85546875" style="99" customWidth="1"/>
    <col min="6659" max="6662" width="9.140625" style="99"/>
    <col min="6663" max="6663" width="14.85546875" style="99" customWidth="1"/>
    <col min="6664" max="6907" width="9.140625" style="99"/>
    <col min="6908" max="6908" width="37.7109375" style="99" customWidth="1"/>
    <col min="6909" max="6909" width="9.140625" style="99"/>
    <col min="6910" max="6910" width="12.85546875" style="99" customWidth="1"/>
    <col min="6911" max="6912" width="0" style="99" hidden="1" customWidth="1"/>
    <col min="6913" max="6913" width="18.28515625" style="99" customWidth="1"/>
    <col min="6914" max="6914" width="64.85546875" style="99" customWidth="1"/>
    <col min="6915" max="6918" width="9.140625" style="99"/>
    <col min="6919" max="6919" width="14.85546875" style="99" customWidth="1"/>
    <col min="6920" max="7163" width="9.140625" style="99"/>
    <col min="7164" max="7164" width="37.7109375" style="99" customWidth="1"/>
    <col min="7165" max="7165" width="9.140625" style="99"/>
    <col min="7166" max="7166" width="12.85546875" style="99" customWidth="1"/>
    <col min="7167" max="7168" width="0" style="99" hidden="1" customWidth="1"/>
    <col min="7169" max="7169" width="18.28515625" style="99" customWidth="1"/>
    <col min="7170" max="7170" width="64.85546875" style="99" customWidth="1"/>
    <col min="7171" max="7174" width="9.140625" style="99"/>
    <col min="7175" max="7175" width="14.85546875" style="99" customWidth="1"/>
    <col min="7176" max="7419" width="9.140625" style="99"/>
    <col min="7420" max="7420" width="37.7109375" style="99" customWidth="1"/>
    <col min="7421" max="7421" width="9.140625" style="99"/>
    <col min="7422" max="7422" width="12.85546875" style="99" customWidth="1"/>
    <col min="7423" max="7424" width="0" style="99" hidden="1" customWidth="1"/>
    <col min="7425" max="7425" width="18.28515625" style="99" customWidth="1"/>
    <col min="7426" max="7426" width="64.85546875" style="99" customWidth="1"/>
    <col min="7427" max="7430" width="9.140625" style="99"/>
    <col min="7431" max="7431" width="14.85546875" style="99" customWidth="1"/>
    <col min="7432" max="7675" width="9.140625" style="99"/>
    <col min="7676" max="7676" width="37.7109375" style="99" customWidth="1"/>
    <col min="7677" max="7677" width="9.140625" style="99"/>
    <col min="7678" max="7678" width="12.85546875" style="99" customWidth="1"/>
    <col min="7679" max="7680" width="0" style="99" hidden="1" customWidth="1"/>
    <col min="7681" max="7681" width="18.28515625" style="99" customWidth="1"/>
    <col min="7682" max="7682" width="64.85546875" style="99" customWidth="1"/>
    <col min="7683" max="7686" width="9.140625" style="99"/>
    <col min="7687" max="7687" width="14.85546875" style="99" customWidth="1"/>
    <col min="7688" max="7931" width="9.140625" style="99"/>
    <col min="7932" max="7932" width="37.7109375" style="99" customWidth="1"/>
    <col min="7933" max="7933" width="9.140625" style="99"/>
    <col min="7934" max="7934" width="12.85546875" style="99" customWidth="1"/>
    <col min="7935" max="7936" width="0" style="99" hidden="1" customWidth="1"/>
    <col min="7937" max="7937" width="18.28515625" style="99" customWidth="1"/>
    <col min="7938" max="7938" width="64.85546875" style="99" customWidth="1"/>
    <col min="7939" max="7942" width="9.140625" style="99"/>
    <col min="7943" max="7943" width="14.85546875" style="99" customWidth="1"/>
    <col min="7944" max="8187" width="9.140625" style="99"/>
    <col min="8188" max="8188" width="37.7109375" style="99" customWidth="1"/>
    <col min="8189" max="8189" width="9.140625" style="99"/>
    <col min="8190" max="8190" width="12.85546875" style="99" customWidth="1"/>
    <col min="8191" max="8192" width="0" style="99" hidden="1" customWidth="1"/>
    <col min="8193" max="8193" width="18.28515625" style="99" customWidth="1"/>
    <col min="8194" max="8194" width="64.85546875" style="99" customWidth="1"/>
    <col min="8195" max="8198" width="9.140625" style="99"/>
    <col min="8199" max="8199" width="14.85546875" style="99" customWidth="1"/>
    <col min="8200" max="8443" width="9.140625" style="99"/>
    <col min="8444" max="8444" width="37.7109375" style="99" customWidth="1"/>
    <col min="8445" max="8445" width="9.140625" style="99"/>
    <col min="8446" max="8446" width="12.85546875" style="99" customWidth="1"/>
    <col min="8447" max="8448" width="0" style="99" hidden="1" customWidth="1"/>
    <col min="8449" max="8449" width="18.28515625" style="99" customWidth="1"/>
    <col min="8450" max="8450" width="64.85546875" style="99" customWidth="1"/>
    <col min="8451" max="8454" width="9.140625" style="99"/>
    <col min="8455" max="8455" width="14.85546875" style="99" customWidth="1"/>
    <col min="8456" max="8699" width="9.140625" style="99"/>
    <col min="8700" max="8700" width="37.7109375" style="99" customWidth="1"/>
    <col min="8701" max="8701" width="9.140625" style="99"/>
    <col min="8702" max="8702" width="12.85546875" style="99" customWidth="1"/>
    <col min="8703" max="8704" width="0" style="99" hidden="1" customWidth="1"/>
    <col min="8705" max="8705" width="18.28515625" style="99" customWidth="1"/>
    <col min="8706" max="8706" width="64.85546875" style="99" customWidth="1"/>
    <col min="8707" max="8710" width="9.140625" style="99"/>
    <col min="8711" max="8711" width="14.85546875" style="99" customWidth="1"/>
    <col min="8712" max="8955" width="9.140625" style="99"/>
    <col min="8956" max="8956" width="37.7109375" style="99" customWidth="1"/>
    <col min="8957" max="8957" width="9.140625" style="99"/>
    <col min="8958" max="8958" width="12.85546875" style="99" customWidth="1"/>
    <col min="8959" max="8960" width="0" style="99" hidden="1" customWidth="1"/>
    <col min="8961" max="8961" width="18.28515625" style="99" customWidth="1"/>
    <col min="8962" max="8962" width="64.85546875" style="99" customWidth="1"/>
    <col min="8963" max="8966" width="9.140625" style="99"/>
    <col min="8967" max="8967" width="14.85546875" style="99" customWidth="1"/>
    <col min="8968" max="9211" width="9.140625" style="99"/>
    <col min="9212" max="9212" width="37.7109375" style="99" customWidth="1"/>
    <col min="9213" max="9213" width="9.140625" style="99"/>
    <col min="9214" max="9214" width="12.85546875" style="99" customWidth="1"/>
    <col min="9215" max="9216" width="0" style="99" hidden="1" customWidth="1"/>
    <col min="9217" max="9217" width="18.28515625" style="99" customWidth="1"/>
    <col min="9218" max="9218" width="64.85546875" style="99" customWidth="1"/>
    <col min="9219" max="9222" width="9.140625" style="99"/>
    <col min="9223" max="9223" width="14.85546875" style="99" customWidth="1"/>
    <col min="9224" max="9467" width="9.140625" style="99"/>
    <col min="9468" max="9468" width="37.7109375" style="99" customWidth="1"/>
    <col min="9469" max="9469" width="9.140625" style="99"/>
    <col min="9470" max="9470" width="12.85546875" style="99" customWidth="1"/>
    <col min="9471" max="9472" width="0" style="99" hidden="1" customWidth="1"/>
    <col min="9473" max="9473" width="18.28515625" style="99" customWidth="1"/>
    <col min="9474" max="9474" width="64.85546875" style="99" customWidth="1"/>
    <col min="9475" max="9478" width="9.140625" style="99"/>
    <col min="9479" max="9479" width="14.85546875" style="99" customWidth="1"/>
    <col min="9480" max="9723" width="9.140625" style="99"/>
    <col min="9724" max="9724" width="37.7109375" style="99" customWidth="1"/>
    <col min="9725" max="9725" width="9.140625" style="99"/>
    <col min="9726" max="9726" width="12.85546875" style="99" customWidth="1"/>
    <col min="9727" max="9728" width="0" style="99" hidden="1" customWidth="1"/>
    <col min="9729" max="9729" width="18.28515625" style="99" customWidth="1"/>
    <col min="9730" max="9730" width="64.85546875" style="99" customWidth="1"/>
    <col min="9731" max="9734" width="9.140625" style="99"/>
    <col min="9735" max="9735" width="14.85546875" style="99" customWidth="1"/>
    <col min="9736" max="9979" width="9.140625" style="99"/>
    <col min="9980" max="9980" width="37.7109375" style="99" customWidth="1"/>
    <col min="9981" max="9981" width="9.140625" style="99"/>
    <col min="9982" max="9982" width="12.85546875" style="99" customWidth="1"/>
    <col min="9983" max="9984" width="0" style="99" hidden="1" customWidth="1"/>
    <col min="9985" max="9985" width="18.28515625" style="99" customWidth="1"/>
    <col min="9986" max="9986" width="64.85546875" style="99" customWidth="1"/>
    <col min="9987" max="9990" width="9.140625" style="99"/>
    <col min="9991" max="9991" width="14.85546875" style="99" customWidth="1"/>
    <col min="9992" max="10235" width="9.140625" style="99"/>
    <col min="10236" max="10236" width="37.7109375" style="99" customWidth="1"/>
    <col min="10237" max="10237" width="9.140625" style="99"/>
    <col min="10238" max="10238" width="12.85546875" style="99" customWidth="1"/>
    <col min="10239" max="10240" width="0" style="99" hidden="1" customWidth="1"/>
    <col min="10241" max="10241" width="18.28515625" style="99" customWidth="1"/>
    <col min="10242" max="10242" width="64.85546875" style="99" customWidth="1"/>
    <col min="10243" max="10246" width="9.140625" style="99"/>
    <col min="10247" max="10247" width="14.85546875" style="99" customWidth="1"/>
    <col min="10248" max="10491" width="9.140625" style="99"/>
    <col min="10492" max="10492" width="37.7109375" style="99" customWidth="1"/>
    <col min="10493" max="10493" width="9.140625" style="99"/>
    <col min="10494" max="10494" width="12.85546875" style="99" customWidth="1"/>
    <col min="10495" max="10496" width="0" style="99" hidden="1" customWidth="1"/>
    <col min="10497" max="10497" width="18.28515625" style="99" customWidth="1"/>
    <col min="10498" max="10498" width="64.85546875" style="99" customWidth="1"/>
    <col min="10499" max="10502" width="9.140625" style="99"/>
    <col min="10503" max="10503" width="14.85546875" style="99" customWidth="1"/>
    <col min="10504" max="10747" width="9.140625" style="99"/>
    <col min="10748" max="10748" width="37.7109375" style="99" customWidth="1"/>
    <col min="10749" max="10749" width="9.140625" style="99"/>
    <col min="10750" max="10750" width="12.85546875" style="99" customWidth="1"/>
    <col min="10751" max="10752" width="0" style="99" hidden="1" customWidth="1"/>
    <col min="10753" max="10753" width="18.28515625" style="99" customWidth="1"/>
    <col min="10754" max="10754" width="64.85546875" style="99" customWidth="1"/>
    <col min="10755" max="10758" width="9.140625" style="99"/>
    <col min="10759" max="10759" width="14.85546875" style="99" customWidth="1"/>
    <col min="10760" max="11003" width="9.140625" style="99"/>
    <col min="11004" max="11004" width="37.7109375" style="99" customWidth="1"/>
    <col min="11005" max="11005" width="9.140625" style="99"/>
    <col min="11006" max="11006" width="12.85546875" style="99" customWidth="1"/>
    <col min="11007" max="11008" width="0" style="99" hidden="1" customWidth="1"/>
    <col min="11009" max="11009" width="18.28515625" style="99" customWidth="1"/>
    <col min="11010" max="11010" width="64.85546875" style="99" customWidth="1"/>
    <col min="11011" max="11014" width="9.140625" style="99"/>
    <col min="11015" max="11015" width="14.85546875" style="99" customWidth="1"/>
    <col min="11016" max="11259" width="9.140625" style="99"/>
    <col min="11260" max="11260" width="37.7109375" style="99" customWidth="1"/>
    <col min="11261" max="11261" width="9.140625" style="99"/>
    <col min="11262" max="11262" width="12.85546875" style="99" customWidth="1"/>
    <col min="11263" max="11264" width="0" style="99" hidden="1" customWidth="1"/>
    <col min="11265" max="11265" width="18.28515625" style="99" customWidth="1"/>
    <col min="11266" max="11266" width="64.85546875" style="99" customWidth="1"/>
    <col min="11267" max="11270" width="9.140625" style="99"/>
    <col min="11271" max="11271" width="14.85546875" style="99" customWidth="1"/>
    <col min="11272" max="11515" width="9.140625" style="99"/>
    <col min="11516" max="11516" width="37.7109375" style="99" customWidth="1"/>
    <col min="11517" max="11517" width="9.140625" style="99"/>
    <col min="11518" max="11518" width="12.85546875" style="99" customWidth="1"/>
    <col min="11519" max="11520" width="0" style="99" hidden="1" customWidth="1"/>
    <col min="11521" max="11521" width="18.28515625" style="99" customWidth="1"/>
    <col min="11522" max="11522" width="64.85546875" style="99" customWidth="1"/>
    <col min="11523" max="11526" width="9.140625" style="99"/>
    <col min="11527" max="11527" width="14.85546875" style="99" customWidth="1"/>
    <col min="11528" max="11771" width="9.140625" style="99"/>
    <col min="11772" max="11772" width="37.7109375" style="99" customWidth="1"/>
    <col min="11773" max="11773" width="9.140625" style="99"/>
    <col min="11774" max="11774" width="12.85546875" style="99" customWidth="1"/>
    <col min="11775" max="11776" width="0" style="99" hidden="1" customWidth="1"/>
    <col min="11777" max="11777" width="18.28515625" style="99" customWidth="1"/>
    <col min="11778" max="11778" width="64.85546875" style="99" customWidth="1"/>
    <col min="11779" max="11782" width="9.140625" style="99"/>
    <col min="11783" max="11783" width="14.85546875" style="99" customWidth="1"/>
    <col min="11784" max="12027" width="9.140625" style="99"/>
    <col min="12028" max="12028" width="37.7109375" style="99" customWidth="1"/>
    <col min="12029" max="12029" width="9.140625" style="99"/>
    <col min="12030" max="12030" width="12.85546875" style="99" customWidth="1"/>
    <col min="12031" max="12032" width="0" style="99" hidden="1" customWidth="1"/>
    <col min="12033" max="12033" width="18.28515625" style="99" customWidth="1"/>
    <col min="12034" max="12034" width="64.85546875" style="99" customWidth="1"/>
    <col min="12035" max="12038" width="9.140625" style="99"/>
    <col min="12039" max="12039" width="14.85546875" style="99" customWidth="1"/>
    <col min="12040" max="12283" width="9.140625" style="99"/>
    <col min="12284" max="12284" width="37.7109375" style="99" customWidth="1"/>
    <col min="12285" max="12285" width="9.140625" style="99"/>
    <col min="12286" max="12286" width="12.85546875" style="99" customWidth="1"/>
    <col min="12287" max="12288" width="0" style="99" hidden="1" customWidth="1"/>
    <col min="12289" max="12289" width="18.28515625" style="99" customWidth="1"/>
    <col min="12290" max="12290" width="64.85546875" style="99" customWidth="1"/>
    <col min="12291" max="12294" width="9.140625" style="99"/>
    <col min="12295" max="12295" width="14.85546875" style="99" customWidth="1"/>
    <col min="12296" max="12539" width="9.140625" style="99"/>
    <col min="12540" max="12540" width="37.7109375" style="99" customWidth="1"/>
    <col min="12541" max="12541" width="9.140625" style="99"/>
    <col min="12542" max="12542" width="12.85546875" style="99" customWidth="1"/>
    <col min="12543" max="12544" width="0" style="99" hidden="1" customWidth="1"/>
    <col min="12545" max="12545" width="18.28515625" style="99" customWidth="1"/>
    <col min="12546" max="12546" width="64.85546875" style="99" customWidth="1"/>
    <col min="12547" max="12550" width="9.140625" style="99"/>
    <col min="12551" max="12551" width="14.85546875" style="99" customWidth="1"/>
    <col min="12552" max="12795" width="9.140625" style="99"/>
    <col min="12796" max="12796" width="37.7109375" style="99" customWidth="1"/>
    <col min="12797" max="12797" width="9.140625" style="99"/>
    <col min="12798" max="12798" width="12.85546875" style="99" customWidth="1"/>
    <col min="12799" max="12800" width="0" style="99" hidden="1" customWidth="1"/>
    <col min="12801" max="12801" width="18.28515625" style="99" customWidth="1"/>
    <col min="12802" max="12802" width="64.85546875" style="99" customWidth="1"/>
    <col min="12803" max="12806" width="9.140625" style="99"/>
    <col min="12807" max="12807" width="14.85546875" style="99" customWidth="1"/>
    <col min="12808" max="13051" width="9.140625" style="99"/>
    <col min="13052" max="13052" width="37.7109375" style="99" customWidth="1"/>
    <col min="13053" max="13053" width="9.140625" style="99"/>
    <col min="13054" max="13054" width="12.85546875" style="99" customWidth="1"/>
    <col min="13055" max="13056" width="0" style="99" hidden="1" customWidth="1"/>
    <col min="13057" max="13057" width="18.28515625" style="99" customWidth="1"/>
    <col min="13058" max="13058" width="64.85546875" style="99" customWidth="1"/>
    <col min="13059" max="13062" width="9.140625" style="99"/>
    <col min="13063" max="13063" width="14.85546875" style="99" customWidth="1"/>
    <col min="13064" max="13307" width="9.140625" style="99"/>
    <col min="13308" max="13308" width="37.7109375" style="99" customWidth="1"/>
    <col min="13309" max="13309" width="9.140625" style="99"/>
    <col min="13310" max="13310" width="12.85546875" style="99" customWidth="1"/>
    <col min="13311" max="13312" width="0" style="99" hidden="1" customWidth="1"/>
    <col min="13313" max="13313" width="18.28515625" style="99" customWidth="1"/>
    <col min="13314" max="13314" width="64.85546875" style="99" customWidth="1"/>
    <col min="13315" max="13318" width="9.140625" style="99"/>
    <col min="13319" max="13319" width="14.85546875" style="99" customWidth="1"/>
    <col min="13320" max="13563" width="9.140625" style="99"/>
    <col min="13564" max="13564" width="37.7109375" style="99" customWidth="1"/>
    <col min="13565" max="13565" width="9.140625" style="99"/>
    <col min="13566" max="13566" width="12.85546875" style="99" customWidth="1"/>
    <col min="13567" max="13568" width="0" style="99" hidden="1" customWidth="1"/>
    <col min="13569" max="13569" width="18.28515625" style="99" customWidth="1"/>
    <col min="13570" max="13570" width="64.85546875" style="99" customWidth="1"/>
    <col min="13571" max="13574" width="9.140625" style="99"/>
    <col min="13575" max="13575" width="14.85546875" style="99" customWidth="1"/>
    <col min="13576" max="13819" width="9.140625" style="99"/>
    <col min="13820" max="13820" width="37.7109375" style="99" customWidth="1"/>
    <col min="13821" max="13821" width="9.140625" style="99"/>
    <col min="13822" max="13822" width="12.85546875" style="99" customWidth="1"/>
    <col min="13823" max="13824" width="0" style="99" hidden="1" customWidth="1"/>
    <col min="13825" max="13825" width="18.28515625" style="99" customWidth="1"/>
    <col min="13826" max="13826" width="64.85546875" style="99" customWidth="1"/>
    <col min="13827" max="13830" width="9.140625" style="99"/>
    <col min="13831" max="13831" width="14.85546875" style="99" customWidth="1"/>
    <col min="13832" max="14075" width="9.140625" style="99"/>
    <col min="14076" max="14076" width="37.7109375" style="99" customWidth="1"/>
    <col min="14077" max="14077" width="9.140625" style="99"/>
    <col min="14078" max="14078" width="12.85546875" style="99" customWidth="1"/>
    <col min="14079" max="14080" width="0" style="99" hidden="1" customWidth="1"/>
    <col min="14081" max="14081" width="18.28515625" style="99" customWidth="1"/>
    <col min="14082" max="14082" width="64.85546875" style="99" customWidth="1"/>
    <col min="14083" max="14086" width="9.140625" style="99"/>
    <col min="14087" max="14087" width="14.85546875" style="99" customWidth="1"/>
    <col min="14088" max="14331" width="9.140625" style="99"/>
    <col min="14332" max="14332" width="37.7109375" style="99" customWidth="1"/>
    <col min="14333" max="14333" width="9.140625" style="99"/>
    <col min="14334" max="14334" width="12.85546875" style="99" customWidth="1"/>
    <col min="14335" max="14336" width="0" style="99" hidden="1" customWidth="1"/>
    <col min="14337" max="14337" width="18.28515625" style="99" customWidth="1"/>
    <col min="14338" max="14338" width="64.85546875" style="99" customWidth="1"/>
    <col min="14339" max="14342" width="9.140625" style="99"/>
    <col min="14343" max="14343" width="14.85546875" style="99" customWidth="1"/>
    <col min="14344" max="14587" width="9.140625" style="99"/>
    <col min="14588" max="14588" width="37.7109375" style="99" customWidth="1"/>
    <col min="14589" max="14589" width="9.140625" style="99"/>
    <col min="14590" max="14590" width="12.85546875" style="99" customWidth="1"/>
    <col min="14591" max="14592" width="0" style="99" hidden="1" customWidth="1"/>
    <col min="14593" max="14593" width="18.28515625" style="99" customWidth="1"/>
    <col min="14594" max="14594" width="64.85546875" style="99" customWidth="1"/>
    <col min="14595" max="14598" width="9.140625" style="99"/>
    <col min="14599" max="14599" width="14.85546875" style="99" customWidth="1"/>
    <col min="14600" max="14843" width="9.140625" style="99"/>
    <col min="14844" max="14844" width="37.7109375" style="99" customWidth="1"/>
    <col min="14845" max="14845" width="9.140625" style="99"/>
    <col min="14846" max="14846" width="12.85546875" style="99" customWidth="1"/>
    <col min="14847" max="14848" width="0" style="99" hidden="1" customWidth="1"/>
    <col min="14849" max="14849" width="18.28515625" style="99" customWidth="1"/>
    <col min="14850" max="14850" width="64.85546875" style="99" customWidth="1"/>
    <col min="14851" max="14854" width="9.140625" style="99"/>
    <col min="14855" max="14855" width="14.85546875" style="99" customWidth="1"/>
    <col min="14856" max="15099" width="9.140625" style="99"/>
    <col min="15100" max="15100" width="37.7109375" style="99" customWidth="1"/>
    <col min="15101" max="15101" width="9.140625" style="99"/>
    <col min="15102" max="15102" width="12.85546875" style="99" customWidth="1"/>
    <col min="15103" max="15104" width="0" style="99" hidden="1" customWidth="1"/>
    <col min="15105" max="15105" width="18.28515625" style="99" customWidth="1"/>
    <col min="15106" max="15106" width="64.85546875" style="99" customWidth="1"/>
    <col min="15107" max="15110" width="9.140625" style="99"/>
    <col min="15111" max="15111" width="14.85546875" style="99" customWidth="1"/>
    <col min="15112" max="15355" width="9.140625" style="99"/>
    <col min="15356" max="15356" width="37.7109375" style="99" customWidth="1"/>
    <col min="15357" max="15357" width="9.140625" style="99"/>
    <col min="15358" max="15358" width="12.85546875" style="99" customWidth="1"/>
    <col min="15359" max="15360" width="0" style="99" hidden="1" customWidth="1"/>
    <col min="15361" max="15361" width="18.28515625" style="99" customWidth="1"/>
    <col min="15362" max="15362" width="64.85546875" style="99" customWidth="1"/>
    <col min="15363" max="15366" width="9.140625" style="99"/>
    <col min="15367" max="15367" width="14.85546875" style="99" customWidth="1"/>
    <col min="15368" max="15611" width="9.140625" style="99"/>
    <col min="15612" max="15612" width="37.7109375" style="99" customWidth="1"/>
    <col min="15613" max="15613" width="9.140625" style="99"/>
    <col min="15614" max="15614" width="12.85546875" style="99" customWidth="1"/>
    <col min="15615" max="15616" width="0" style="99" hidden="1" customWidth="1"/>
    <col min="15617" max="15617" width="18.28515625" style="99" customWidth="1"/>
    <col min="15618" max="15618" width="64.85546875" style="99" customWidth="1"/>
    <col min="15619" max="15622" width="9.140625" style="99"/>
    <col min="15623" max="15623" width="14.85546875" style="99" customWidth="1"/>
    <col min="15624" max="15867" width="9.140625" style="99"/>
    <col min="15868" max="15868" width="37.7109375" style="99" customWidth="1"/>
    <col min="15869" max="15869" width="9.140625" style="99"/>
    <col min="15870" max="15870" width="12.85546875" style="99" customWidth="1"/>
    <col min="15871" max="15872" width="0" style="99" hidden="1" customWidth="1"/>
    <col min="15873" max="15873" width="18.28515625" style="99" customWidth="1"/>
    <col min="15874" max="15874" width="64.85546875" style="99" customWidth="1"/>
    <col min="15875" max="15878" width="9.140625" style="99"/>
    <col min="15879" max="15879" width="14.85546875" style="99" customWidth="1"/>
    <col min="15880" max="16123" width="9.140625" style="99"/>
    <col min="16124" max="16124" width="37.7109375" style="99" customWidth="1"/>
    <col min="16125" max="16125" width="9.140625" style="99"/>
    <col min="16126" max="16126" width="12.85546875" style="99" customWidth="1"/>
    <col min="16127" max="16128" width="0" style="99" hidden="1" customWidth="1"/>
    <col min="16129" max="16129" width="18.28515625" style="99" customWidth="1"/>
    <col min="16130" max="16130" width="64.85546875" style="99" customWidth="1"/>
    <col min="16131" max="16134" width="9.140625" style="99"/>
    <col min="16135" max="16135" width="14.85546875" style="99" customWidth="1"/>
    <col min="16136" max="16384" width="9.140625" style="99"/>
  </cols>
  <sheetData>
    <row r="1" spans="1:43" ht="18.75" x14ac:dyDescent="0.25">
      <c r="L1" s="32" t="s">
        <v>64</v>
      </c>
    </row>
    <row r="2" spans="1:43" ht="18.75" x14ac:dyDescent="0.3">
      <c r="L2" s="13" t="s">
        <v>7</v>
      </c>
    </row>
    <row r="3" spans="1:43" ht="18.75" x14ac:dyDescent="0.3">
      <c r="L3" s="13" t="s">
        <v>63</v>
      </c>
    </row>
    <row r="4" spans="1:43" ht="18.75" x14ac:dyDescent="0.3">
      <c r="K4" s="13"/>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358"/>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row>
    <row r="6" spans="1:43" ht="18.75" x14ac:dyDescent="0.3">
      <c r="K6" s="13"/>
    </row>
    <row r="7" spans="1:43" ht="18.75" x14ac:dyDescent="0.25">
      <c r="A7" s="371" t="s">
        <v>6</v>
      </c>
      <c r="B7" s="371"/>
      <c r="C7" s="371"/>
      <c r="D7" s="371"/>
      <c r="E7" s="371"/>
      <c r="F7" s="371"/>
      <c r="G7" s="371"/>
      <c r="H7" s="371"/>
      <c r="I7" s="371"/>
      <c r="J7" s="371"/>
      <c r="K7" s="371"/>
      <c r="L7" s="371"/>
    </row>
    <row r="8" spans="1:43" ht="18.75" x14ac:dyDescent="0.25">
      <c r="A8" s="371"/>
      <c r="B8" s="371"/>
      <c r="C8" s="371"/>
      <c r="D8" s="371"/>
      <c r="E8" s="371"/>
      <c r="F8" s="371"/>
      <c r="G8" s="371"/>
      <c r="H8" s="371"/>
      <c r="I8" s="371"/>
      <c r="J8" s="371"/>
      <c r="K8" s="371"/>
    </row>
    <row r="9" spans="1:43" x14ac:dyDescent="0.25">
      <c r="A9" s="374" t="str">
        <f>'1. паспорт местоположение'!A9:C9</f>
        <v>Акционерное общество "Россети Янтарь" ДЗО  ПАО "Россети"</v>
      </c>
      <c r="B9" s="374"/>
      <c r="C9" s="374"/>
      <c r="D9" s="374"/>
      <c r="E9" s="374"/>
      <c r="F9" s="374"/>
      <c r="G9" s="374"/>
      <c r="H9" s="374"/>
      <c r="I9" s="374"/>
      <c r="J9" s="374"/>
      <c r="K9" s="374"/>
      <c r="L9" s="374"/>
    </row>
    <row r="10" spans="1:43" x14ac:dyDescent="0.25">
      <c r="A10" s="367" t="s">
        <v>5</v>
      </c>
      <c r="B10" s="367"/>
      <c r="C10" s="367"/>
      <c r="D10" s="367"/>
      <c r="E10" s="367"/>
      <c r="F10" s="367"/>
      <c r="G10" s="367"/>
      <c r="H10" s="367"/>
      <c r="I10" s="367"/>
      <c r="J10" s="367"/>
      <c r="K10" s="367"/>
      <c r="L10" s="367"/>
    </row>
    <row r="11" spans="1:43" ht="18.75" x14ac:dyDescent="0.25">
      <c r="A11" s="371"/>
      <c r="B11" s="371"/>
      <c r="C11" s="371"/>
      <c r="D11" s="371"/>
      <c r="E11" s="371"/>
      <c r="F11" s="371"/>
      <c r="G11" s="371"/>
      <c r="H11" s="371"/>
      <c r="I11" s="371"/>
      <c r="J11" s="371"/>
      <c r="K11" s="371"/>
    </row>
    <row r="12" spans="1:43" x14ac:dyDescent="0.25">
      <c r="A12" s="374" t="str">
        <f>'1. паспорт местоположение'!A12:C12</f>
        <v>N_22-1355</v>
      </c>
      <c r="B12" s="374"/>
      <c r="C12" s="374"/>
      <c r="D12" s="374"/>
      <c r="E12" s="374"/>
      <c r="F12" s="374"/>
      <c r="G12" s="374"/>
      <c r="H12" s="374"/>
      <c r="I12" s="374"/>
      <c r="J12" s="374"/>
      <c r="K12" s="374"/>
      <c r="L12" s="374"/>
    </row>
    <row r="13" spans="1:43" x14ac:dyDescent="0.25">
      <c r="A13" s="367" t="s">
        <v>4</v>
      </c>
      <c r="B13" s="367"/>
      <c r="C13" s="367"/>
      <c r="D13" s="367"/>
      <c r="E13" s="367"/>
      <c r="F13" s="367"/>
      <c r="G13" s="367"/>
      <c r="H13" s="367"/>
      <c r="I13" s="367"/>
      <c r="J13" s="367"/>
      <c r="K13" s="367"/>
      <c r="L13" s="367"/>
    </row>
    <row r="14" spans="1:43" ht="18.75" x14ac:dyDescent="0.25">
      <c r="A14" s="373"/>
      <c r="B14" s="373"/>
      <c r="C14" s="373"/>
      <c r="D14" s="373"/>
      <c r="E14" s="373"/>
      <c r="F14" s="373"/>
      <c r="G14" s="373"/>
      <c r="H14" s="373"/>
      <c r="I14" s="373"/>
      <c r="J14" s="373"/>
      <c r="K14" s="373"/>
    </row>
    <row r="15" spans="1:43" ht="68.25" customHeight="1" x14ac:dyDescent="0.25">
      <c r="A15" s="382" t="str">
        <f>'1. паспорт местоположение'!A15:C15</f>
        <v>Разработка проектно-сметной документации по титулу "Техническое перевооружение молниезащиты на ПС 330 кВ О-1 Центральная с установкой молниеотвода и 6 ОПН 110 кВ"</v>
      </c>
      <c r="B15" s="382"/>
      <c r="C15" s="382"/>
      <c r="D15" s="382"/>
      <c r="E15" s="382"/>
      <c r="F15" s="382"/>
      <c r="G15" s="382"/>
      <c r="H15" s="382"/>
      <c r="I15" s="382"/>
      <c r="J15" s="382"/>
      <c r="K15" s="382"/>
      <c r="L15" s="382"/>
    </row>
    <row r="16" spans="1:43" x14ac:dyDescent="0.25">
      <c r="A16" s="367" t="s">
        <v>3</v>
      </c>
      <c r="B16" s="367"/>
      <c r="C16" s="367"/>
      <c r="D16" s="367"/>
      <c r="E16" s="367"/>
      <c r="F16" s="367"/>
      <c r="G16" s="367"/>
      <c r="H16" s="367"/>
      <c r="I16" s="367"/>
      <c r="J16" s="367"/>
      <c r="K16" s="367"/>
      <c r="L16" s="367"/>
    </row>
    <row r="18" spans="1:12" x14ac:dyDescent="0.25">
      <c r="K18" s="56"/>
    </row>
    <row r="19" spans="1:12" ht="15.75" customHeight="1" x14ac:dyDescent="0.25">
      <c r="A19" s="424" t="s">
        <v>353</v>
      </c>
      <c r="B19" s="424"/>
      <c r="C19" s="424"/>
      <c r="D19" s="424"/>
      <c r="E19" s="424"/>
      <c r="F19" s="424"/>
      <c r="G19" s="424"/>
      <c r="H19" s="424"/>
      <c r="I19" s="424"/>
      <c r="J19" s="424"/>
      <c r="K19" s="424"/>
      <c r="L19" s="424"/>
    </row>
    <row r="20" spans="1:12" x14ac:dyDescent="0.25">
      <c r="A20" s="125"/>
      <c r="B20" s="125"/>
      <c r="C20" s="55"/>
      <c r="D20" s="55"/>
      <c r="E20" s="55"/>
      <c r="F20" s="55"/>
      <c r="G20" s="55"/>
      <c r="H20" s="55"/>
      <c r="I20" s="55"/>
      <c r="J20" s="55"/>
      <c r="K20" s="55"/>
    </row>
    <row r="21" spans="1:12" ht="15.75" customHeight="1" x14ac:dyDescent="0.25">
      <c r="A21" s="425" t="s">
        <v>195</v>
      </c>
      <c r="B21" s="425" t="s">
        <v>427</v>
      </c>
      <c r="C21" s="431" t="s">
        <v>313</v>
      </c>
      <c r="D21" s="431"/>
      <c r="E21" s="431"/>
      <c r="F21" s="431"/>
      <c r="G21" s="431"/>
      <c r="H21" s="431"/>
      <c r="I21" s="426" t="s">
        <v>194</v>
      </c>
      <c r="J21" s="428" t="s">
        <v>314</v>
      </c>
      <c r="K21" s="427" t="s">
        <v>193</v>
      </c>
      <c r="L21" s="423" t="s">
        <v>518</v>
      </c>
    </row>
    <row r="22" spans="1:12" ht="50.25" customHeight="1" x14ac:dyDescent="0.25">
      <c r="A22" s="425"/>
      <c r="B22" s="425"/>
      <c r="C22" s="422" t="s">
        <v>1</v>
      </c>
      <c r="D22" s="422"/>
      <c r="E22" s="422" t="s">
        <v>8</v>
      </c>
      <c r="F22" s="422"/>
      <c r="G22" s="422" t="s">
        <v>174</v>
      </c>
      <c r="H22" s="422"/>
      <c r="I22" s="426"/>
      <c r="J22" s="429"/>
      <c r="K22" s="427"/>
      <c r="L22" s="423"/>
    </row>
    <row r="23" spans="1:12" ht="31.5" x14ac:dyDescent="0.25">
      <c r="A23" s="425"/>
      <c r="B23" s="425"/>
      <c r="C23" s="338" t="s">
        <v>192</v>
      </c>
      <c r="D23" s="338" t="s">
        <v>191</v>
      </c>
      <c r="E23" s="338" t="s">
        <v>192</v>
      </c>
      <c r="F23" s="338" t="s">
        <v>191</v>
      </c>
      <c r="G23" s="338" t="s">
        <v>192</v>
      </c>
      <c r="H23" s="338" t="s">
        <v>191</v>
      </c>
      <c r="I23" s="426"/>
      <c r="J23" s="430"/>
      <c r="K23" s="427"/>
      <c r="L23" s="423"/>
    </row>
    <row r="24" spans="1:12" x14ac:dyDescent="0.25">
      <c r="A24" s="192">
        <v>1</v>
      </c>
      <c r="B24" s="192">
        <v>2</v>
      </c>
      <c r="C24" s="338">
        <v>3</v>
      </c>
      <c r="D24" s="338">
        <v>4</v>
      </c>
      <c r="E24" s="338">
        <v>5</v>
      </c>
      <c r="F24" s="338">
        <v>6</v>
      </c>
      <c r="G24" s="338">
        <v>7</v>
      </c>
      <c r="H24" s="338">
        <v>8</v>
      </c>
      <c r="I24" s="338">
        <v>9</v>
      </c>
      <c r="J24" s="338">
        <v>10</v>
      </c>
      <c r="K24" s="338">
        <v>11</v>
      </c>
      <c r="L24" s="338">
        <v>12</v>
      </c>
    </row>
    <row r="25" spans="1:12" x14ac:dyDescent="0.25">
      <c r="A25" s="333">
        <v>1</v>
      </c>
      <c r="B25" s="334" t="s">
        <v>190</v>
      </c>
      <c r="C25" s="231"/>
      <c r="D25" s="231"/>
      <c r="E25" s="231"/>
      <c r="F25" s="231"/>
      <c r="G25" s="241"/>
      <c r="H25" s="241"/>
      <c r="I25" s="231"/>
      <c r="J25" s="188"/>
      <c r="K25" s="189"/>
      <c r="L25" s="189"/>
    </row>
    <row r="26" spans="1:12" x14ac:dyDescent="0.25">
      <c r="A26" s="333" t="s">
        <v>428</v>
      </c>
      <c r="B26" s="335" t="s">
        <v>429</v>
      </c>
      <c r="C26" s="232" t="s">
        <v>406</v>
      </c>
      <c r="D26" s="232" t="s">
        <v>406</v>
      </c>
      <c r="E26" s="232" t="s">
        <v>406</v>
      </c>
      <c r="F26" s="232" t="s">
        <v>406</v>
      </c>
      <c r="G26" s="232" t="s">
        <v>406</v>
      </c>
      <c r="H26" s="232" t="s">
        <v>406</v>
      </c>
      <c r="I26" s="233"/>
      <c r="J26" s="188"/>
      <c r="K26" s="272"/>
      <c r="L26" s="272"/>
    </row>
    <row r="27" spans="1:12" s="47" customFormat="1" ht="31.5" x14ac:dyDescent="0.25">
      <c r="A27" s="333" t="s">
        <v>430</v>
      </c>
      <c r="B27" s="335" t="s">
        <v>431</v>
      </c>
      <c r="C27" s="232" t="s">
        <v>406</v>
      </c>
      <c r="D27" s="232" t="s">
        <v>406</v>
      </c>
      <c r="E27" s="232" t="s">
        <v>406</v>
      </c>
      <c r="F27" s="232" t="s">
        <v>406</v>
      </c>
      <c r="G27" s="232" t="s">
        <v>406</v>
      </c>
      <c r="H27" s="232" t="s">
        <v>406</v>
      </c>
      <c r="I27" s="233"/>
      <c r="J27" s="188"/>
      <c r="K27" s="189"/>
      <c r="L27" s="189"/>
    </row>
    <row r="28" spans="1:12" s="47" customFormat="1" ht="47.25" x14ac:dyDescent="0.25">
      <c r="A28" s="333" t="s">
        <v>515</v>
      </c>
      <c r="B28" s="335" t="s">
        <v>432</v>
      </c>
      <c r="C28" s="232" t="s">
        <v>406</v>
      </c>
      <c r="D28" s="232" t="s">
        <v>406</v>
      </c>
      <c r="E28" s="232" t="s">
        <v>406</v>
      </c>
      <c r="F28" s="232" t="s">
        <v>406</v>
      </c>
      <c r="G28" s="232" t="s">
        <v>406</v>
      </c>
      <c r="H28" s="232" t="s">
        <v>406</v>
      </c>
      <c r="I28" s="233"/>
      <c r="J28" s="188"/>
      <c r="K28" s="189"/>
      <c r="L28" s="189"/>
    </row>
    <row r="29" spans="1:12" s="47" customFormat="1" ht="31.5" x14ac:dyDescent="0.25">
      <c r="A29" s="333" t="s">
        <v>433</v>
      </c>
      <c r="B29" s="335" t="s">
        <v>434</v>
      </c>
      <c r="C29" s="232" t="s">
        <v>406</v>
      </c>
      <c r="D29" s="232" t="s">
        <v>406</v>
      </c>
      <c r="E29" s="232" t="s">
        <v>406</v>
      </c>
      <c r="F29" s="232" t="s">
        <v>406</v>
      </c>
      <c r="G29" s="232" t="s">
        <v>406</v>
      </c>
      <c r="H29" s="232" t="s">
        <v>406</v>
      </c>
      <c r="I29" s="233"/>
      <c r="J29" s="188"/>
      <c r="K29" s="189"/>
      <c r="L29" s="189"/>
    </row>
    <row r="30" spans="1:12" s="47" customFormat="1" ht="31.5" x14ac:dyDescent="0.25">
      <c r="A30" s="333" t="s">
        <v>435</v>
      </c>
      <c r="B30" s="335" t="s">
        <v>436</v>
      </c>
      <c r="C30" s="232" t="s">
        <v>406</v>
      </c>
      <c r="D30" s="232" t="s">
        <v>406</v>
      </c>
      <c r="E30" s="232" t="s">
        <v>406</v>
      </c>
      <c r="F30" s="232" t="s">
        <v>406</v>
      </c>
      <c r="G30" s="232" t="s">
        <v>406</v>
      </c>
      <c r="H30" s="232" t="s">
        <v>406</v>
      </c>
      <c r="I30" s="233"/>
      <c r="J30" s="188"/>
      <c r="K30" s="189"/>
      <c r="L30" s="189"/>
    </row>
    <row r="31" spans="1:12" s="47" customFormat="1" ht="31.5" x14ac:dyDescent="0.25">
      <c r="A31" s="333" t="s">
        <v>437</v>
      </c>
      <c r="B31" s="336" t="s">
        <v>438</v>
      </c>
      <c r="C31" s="232">
        <v>45200</v>
      </c>
      <c r="D31" s="232">
        <v>45229</v>
      </c>
      <c r="E31" s="354">
        <v>45320</v>
      </c>
      <c r="F31" s="354">
        <v>45320</v>
      </c>
      <c r="G31" s="232">
        <v>45200</v>
      </c>
      <c r="H31" s="232">
        <v>45229</v>
      </c>
      <c r="I31" s="233">
        <v>100</v>
      </c>
      <c r="J31" s="188">
        <v>100</v>
      </c>
      <c r="K31" s="189"/>
      <c r="L31" s="189"/>
    </row>
    <row r="32" spans="1:12" s="47" customFormat="1" ht="31.5" x14ac:dyDescent="0.25">
      <c r="A32" s="333" t="s">
        <v>439</v>
      </c>
      <c r="B32" s="336" t="s">
        <v>440</v>
      </c>
      <c r="C32" s="232">
        <v>45323</v>
      </c>
      <c r="D32" s="232">
        <v>45350</v>
      </c>
      <c r="E32" s="232"/>
      <c r="F32" s="232"/>
      <c r="G32" s="232">
        <v>45323</v>
      </c>
      <c r="H32" s="232">
        <v>45350</v>
      </c>
      <c r="I32" s="233"/>
      <c r="J32" s="188"/>
      <c r="K32" s="189"/>
      <c r="L32" s="189"/>
    </row>
    <row r="33" spans="1:12" s="47" customFormat="1" ht="47.25" x14ac:dyDescent="0.25">
      <c r="A33" s="333" t="s">
        <v>441</v>
      </c>
      <c r="B33" s="336" t="s">
        <v>442</v>
      </c>
      <c r="C33" s="232" t="s">
        <v>406</v>
      </c>
      <c r="D33" s="232" t="s">
        <v>406</v>
      </c>
      <c r="E33" s="232"/>
      <c r="F33" s="232"/>
      <c r="G33" s="232" t="s">
        <v>406</v>
      </c>
      <c r="H33" s="232" t="s">
        <v>406</v>
      </c>
      <c r="I33" s="233"/>
      <c r="J33" s="188"/>
      <c r="K33" s="189"/>
      <c r="L33" s="189"/>
    </row>
    <row r="34" spans="1:12" s="47" customFormat="1" ht="63" x14ac:dyDescent="0.25">
      <c r="A34" s="333" t="s">
        <v>443</v>
      </c>
      <c r="B34" s="336" t="s">
        <v>444</v>
      </c>
      <c r="C34" s="232" t="s">
        <v>406</v>
      </c>
      <c r="D34" s="232" t="s">
        <v>406</v>
      </c>
      <c r="E34" s="232"/>
      <c r="F34" s="232"/>
      <c r="G34" s="232" t="s">
        <v>406</v>
      </c>
      <c r="H34" s="232" t="s">
        <v>406</v>
      </c>
      <c r="I34" s="233"/>
      <c r="J34" s="190"/>
      <c r="K34" s="190"/>
      <c r="L34" s="190"/>
    </row>
    <row r="35" spans="1:12" s="47" customFormat="1" x14ac:dyDescent="0.25">
      <c r="A35" s="333" t="s">
        <v>445</v>
      </c>
      <c r="B35" s="336" t="s">
        <v>189</v>
      </c>
      <c r="C35" s="232">
        <v>45352</v>
      </c>
      <c r="D35" s="232">
        <v>45381</v>
      </c>
      <c r="E35" s="232"/>
      <c r="F35" s="232"/>
      <c r="G35" s="232">
        <v>45352</v>
      </c>
      <c r="H35" s="232">
        <v>45381</v>
      </c>
      <c r="I35" s="233"/>
      <c r="J35" s="190"/>
      <c r="K35" s="190"/>
      <c r="L35" s="190"/>
    </row>
    <row r="36" spans="1:12" ht="31.5" x14ac:dyDescent="0.25">
      <c r="A36" s="333" t="s">
        <v>446</v>
      </c>
      <c r="B36" s="336" t="s">
        <v>447</v>
      </c>
      <c r="C36" s="232" t="s">
        <v>406</v>
      </c>
      <c r="D36" s="232" t="s">
        <v>406</v>
      </c>
      <c r="E36" s="232"/>
      <c r="F36" s="232"/>
      <c r="G36" s="232" t="s">
        <v>406</v>
      </c>
      <c r="H36" s="232" t="s">
        <v>406</v>
      </c>
      <c r="I36" s="233"/>
      <c r="J36" s="191"/>
      <c r="K36" s="189"/>
      <c r="L36" s="189"/>
    </row>
    <row r="37" spans="1:12" x14ac:dyDescent="0.25">
      <c r="A37" s="333" t="s">
        <v>448</v>
      </c>
      <c r="B37" s="336" t="s">
        <v>188</v>
      </c>
      <c r="C37" s="232">
        <v>45352</v>
      </c>
      <c r="D37" s="232">
        <v>45381</v>
      </c>
      <c r="E37" s="232"/>
      <c r="F37" s="232"/>
      <c r="G37" s="232">
        <v>45352</v>
      </c>
      <c r="H37" s="232">
        <v>45381</v>
      </c>
      <c r="I37" s="233"/>
      <c r="J37" s="191"/>
      <c r="K37" s="189"/>
      <c r="L37" s="189"/>
    </row>
    <row r="38" spans="1:12" x14ac:dyDescent="0.25">
      <c r="A38" s="333" t="s">
        <v>449</v>
      </c>
      <c r="B38" s="334" t="s">
        <v>187</v>
      </c>
      <c r="C38" s="232"/>
      <c r="D38" s="232"/>
      <c r="E38" s="232"/>
      <c r="F38" s="232"/>
      <c r="G38" s="232"/>
      <c r="H38" s="232"/>
      <c r="I38" s="233"/>
      <c r="J38" s="189"/>
      <c r="K38" s="189"/>
      <c r="L38" s="189"/>
    </row>
    <row r="39" spans="1:12" ht="63" x14ac:dyDescent="0.25">
      <c r="A39" s="333">
        <v>2</v>
      </c>
      <c r="B39" s="336" t="s">
        <v>450</v>
      </c>
      <c r="C39" s="232" t="s">
        <v>407</v>
      </c>
      <c r="D39" s="232" t="s">
        <v>407</v>
      </c>
      <c r="E39" s="232"/>
      <c r="F39" s="232"/>
      <c r="G39" s="232" t="s">
        <v>407</v>
      </c>
      <c r="H39" s="232" t="s">
        <v>407</v>
      </c>
      <c r="I39" s="233"/>
      <c r="J39" s="189"/>
      <c r="K39" s="189"/>
      <c r="L39" s="189"/>
    </row>
    <row r="40" spans="1:12" x14ac:dyDescent="0.25">
      <c r="A40" s="333" t="s">
        <v>451</v>
      </c>
      <c r="B40" s="336" t="s">
        <v>452</v>
      </c>
      <c r="C40" s="232" t="s">
        <v>407</v>
      </c>
      <c r="D40" s="232" t="s">
        <v>407</v>
      </c>
      <c r="E40" s="232"/>
      <c r="F40" s="232"/>
      <c r="G40" s="232" t="s">
        <v>407</v>
      </c>
      <c r="H40" s="232" t="s">
        <v>407</v>
      </c>
      <c r="I40" s="233"/>
      <c r="J40" s="188"/>
      <c r="K40" s="189"/>
      <c r="L40" s="189"/>
    </row>
    <row r="41" spans="1:12" ht="47.25" x14ac:dyDescent="0.25">
      <c r="A41" s="333" t="s">
        <v>453</v>
      </c>
      <c r="B41" s="334" t="s">
        <v>454</v>
      </c>
      <c r="C41" s="232" t="s">
        <v>407</v>
      </c>
      <c r="D41" s="232" t="s">
        <v>407</v>
      </c>
      <c r="E41" s="232"/>
      <c r="F41" s="232"/>
      <c r="G41" s="232" t="s">
        <v>407</v>
      </c>
      <c r="H41" s="232" t="s">
        <v>407</v>
      </c>
      <c r="I41" s="233"/>
      <c r="J41" s="189"/>
      <c r="K41" s="189"/>
      <c r="L41" s="189"/>
    </row>
    <row r="42" spans="1:12" ht="31.5" x14ac:dyDescent="0.25">
      <c r="A42" s="333">
        <v>3</v>
      </c>
      <c r="B42" s="336" t="s">
        <v>455</v>
      </c>
      <c r="C42" s="232" t="s">
        <v>407</v>
      </c>
      <c r="D42" s="232" t="s">
        <v>407</v>
      </c>
      <c r="E42" s="232"/>
      <c r="F42" s="232"/>
      <c r="G42" s="232" t="s">
        <v>407</v>
      </c>
      <c r="H42" s="232" t="s">
        <v>407</v>
      </c>
      <c r="I42" s="233"/>
      <c r="J42" s="188"/>
      <c r="K42" s="189"/>
      <c r="L42" s="189"/>
    </row>
    <row r="43" spans="1:12" x14ac:dyDescent="0.25">
      <c r="A43" s="333" t="s">
        <v>456</v>
      </c>
      <c r="B43" s="336" t="s">
        <v>186</v>
      </c>
      <c r="C43" s="232" t="s">
        <v>407</v>
      </c>
      <c r="D43" s="232" t="s">
        <v>407</v>
      </c>
      <c r="E43" s="232"/>
      <c r="F43" s="232"/>
      <c r="G43" s="232" t="s">
        <v>407</v>
      </c>
      <c r="H43" s="232" t="s">
        <v>407</v>
      </c>
      <c r="I43" s="233"/>
      <c r="J43" s="188"/>
      <c r="K43" s="189"/>
      <c r="L43" s="189"/>
    </row>
    <row r="44" spans="1:12" x14ac:dyDescent="0.25">
      <c r="A44" s="333" t="s">
        <v>457</v>
      </c>
      <c r="B44" s="336" t="s">
        <v>185</v>
      </c>
      <c r="C44" s="232" t="s">
        <v>407</v>
      </c>
      <c r="D44" s="232" t="s">
        <v>407</v>
      </c>
      <c r="E44" s="232"/>
      <c r="F44" s="232"/>
      <c r="G44" s="232" t="s">
        <v>407</v>
      </c>
      <c r="H44" s="232" t="s">
        <v>407</v>
      </c>
      <c r="I44" s="233"/>
      <c r="J44" s="188"/>
      <c r="K44" s="189"/>
      <c r="L44" s="189"/>
    </row>
    <row r="45" spans="1:12" ht="78.75" x14ac:dyDescent="0.25">
      <c r="A45" s="333" t="s">
        <v>458</v>
      </c>
      <c r="B45" s="336" t="s">
        <v>459</v>
      </c>
      <c r="C45" s="232" t="s">
        <v>407</v>
      </c>
      <c r="D45" s="232" t="s">
        <v>407</v>
      </c>
      <c r="E45" s="232"/>
      <c r="F45" s="232"/>
      <c r="G45" s="232" t="s">
        <v>407</v>
      </c>
      <c r="H45" s="232" t="s">
        <v>407</v>
      </c>
      <c r="I45" s="233"/>
      <c r="J45" s="189"/>
      <c r="K45" s="189"/>
      <c r="L45" s="189"/>
    </row>
    <row r="46" spans="1:12" ht="141.75" x14ac:dyDescent="0.25">
      <c r="A46" s="333" t="s">
        <v>460</v>
      </c>
      <c r="B46" s="336" t="s">
        <v>461</v>
      </c>
      <c r="C46" s="232" t="s">
        <v>407</v>
      </c>
      <c r="D46" s="232" t="s">
        <v>407</v>
      </c>
      <c r="E46" s="232"/>
      <c r="F46" s="232"/>
      <c r="G46" s="232" t="s">
        <v>407</v>
      </c>
      <c r="H46" s="232" t="s">
        <v>407</v>
      </c>
      <c r="I46" s="233"/>
      <c r="J46" s="189"/>
      <c r="K46" s="189"/>
      <c r="L46" s="189"/>
    </row>
    <row r="47" spans="1:12" x14ac:dyDescent="0.25">
      <c r="A47" s="333" t="s">
        <v>462</v>
      </c>
      <c r="B47" s="336" t="s">
        <v>184</v>
      </c>
      <c r="C47" s="232" t="s">
        <v>407</v>
      </c>
      <c r="D47" s="232" t="s">
        <v>407</v>
      </c>
      <c r="E47" s="232"/>
      <c r="F47" s="232"/>
      <c r="G47" s="232" t="s">
        <v>407</v>
      </c>
      <c r="H47" s="232" t="s">
        <v>407</v>
      </c>
      <c r="I47" s="233"/>
      <c r="J47" s="189"/>
      <c r="K47" s="189"/>
      <c r="L47" s="189"/>
    </row>
    <row r="48" spans="1:12" x14ac:dyDescent="0.25">
      <c r="A48" s="333" t="s">
        <v>516</v>
      </c>
      <c r="B48" s="334" t="s">
        <v>183</v>
      </c>
      <c r="C48" s="232" t="s">
        <v>407</v>
      </c>
      <c r="D48" s="232" t="s">
        <v>407</v>
      </c>
      <c r="E48" s="232"/>
      <c r="F48" s="232"/>
      <c r="G48" s="232" t="s">
        <v>407</v>
      </c>
      <c r="H48" s="232" t="s">
        <v>407</v>
      </c>
      <c r="I48" s="233"/>
      <c r="J48" s="189"/>
      <c r="K48" s="189"/>
      <c r="L48" s="189"/>
    </row>
    <row r="49" spans="1:12" ht="31.5" x14ac:dyDescent="0.25">
      <c r="A49" s="333">
        <v>4</v>
      </c>
      <c r="B49" s="336" t="s">
        <v>182</v>
      </c>
      <c r="C49" s="232" t="s">
        <v>407</v>
      </c>
      <c r="D49" s="232" t="s">
        <v>407</v>
      </c>
      <c r="E49" s="232"/>
      <c r="F49" s="232"/>
      <c r="G49" s="232" t="s">
        <v>407</v>
      </c>
      <c r="H49" s="232" t="s">
        <v>407</v>
      </c>
      <c r="I49" s="233"/>
      <c r="J49" s="189"/>
      <c r="K49" s="189"/>
      <c r="L49" s="189"/>
    </row>
    <row r="50" spans="1:12" ht="78.75" x14ac:dyDescent="0.25">
      <c r="A50" s="333" t="s">
        <v>517</v>
      </c>
      <c r="B50" s="336" t="s">
        <v>463</v>
      </c>
      <c r="C50" s="232" t="s">
        <v>407</v>
      </c>
      <c r="D50" s="232" t="s">
        <v>407</v>
      </c>
      <c r="E50" s="232"/>
      <c r="F50" s="232"/>
      <c r="G50" s="232" t="s">
        <v>407</v>
      </c>
      <c r="H50" s="232" t="s">
        <v>407</v>
      </c>
      <c r="I50" s="233"/>
      <c r="J50" s="189"/>
      <c r="K50" s="189"/>
      <c r="L50" s="189"/>
    </row>
    <row r="51" spans="1:12" ht="63" x14ac:dyDescent="0.25">
      <c r="A51" s="333" t="s">
        <v>464</v>
      </c>
      <c r="B51" s="336" t="s">
        <v>465</v>
      </c>
      <c r="C51" s="232" t="s">
        <v>407</v>
      </c>
      <c r="D51" s="232" t="s">
        <v>407</v>
      </c>
      <c r="E51" s="232"/>
      <c r="F51" s="232"/>
      <c r="G51" s="232" t="s">
        <v>407</v>
      </c>
      <c r="H51" s="232" t="s">
        <v>407</v>
      </c>
      <c r="I51" s="233"/>
      <c r="J51" s="189"/>
      <c r="K51" s="189"/>
      <c r="L51" s="189"/>
    </row>
    <row r="52" spans="1:12" ht="47.25" x14ac:dyDescent="0.25">
      <c r="A52" s="333" t="s">
        <v>466</v>
      </c>
      <c r="B52" s="336" t="s">
        <v>181</v>
      </c>
      <c r="C52" s="232" t="s">
        <v>407</v>
      </c>
      <c r="D52" s="232" t="s">
        <v>407</v>
      </c>
      <c r="E52" s="232" t="s">
        <v>406</v>
      </c>
      <c r="F52" s="232" t="s">
        <v>406</v>
      </c>
      <c r="G52" s="232" t="s">
        <v>407</v>
      </c>
      <c r="H52" s="232" t="s">
        <v>407</v>
      </c>
      <c r="I52" s="233"/>
      <c r="J52" s="189"/>
      <c r="K52" s="189"/>
      <c r="L52" s="189"/>
    </row>
    <row r="53" spans="1:12" ht="31.5" x14ac:dyDescent="0.25">
      <c r="A53" s="333" t="s">
        <v>467</v>
      </c>
      <c r="B53" s="337" t="s">
        <v>468</v>
      </c>
      <c r="C53" s="232" t="s">
        <v>407</v>
      </c>
      <c r="D53" s="232" t="s">
        <v>407</v>
      </c>
      <c r="E53" s="232"/>
      <c r="F53" s="232"/>
      <c r="G53" s="232" t="s">
        <v>407</v>
      </c>
      <c r="H53" s="232" t="s">
        <v>407</v>
      </c>
      <c r="I53" s="233"/>
      <c r="J53" s="189"/>
      <c r="K53" s="189"/>
      <c r="L53" s="189"/>
    </row>
    <row r="54" spans="1:12" ht="31.5" x14ac:dyDescent="0.25">
      <c r="A54" s="333" t="s">
        <v>469</v>
      </c>
      <c r="B54" s="336" t="s">
        <v>180</v>
      </c>
      <c r="C54" s="232" t="s">
        <v>407</v>
      </c>
      <c r="D54" s="232" t="s">
        <v>407</v>
      </c>
      <c r="E54" s="232"/>
      <c r="F54" s="232"/>
      <c r="G54" s="232" t="s">
        <v>407</v>
      </c>
      <c r="H54" s="232" t="s">
        <v>407</v>
      </c>
      <c r="I54" s="233"/>
      <c r="J54" s="189"/>
      <c r="K54" s="189"/>
      <c r="L54" s="189"/>
    </row>
  </sheetData>
  <mergeCells count="22">
    <mergeCell ref="I21:I23"/>
    <mergeCell ref="K21:K23"/>
    <mergeCell ref="J21:J23"/>
    <mergeCell ref="C21:H21"/>
    <mergeCell ref="C22:D22"/>
    <mergeCell ref="G22:H22"/>
    <mergeCell ref="A5:L5"/>
    <mergeCell ref="E22:F22"/>
    <mergeCell ref="A14:K14"/>
    <mergeCell ref="A8:K8"/>
    <mergeCell ref="A11:K11"/>
    <mergeCell ref="A7:L7"/>
    <mergeCell ref="L21:L23"/>
    <mergeCell ref="A15:L15"/>
    <mergeCell ref="A13:L13"/>
    <mergeCell ref="A12:L12"/>
    <mergeCell ref="A9:L9"/>
    <mergeCell ref="A10:L10"/>
    <mergeCell ref="A16:L16"/>
    <mergeCell ref="A19:L19"/>
    <mergeCell ref="A21:A23"/>
    <mergeCell ref="B21:B23"/>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2016-03-31T14:59:33Z</cp:lastPrinted>
  <dcterms:created xsi:type="dcterms:W3CDTF">2015-08-16T15:31:05Z</dcterms:created>
  <dcterms:modified xsi:type="dcterms:W3CDTF">2024-05-06T13:04:01Z</dcterms:modified>
</cp:coreProperties>
</file>