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4\"/>
    </mc:Choice>
  </mc:AlternateContent>
  <xr:revisionPtr revIDLastSave="0" documentId="13_ncr:1_{98306EFF-3C51-498C-9DAE-DFBF3311EB12}" xr6:coauthVersionLast="36" xr6:coauthVersionMax="36" xr10:uidLastSave="{00000000-0000-0000-0000-000000000000}"/>
  <bookViews>
    <workbookView xWindow="0" yWindow="0" windowWidth="28800" windowHeight="121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s>
  <definedNames>
    <definedName name="_xlnm._FilterDatabase" localSheetId="3" hidden="1">'3.2 паспорт Техсостояние ЛЭП'!$A$24:$WVQ$33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D30" i="15" l="1"/>
  <c r="D24" i="15"/>
  <c r="J30" i="15"/>
  <c r="J24" i="15"/>
  <c r="N30" i="15"/>
  <c r="N24" i="15"/>
  <c r="R30" i="15"/>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J26" i="5"/>
  <c r="I26" i="5"/>
  <c r="G26" i="5"/>
  <c r="B27" i="53"/>
  <c r="B105" i="53" l="1"/>
  <c r="D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E30" i="15"/>
  <c r="F29" i="15"/>
  <c r="F28" i="15"/>
  <c r="F27" i="15"/>
  <c r="F26" i="15"/>
  <c r="E24" i="15"/>
  <c r="F25" i="15" l="1"/>
  <c r="F24" i="15" s="1"/>
  <c r="F31" i="15"/>
  <c r="F30" i="15" s="1"/>
  <c r="R27" i="14"/>
  <c r="Q27" i="14"/>
  <c r="Q33" i="14" s="1"/>
  <c r="R29" i="14"/>
  <c r="R33" i="14" s="1"/>
  <c r="Q29" i="14"/>
  <c r="Q25" i="13"/>
  <c r="M25" i="13"/>
  <c r="L25" i="13"/>
  <c r="H25" i="13"/>
  <c r="G25" i="13"/>
  <c r="F25" i="13"/>
  <c r="N26" i="13" l="1"/>
  <c r="B117" i="52"/>
  <c r="X30" i="15" l="1"/>
  <c r="O26" i="13" l="1"/>
  <c r="B29" i="53"/>
  <c r="B72" i="53"/>
  <c r="B22" i="53"/>
  <c r="A15" i="53"/>
  <c r="B21" i="53" s="1"/>
  <c r="A12" i="53"/>
  <c r="A5" i="53"/>
  <c r="B91" i="53"/>
  <c r="B89" i="53"/>
  <c r="B66" i="53"/>
  <c r="B49" i="53"/>
  <c r="B32" i="53"/>
  <c r="A14" i="15"/>
  <c r="A11" i="15"/>
  <c r="A8" i="15"/>
  <c r="A4" i="15"/>
  <c r="AC64" i="15"/>
  <c r="AB64" i="15"/>
  <c r="AC63" i="15"/>
  <c r="AC62" i="15"/>
  <c r="AB62" i="15"/>
  <c r="AC61" i="15"/>
  <c r="AC60" i="15"/>
  <c r="AB60" i="15"/>
  <c r="AC59" i="15"/>
  <c r="AB59" i="15"/>
  <c r="AC58" i="15"/>
  <c r="AB58" i="15"/>
  <c r="AC57" i="15"/>
  <c r="AC56" i="15"/>
  <c r="AC55" i="15"/>
  <c r="AB55" i="15"/>
  <c r="AC54" i="15"/>
  <c r="AC53" i="15"/>
  <c r="AB53" i="15"/>
  <c r="AC52" i="15"/>
  <c r="AC51" i="15"/>
  <c r="AB51" i="15"/>
  <c r="AC50" i="15"/>
  <c r="C50" i="15"/>
  <c r="AC49" i="15"/>
  <c r="C49" i="15"/>
  <c r="AB49" i="15" s="1"/>
  <c r="AC48" i="15"/>
  <c r="C48" i="15"/>
  <c r="AC47" i="15"/>
  <c r="AC46" i="15"/>
  <c r="C46" i="15"/>
  <c r="AC45" i="15"/>
  <c r="C45" i="15"/>
  <c r="AC44" i="15"/>
  <c r="C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W30" i="15"/>
  <c r="V30" i="15"/>
  <c r="U30" i="15"/>
  <c r="T30" i="15"/>
  <c r="S30" i="15"/>
  <c r="Q30" i="15"/>
  <c r="P30" i="15"/>
  <c r="O30" i="15"/>
  <c r="M30" i="15"/>
  <c r="L30" i="15"/>
  <c r="K30" i="15"/>
  <c r="I30" i="15"/>
  <c r="H30" i="15"/>
  <c r="G30" i="15"/>
  <c r="C30" i="15"/>
  <c r="C52" i="15" s="1"/>
  <c r="AC29" i="15"/>
  <c r="AB29" i="15"/>
  <c r="AC28" i="15"/>
  <c r="AB28" i="15"/>
  <c r="AC27" i="15"/>
  <c r="AB27" i="15"/>
  <c r="AC26" i="15"/>
  <c r="AB26" i="15"/>
  <c r="AC25" i="15"/>
  <c r="AB25" i="15"/>
  <c r="AA24" i="15"/>
  <c r="Z24" i="15"/>
  <c r="Y24" i="15"/>
  <c r="W24" i="15"/>
  <c r="V24" i="15"/>
  <c r="U24" i="15"/>
  <c r="T24" i="15"/>
  <c r="S24" i="15"/>
  <c r="Q24" i="15"/>
  <c r="P24" i="15"/>
  <c r="O24" i="15"/>
  <c r="M24" i="15"/>
  <c r="L24" i="15"/>
  <c r="K24" i="15"/>
  <c r="I24" i="15"/>
  <c r="H24" i="15"/>
  <c r="G24" i="15"/>
  <c r="C24" i="15"/>
  <c r="B122" i="52" s="1"/>
  <c r="A15" i="16"/>
  <c r="A12" i="16"/>
  <c r="A9" i="16"/>
  <c r="A5" i="16"/>
  <c r="AC24" i="15" l="1"/>
  <c r="C48" i="7" s="1"/>
  <c r="AB44" i="15"/>
  <c r="AB46" i="15"/>
  <c r="AC30" i="15"/>
  <c r="C49" i="7" s="1"/>
  <c r="C57" i="15"/>
  <c r="AB50" i="15"/>
  <c r="D117" i="52"/>
  <c r="P26" i="13"/>
  <c r="C47" i="15"/>
  <c r="AB48" i="15"/>
  <c r="S33" i="14"/>
  <c r="B88" i="53"/>
  <c r="AB45" i="15"/>
  <c r="B30" i="53"/>
  <c r="B83" i="53" s="1"/>
  <c r="B38" i="53"/>
  <c r="B51" i="53"/>
  <c r="B80" i="53"/>
  <c r="B90" i="53"/>
  <c r="B34" i="53"/>
  <c r="B76" i="53"/>
  <c r="B42" i="53"/>
  <c r="B55" i="53"/>
  <c r="B68" i="53"/>
  <c r="B63" i="53"/>
  <c r="B46" i="53"/>
  <c r="B59" i="53"/>
  <c r="AB52" i="15"/>
  <c r="AB24" i="15"/>
  <c r="AB57" i="15"/>
  <c r="X24" i="15"/>
  <c r="AB30" i="15"/>
  <c r="C54" i="15"/>
  <c r="C61" i="15" l="1"/>
  <c r="B24" i="53"/>
  <c r="C56" i="15"/>
  <c r="C63" i="15" s="1"/>
  <c r="AB47" i="15"/>
  <c r="AB54" i="15"/>
  <c r="AB61" i="15" l="1"/>
  <c r="AB63" i="15"/>
  <c r="AB56" i="15"/>
  <c r="A15" i="12"/>
  <c r="S23" i="12" l="1"/>
  <c r="J23" i="12"/>
  <c r="H23" i="12"/>
  <c r="A15" i="52" l="1"/>
  <c r="A12" i="52"/>
  <c r="B140" i="52" l="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C49" i="52" s="1"/>
  <c r="E136" i="52"/>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D48" i="52"/>
  <c r="C48" i="52"/>
  <c r="B48" i="52"/>
  <c r="B47" i="52"/>
  <c r="B45" i="52"/>
  <c r="B44" i="52"/>
  <c r="B27" i="52"/>
  <c r="A7" i="52"/>
  <c r="B81" i="52" l="1"/>
  <c r="AQ81" i="52" s="1"/>
  <c r="B25" i="52"/>
  <c r="C67" i="52" s="1"/>
  <c r="D67" i="52" s="1"/>
  <c r="D76" i="52" s="1"/>
  <c r="B50" i="52"/>
  <c r="B59" i="52" s="1"/>
  <c r="B49" i="52"/>
  <c r="G120" i="52"/>
  <c r="D58" i="52"/>
  <c r="D52" i="52" s="1"/>
  <c r="C74" i="52"/>
  <c r="C47" i="52"/>
  <c r="B29" i="52"/>
  <c r="B46" i="52"/>
  <c r="E137" i="52"/>
  <c r="F136" i="52"/>
  <c r="D109" i="52"/>
  <c r="C108" i="52"/>
  <c r="C50" i="52" s="1"/>
  <c r="C59" i="52" s="1"/>
  <c r="C140" i="52"/>
  <c r="C141" i="52" s="1"/>
  <c r="B73" i="52" s="1"/>
  <c r="B85" i="52" s="1"/>
  <c r="B99" i="52" l="1"/>
  <c r="B80" i="52"/>
  <c r="B66" i="52"/>
  <c r="B68" i="52" s="1"/>
  <c r="B75" i="52" s="1"/>
  <c r="C76" i="52"/>
  <c r="F76" i="52"/>
  <c r="C61" i="52"/>
  <c r="C60" i="52" s="1"/>
  <c r="C66" i="52" s="1"/>
  <c r="C68" i="52" s="1"/>
  <c r="E58" i="52"/>
  <c r="F58" i="52" s="1"/>
  <c r="B54" i="52"/>
  <c r="E67" i="52"/>
  <c r="F67" i="52" s="1"/>
  <c r="D74" i="52"/>
  <c r="D47" i="52"/>
  <c r="C80" i="52"/>
  <c r="F137" i="52"/>
  <c r="D49" i="52"/>
  <c r="E109" i="52"/>
  <c r="D108" i="52"/>
  <c r="D140" i="52"/>
  <c r="G136" i="52"/>
  <c r="E48" i="52"/>
  <c r="B55" i="52"/>
  <c r="B56" i="52" s="1"/>
  <c r="B69" i="52" s="1"/>
  <c r="B77" i="52" s="1"/>
  <c r="E74" i="52" l="1"/>
  <c r="E76" i="52"/>
  <c r="E47" i="52"/>
  <c r="E52" i="52"/>
  <c r="D61" i="52"/>
  <c r="D60" i="52" s="1"/>
  <c r="B82" i="52"/>
  <c r="E140" i="52"/>
  <c r="E141" i="52" s="1"/>
  <c r="D73" i="52" s="1"/>
  <c r="D85" i="52" s="1"/>
  <c r="D99" i="52" s="1"/>
  <c r="F109" i="52"/>
  <c r="E108" i="52"/>
  <c r="G58" i="52"/>
  <c r="F52" i="52"/>
  <c r="F47" i="52"/>
  <c r="F74" i="52"/>
  <c r="B70" i="52"/>
  <c r="H136" i="52"/>
  <c r="F48" i="52"/>
  <c r="G67" i="52"/>
  <c r="G137" i="52"/>
  <c r="E49" i="52"/>
  <c r="C75" i="52"/>
  <c r="C53" i="52"/>
  <c r="D141" i="52"/>
  <c r="C73" i="52" s="1"/>
  <c r="C85" i="52" s="1"/>
  <c r="C99" i="52" s="1"/>
  <c r="D50" i="52"/>
  <c r="D59" i="52" s="1"/>
  <c r="E61" i="52" l="1"/>
  <c r="E60" i="52" s="1"/>
  <c r="E50" i="52"/>
  <c r="E59" i="52" s="1"/>
  <c r="H137" i="52"/>
  <c r="F49" i="52"/>
  <c r="F61" i="52" s="1"/>
  <c r="F60" i="52" s="1"/>
  <c r="D80" i="52"/>
  <c r="D66" i="52"/>
  <c r="D68" i="52" s="1"/>
  <c r="I136" i="52"/>
  <c r="G48" i="52"/>
  <c r="G109" i="52"/>
  <c r="F108" i="52"/>
  <c r="C55" i="52"/>
  <c r="D53" i="52" s="1"/>
  <c r="G76" i="52"/>
  <c r="H67" i="52"/>
  <c r="B71" i="52"/>
  <c r="B72" i="52" s="1"/>
  <c r="G74" i="52"/>
  <c r="H58" i="52"/>
  <c r="G47" i="52"/>
  <c r="G52" i="52"/>
  <c r="F140" i="52"/>
  <c r="G140" i="52" l="1"/>
  <c r="G141" i="52" s="1"/>
  <c r="F73" i="52" s="1"/>
  <c r="F85" i="52" s="1"/>
  <c r="F99" i="52" s="1"/>
  <c r="F141" i="52"/>
  <c r="E73" i="52" s="1"/>
  <c r="E85" i="52" s="1"/>
  <c r="E99" i="52" s="1"/>
  <c r="I67" i="52"/>
  <c r="H76" i="52"/>
  <c r="F50" i="52"/>
  <c r="F59" i="52" s="1"/>
  <c r="I137" i="52"/>
  <c r="G49" i="52"/>
  <c r="G61" i="52" s="1"/>
  <c r="G60" i="52" s="1"/>
  <c r="H74" i="52"/>
  <c r="I58" i="52"/>
  <c r="H52" i="52"/>
  <c r="H47" i="52"/>
  <c r="D55" i="52"/>
  <c r="E53" i="52" s="1"/>
  <c r="J136" i="52"/>
  <c r="H48" i="52"/>
  <c r="D75" i="52"/>
  <c r="B78" i="52"/>
  <c r="H109" i="52"/>
  <c r="G108" i="52"/>
  <c r="E80" i="52"/>
  <c r="E66" i="52"/>
  <c r="E68" i="52" s="1"/>
  <c r="C82" i="52"/>
  <c r="C56" i="52"/>
  <c r="C69" i="52" s="1"/>
  <c r="G50" i="52" l="1"/>
  <c r="G59" i="52" s="1"/>
  <c r="G66" i="52" s="1"/>
  <c r="G68" i="52" s="1"/>
  <c r="E55" i="52"/>
  <c r="C77" i="52"/>
  <c r="C70" i="52"/>
  <c r="I74" i="52"/>
  <c r="J58" i="52"/>
  <c r="I52" i="52"/>
  <c r="I47" i="52"/>
  <c r="F80" i="52"/>
  <c r="F66" i="52"/>
  <c r="F68" i="52" s="1"/>
  <c r="J67" i="52"/>
  <c r="I76" i="52"/>
  <c r="I109" i="52"/>
  <c r="H108" i="52"/>
  <c r="H140" i="52"/>
  <c r="D82" i="52"/>
  <c r="D56" i="52"/>
  <c r="D69" i="52" s="1"/>
  <c r="E75" i="52"/>
  <c r="K136" i="52"/>
  <c r="I48" i="52"/>
  <c r="J137" i="52"/>
  <c r="H49" i="52"/>
  <c r="H61" i="52" s="1"/>
  <c r="H60" i="52" s="1"/>
  <c r="G80" i="52" l="1"/>
  <c r="I140" i="52"/>
  <c r="L136" i="52"/>
  <c r="J48" i="52"/>
  <c r="H50" i="52"/>
  <c r="H59" i="52" s="1"/>
  <c r="G75" i="52"/>
  <c r="K67" i="52"/>
  <c r="J76" i="52"/>
  <c r="J109" i="52"/>
  <c r="I108" i="52"/>
  <c r="F75" i="52"/>
  <c r="K58" i="52"/>
  <c r="J52" i="52"/>
  <c r="J47" i="52"/>
  <c r="J74" i="52"/>
  <c r="E82" i="52"/>
  <c r="E56" i="52"/>
  <c r="E69" i="52" s="1"/>
  <c r="D77" i="52"/>
  <c r="D70" i="52"/>
  <c r="C71" i="52"/>
  <c r="C72" i="52" s="1"/>
  <c r="K137" i="52"/>
  <c r="I49" i="52"/>
  <c r="I61" i="52" s="1"/>
  <c r="I60" i="52" s="1"/>
  <c r="H141" i="52"/>
  <c r="G73" i="52" s="1"/>
  <c r="G85" i="52" s="1"/>
  <c r="G99" i="52" s="1"/>
  <c r="F53" i="52"/>
  <c r="H80" i="52" l="1"/>
  <c r="H66" i="52"/>
  <c r="H68" i="52" s="1"/>
  <c r="K74" i="52"/>
  <c r="K52" i="52"/>
  <c r="K47" i="52"/>
  <c r="L58" i="52"/>
  <c r="I50" i="52"/>
  <c r="I59" i="52" s="1"/>
  <c r="L137" i="52"/>
  <c r="J49" i="52"/>
  <c r="J61" i="52" s="1"/>
  <c r="J60" i="52" s="1"/>
  <c r="K76" i="52"/>
  <c r="L67" i="52"/>
  <c r="D71" i="52"/>
  <c r="D72" i="52" s="1"/>
  <c r="K109" i="52"/>
  <c r="J108" i="52"/>
  <c r="J50" i="52" s="1"/>
  <c r="J59" i="52" s="1"/>
  <c r="M136" i="52"/>
  <c r="K48" i="52"/>
  <c r="F55" i="52"/>
  <c r="J140" i="52"/>
  <c r="C78" i="52"/>
  <c r="E77" i="52"/>
  <c r="E70" i="52"/>
  <c r="I141" i="52"/>
  <c r="H73" i="52" s="1"/>
  <c r="H85" i="52" s="1"/>
  <c r="H99" i="52" s="1"/>
  <c r="D78" i="52" l="1"/>
  <c r="K140" i="52"/>
  <c r="L76" i="52"/>
  <c r="M67" i="52"/>
  <c r="E71" i="52"/>
  <c r="N136" i="52"/>
  <c r="L48" i="52"/>
  <c r="I80" i="52"/>
  <c r="I66" i="52"/>
  <c r="I68" i="52" s="1"/>
  <c r="H75" i="52"/>
  <c r="F82" i="52"/>
  <c r="F56" i="52"/>
  <c r="F69" i="52" s="1"/>
  <c r="M137" i="52"/>
  <c r="K49" i="52"/>
  <c r="K61" i="52" s="1"/>
  <c r="K60" i="52" s="1"/>
  <c r="G53" i="52"/>
  <c r="J80" i="52"/>
  <c r="J66" i="52"/>
  <c r="J68" i="52" s="1"/>
  <c r="L74" i="52"/>
  <c r="M58" i="52"/>
  <c r="L52" i="52"/>
  <c r="L47" i="52"/>
  <c r="L109" i="52"/>
  <c r="K108" i="52"/>
  <c r="J141" i="52"/>
  <c r="I73" i="52" s="1"/>
  <c r="I85" i="52" s="1"/>
  <c r="I99" i="52" s="1"/>
  <c r="K50" i="52" l="1"/>
  <c r="K59" i="52" s="1"/>
  <c r="N67" i="52"/>
  <c r="M76" i="52"/>
  <c r="M109" i="52"/>
  <c r="L108" i="52"/>
  <c r="J75" i="52"/>
  <c r="O136" i="52"/>
  <c r="M48" i="52"/>
  <c r="N137" i="52"/>
  <c r="L49" i="52"/>
  <c r="L61" i="52" s="1"/>
  <c r="L60" i="52" s="1"/>
  <c r="I75" i="52"/>
  <c r="E78" i="52"/>
  <c r="L140" i="52"/>
  <c r="L141" i="52" s="1"/>
  <c r="K73" i="52" s="1"/>
  <c r="K85" i="52" s="1"/>
  <c r="K99" i="52" s="1"/>
  <c r="M74" i="52"/>
  <c r="N58" i="52"/>
  <c r="M52" i="52"/>
  <c r="M47" i="52"/>
  <c r="G55" i="52"/>
  <c r="H53" i="52" s="1"/>
  <c r="F77" i="52"/>
  <c r="F70" i="52"/>
  <c r="E72" i="52"/>
  <c r="K141" i="52"/>
  <c r="J73" i="52" s="1"/>
  <c r="J85" i="52" s="1"/>
  <c r="J99" i="52" s="1"/>
  <c r="O137" i="52" l="1"/>
  <c r="M49" i="52"/>
  <c r="M61" i="52" s="1"/>
  <c r="M60" i="52" s="1"/>
  <c r="M140" i="52"/>
  <c r="M141" i="52" s="1"/>
  <c r="L73" i="52" s="1"/>
  <c r="L85" i="52" s="1"/>
  <c r="L99" i="52" s="1"/>
  <c r="N76" i="52"/>
  <c r="O67" i="52"/>
  <c r="H55" i="52"/>
  <c r="G82" i="52"/>
  <c r="G56" i="52"/>
  <c r="G69" i="52" s="1"/>
  <c r="O58" i="52"/>
  <c r="N52" i="52"/>
  <c r="N47" i="52"/>
  <c r="N74" i="52"/>
  <c r="P136" i="52"/>
  <c r="N48" i="52"/>
  <c r="L50" i="52"/>
  <c r="L59" i="52" s="1"/>
  <c r="K80" i="52"/>
  <c r="K66" i="52"/>
  <c r="K68" i="52" s="1"/>
  <c r="N109" i="52"/>
  <c r="M108" i="52"/>
  <c r="F71" i="52"/>
  <c r="F72" i="52" s="1"/>
  <c r="M50" i="52" l="1"/>
  <c r="M59" i="52" s="1"/>
  <c r="M80" i="52" s="1"/>
  <c r="O76" i="52"/>
  <c r="P67" i="52"/>
  <c r="F78" i="52"/>
  <c r="K75" i="52"/>
  <c r="Q136" i="52"/>
  <c r="O48" i="52"/>
  <c r="O74" i="52"/>
  <c r="O47" i="52"/>
  <c r="O52" i="52"/>
  <c r="P58" i="52"/>
  <c r="H82" i="52"/>
  <c r="H56" i="52"/>
  <c r="H69" i="52" s="1"/>
  <c r="G77" i="52"/>
  <c r="G70" i="52"/>
  <c r="N140" i="52"/>
  <c r="N141" i="52" s="1"/>
  <c r="M73" i="52" s="1"/>
  <c r="M85" i="52" s="1"/>
  <c r="M99" i="52" s="1"/>
  <c r="P137" i="52"/>
  <c r="N49" i="52"/>
  <c r="N61" i="52" s="1"/>
  <c r="N60" i="52" s="1"/>
  <c r="L80" i="52"/>
  <c r="L66" i="52"/>
  <c r="L68" i="52" s="1"/>
  <c r="O109" i="52"/>
  <c r="N108" i="52"/>
  <c r="N50" i="52" s="1"/>
  <c r="N59" i="52" s="1"/>
  <c r="I53" i="52"/>
  <c r="M66" i="52" l="1"/>
  <c r="M68" i="52" s="1"/>
  <c r="M75" i="52" s="1"/>
  <c r="P109" i="52"/>
  <c r="O108" i="52"/>
  <c r="L75" i="52"/>
  <c r="G71" i="52"/>
  <c r="G72" i="52" s="1"/>
  <c r="P74" i="52"/>
  <c r="Q58" i="52"/>
  <c r="P52" i="52"/>
  <c r="P47" i="52"/>
  <c r="I55" i="52"/>
  <c r="J53" i="52" s="1"/>
  <c r="Q137" i="52"/>
  <c r="O49" i="52"/>
  <c r="O61" i="52" s="1"/>
  <c r="O60" i="52" s="1"/>
  <c r="R136" i="52"/>
  <c r="P48" i="52"/>
  <c r="P76" i="52"/>
  <c r="Q67" i="52"/>
  <c r="N80" i="52"/>
  <c r="N66" i="52"/>
  <c r="N68" i="52" s="1"/>
  <c r="O140" i="52"/>
  <c r="O141" i="52" s="1"/>
  <c r="N73" i="52" s="1"/>
  <c r="N85" i="52" s="1"/>
  <c r="N99" i="52" s="1"/>
  <c r="H77" i="52"/>
  <c r="H70" i="52"/>
  <c r="J55" i="52" l="1"/>
  <c r="K53" i="52" s="1"/>
  <c r="P140" i="52"/>
  <c r="P141" i="52" s="1"/>
  <c r="O73" i="52" s="1"/>
  <c r="O85" i="52" s="1"/>
  <c r="O99" i="52" s="1"/>
  <c r="Q76" i="52"/>
  <c r="R67" i="52"/>
  <c r="Q74" i="52"/>
  <c r="R58" i="52"/>
  <c r="Q47" i="52"/>
  <c r="Q52" i="52"/>
  <c r="S136" i="52"/>
  <c r="Q48" i="52"/>
  <c r="O50" i="52"/>
  <c r="O59" i="52" s="1"/>
  <c r="I82" i="52"/>
  <c r="I56" i="52"/>
  <c r="I69" i="52" s="1"/>
  <c r="H71" i="52"/>
  <c r="H72" i="52" s="1"/>
  <c r="N75" i="52"/>
  <c r="R137" i="52"/>
  <c r="P49" i="52"/>
  <c r="P61" i="52" s="1"/>
  <c r="P60" i="52" s="1"/>
  <c r="G78" i="52"/>
  <c r="Q109" i="52"/>
  <c r="P108" i="52"/>
  <c r="H78" i="52" l="1"/>
  <c r="K55" i="52"/>
  <c r="L53" i="52" s="1"/>
  <c r="S137" i="52"/>
  <c r="Q49" i="52"/>
  <c r="Q61" i="52" s="1"/>
  <c r="Q60" i="52" s="1"/>
  <c r="O80" i="52"/>
  <c r="O66" i="52"/>
  <c r="O68" i="52" s="1"/>
  <c r="Q140" i="52"/>
  <c r="Q141" i="52" s="1"/>
  <c r="P73" i="52" s="1"/>
  <c r="P85" i="52" s="1"/>
  <c r="P99" i="52" s="1"/>
  <c r="R109" i="52"/>
  <c r="Q108" i="52"/>
  <c r="R76" i="52"/>
  <c r="S67" i="52"/>
  <c r="S58" i="52"/>
  <c r="R52" i="52"/>
  <c r="R47" i="52"/>
  <c r="R74" i="52"/>
  <c r="P50" i="52"/>
  <c r="P59" i="52" s="1"/>
  <c r="I77" i="52"/>
  <c r="I70" i="52"/>
  <c r="T136" i="52"/>
  <c r="R48" i="52"/>
  <c r="J82" i="52"/>
  <c r="J56" i="52"/>
  <c r="J69" i="52" s="1"/>
  <c r="Q50" i="52" l="1"/>
  <c r="Q59" i="52" s="1"/>
  <c r="T137" i="52"/>
  <c r="R49" i="52"/>
  <c r="S109" i="52"/>
  <c r="R108" i="52"/>
  <c r="O75" i="52"/>
  <c r="K82" i="52"/>
  <c r="K56" i="52"/>
  <c r="K69" i="52" s="1"/>
  <c r="J77" i="52"/>
  <c r="J70" i="52"/>
  <c r="U136" i="52"/>
  <c r="S48" i="52"/>
  <c r="P80" i="52"/>
  <c r="P66" i="52"/>
  <c r="P68" i="52" s="1"/>
  <c r="S74" i="52"/>
  <c r="S47" i="52"/>
  <c r="T58" i="52"/>
  <c r="S52" i="52"/>
  <c r="I71" i="52"/>
  <c r="I78" i="52" s="1"/>
  <c r="R61" i="52"/>
  <c r="R60" i="52" s="1"/>
  <c r="S76" i="52"/>
  <c r="T67" i="52"/>
  <c r="R140" i="52"/>
  <c r="R141" i="52" s="1"/>
  <c r="Q73" i="52" s="1"/>
  <c r="Q85" i="52" s="1"/>
  <c r="Q99" i="52" s="1"/>
  <c r="L55" i="52"/>
  <c r="M53" i="52" s="1"/>
  <c r="I72" i="52" l="1"/>
  <c r="M55" i="52"/>
  <c r="P75" i="52"/>
  <c r="T76" i="52"/>
  <c r="U67" i="52"/>
  <c r="U137" i="52"/>
  <c r="S49" i="52"/>
  <c r="S61" i="52" s="1"/>
  <c r="S60" i="52" s="1"/>
  <c r="S140" i="52"/>
  <c r="S141" i="52" s="1"/>
  <c r="R73" i="52" s="1"/>
  <c r="R85" i="52" s="1"/>
  <c r="R99" i="52" s="1"/>
  <c r="V136" i="52"/>
  <c r="T48" i="52"/>
  <c r="T109" i="52"/>
  <c r="S108" i="52"/>
  <c r="T74" i="52"/>
  <c r="U58" i="52"/>
  <c r="T52" i="52"/>
  <c r="T47" i="52"/>
  <c r="J71" i="52"/>
  <c r="J78" i="52" s="1"/>
  <c r="L82" i="52"/>
  <c r="L56" i="52"/>
  <c r="L69" i="52" s="1"/>
  <c r="K77" i="52"/>
  <c r="K70" i="52"/>
  <c r="R50" i="52"/>
  <c r="R59" i="52" s="1"/>
  <c r="Q80" i="52"/>
  <c r="Q66" i="52"/>
  <c r="Q68" i="52" s="1"/>
  <c r="U109" i="52" l="1"/>
  <c r="T108" i="52"/>
  <c r="R80" i="52"/>
  <c r="R66" i="52"/>
  <c r="R68" i="52" s="1"/>
  <c r="K71" i="52"/>
  <c r="K78" i="52" s="1"/>
  <c r="U74" i="52"/>
  <c r="V58" i="52"/>
  <c r="U52" i="52"/>
  <c r="U47" i="52"/>
  <c r="W136" i="52"/>
  <c r="U48" i="52"/>
  <c r="V137" i="52"/>
  <c r="T49" i="52"/>
  <c r="T61" i="52" s="1"/>
  <c r="T60" i="52" s="1"/>
  <c r="U76" i="52"/>
  <c r="V67" i="52"/>
  <c r="M82" i="52"/>
  <c r="M56" i="52"/>
  <c r="M69" i="52" s="1"/>
  <c r="L77" i="52"/>
  <c r="L70" i="52"/>
  <c r="Q75" i="52"/>
  <c r="J72" i="52"/>
  <c r="S50" i="52"/>
  <c r="S59" i="52" s="1"/>
  <c r="T140" i="52"/>
  <c r="N53" i="52"/>
  <c r="K72" i="52" l="1"/>
  <c r="N55" i="52"/>
  <c r="O53" i="52" s="1"/>
  <c r="M77" i="52"/>
  <c r="M70" i="52"/>
  <c r="T50" i="52"/>
  <c r="T59" i="52" s="1"/>
  <c r="U140" i="52"/>
  <c r="L71" i="52"/>
  <c r="L78" i="52" s="1"/>
  <c r="V76" i="52"/>
  <c r="W67" i="52"/>
  <c r="W58" i="52"/>
  <c r="V52" i="52"/>
  <c r="V47" i="52"/>
  <c r="V74" i="52"/>
  <c r="S80" i="52"/>
  <c r="S66" i="52"/>
  <c r="S68" i="52" s="1"/>
  <c r="X136" i="52"/>
  <c r="V48" i="52"/>
  <c r="R75" i="52"/>
  <c r="T141" i="52"/>
  <c r="S73" i="52" s="1"/>
  <c r="S85" i="52" s="1"/>
  <c r="S99" i="52" s="1"/>
  <c r="W137" i="52"/>
  <c r="U49" i="52"/>
  <c r="U61" i="52" s="1"/>
  <c r="U60" i="52" s="1"/>
  <c r="U108" i="52"/>
  <c r="V109" i="52"/>
  <c r="U50" i="52" l="1"/>
  <c r="U59" i="52" s="1"/>
  <c r="U66" i="52" s="1"/>
  <c r="U68" i="52" s="1"/>
  <c r="L72" i="52"/>
  <c r="O55" i="52"/>
  <c r="P53" i="52" s="1"/>
  <c r="W109" i="52"/>
  <c r="V108" i="52"/>
  <c r="V140" i="52"/>
  <c r="V141" i="52" s="1"/>
  <c r="U73" i="52" s="1"/>
  <c r="U85" i="52" s="1"/>
  <c r="U99" i="52" s="1"/>
  <c r="W74" i="52"/>
  <c r="X58" i="52"/>
  <c r="W47" i="52"/>
  <c r="W52" i="52"/>
  <c r="T80" i="52"/>
  <c r="T66" i="52"/>
  <c r="T68" i="52" s="1"/>
  <c r="S75" i="52"/>
  <c r="X137" i="52"/>
  <c r="V49" i="52"/>
  <c r="V61" i="52" s="1"/>
  <c r="V60" i="52" s="1"/>
  <c r="Y136" i="52"/>
  <c r="W48" i="52"/>
  <c r="W76" i="52"/>
  <c r="X67" i="52"/>
  <c r="N82" i="52"/>
  <c r="N56" i="52"/>
  <c r="N69" i="52" s="1"/>
  <c r="U141" i="52"/>
  <c r="T73" i="52" s="1"/>
  <c r="T85" i="52" s="1"/>
  <c r="T99" i="52" s="1"/>
  <c r="M71" i="52"/>
  <c r="M78" i="52" s="1"/>
  <c r="U80" i="52" l="1"/>
  <c r="V50" i="52"/>
  <c r="V59" i="52" s="1"/>
  <c r="V80" i="52" s="1"/>
  <c r="M72" i="52"/>
  <c r="Y137" i="52"/>
  <c r="W49" i="52"/>
  <c r="W61" i="52" s="1"/>
  <c r="W60" i="52" s="1"/>
  <c r="N77" i="52"/>
  <c r="N70" i="52"/>
  <c r="T75" i="52"/>
  <c r="X74" i="52"/>
  <c r="Y58" i="52"/>
  <c r="X52" i="52"/>
  <c r="X47" i="52"/>
  <c r="P55" i="52"/>
  <c r="Q53" i="52" s="1"/>
  <c r="Z136" i="52"/>
  <c r="X48" i="52"/>
  <c r="X109" i="52"/>
  <c r="W108" i="52"/>
  <c r="Y67" i="52"/>
  <c r="X76" i="52"/>
  <c r="W140" i="52"/>
  <c r="W141" i="52" s="1"/>
  <c r="V73" i="52" s="1"/>
  <c r="V85" i="52" s="1"/>
  <c r="V99" i="52" s="1"/>
  <c r="U75" i="52"/>
  <c r="O82" i="52"/>
  <c r="O56" i="52"/>
  <c r="O69" i="52" s="1"/>
  <c r="V66" i="52" l="1"/>
  <c r="V68" i="52" s="1"/>
  <c r="V75" i="52" s="1"/>
  <c r="W50" i="52"/>
  <c r="W59" i="52" s="1"/>
  <c r="W66" i="52" s="1"/>
  <c r="W68" i="52" s="1"/>
  <c r="O77" i="52"/>
  <c r="O70" i="52"/>
  <c r="X140" i="52"/>
  <c r="X141" i="52"/>
  <c r="W73" i="52" s="1"/>
  <c r="W85" i="52" s="1"/>
  <c r="W99" i="52" s="1"/>
  <c r="Y76" i="52"/>
  <c r="Z67" i="52"/>
  <c r="AA136" i="52"/>
  <c r="Y48" i="52"/>
  <c r="Y74" i="52"/>
  <c r="Z58" i="52"/>
  <c r="Y52" i="52"/>
  <c r="Y47" i="52"/>
  <c r="N71" i="52"/>
  <c r="N78" i="52" s="1"/>
  <c r="Z137" i="52"/>
  <c r="X49" i="52"/>
  <c r="X61" i="52" s="1"/>
  <c r="X60" i="52" s="1"/>
  <c r="Y109" i="52"/>
  <c r="X108" i="52"/>
  <c r="P82" i="52"/>
  <c r="P56" i="52"/>
  <c r="P69" i="52" s="1"/>
  <c r="Q55" i="52"/>
  <c r="R53" i="52" s="1"/>
  <c r="X50" i="52" l="1"/>
  <c r="X59" i="52" s="1"/>
  <c r="X66" i="52" s="1"/>
  <c r="X68" i="52" s="1"/>
  <c r="W80" i="52"/>
  <c r="R55" i="52"/>
  <c r="P77" i="52"/>
  <c r="P70" i="52"/>
  <c r="N72" i="52"/>
  <c r="AB136" i="52"/>
  <c r="Z48" i="52"/>
  <c r="Y140" i="52"/>
  <c r="W75" i="52"/>
  <c r="Z76" i="52"/>
  <c r="AA67" i="52"/>
  <c r="O71" i="52"/>
  <c r="O78" i="52" s="1"/>
  <c r="Z109" i="52"/>
  <c r="Y108" i="52"/>
  <c r="AA58" i="52"/>
  <c r="Z52" i="52"/>
  <c r="Z47" i="52"/>
  <c r="Z74" i="52"/>
  <c r="Q56" i="52"/>
  <c r="Q69" i="52" s="1"/>
  <c r="Q82" i="52"/>
  <c r="AA137" i="52"/>
  <c r="Y49" i="52"/>
  <c r="Y61" i="52" s="1"/>
  <c r="Y60" i="52" s="1"/>
  <c r="X80" i="52" l="1"/>
  <c r="AA109" i="52"/>
  <c r="Z108" i="52"/>
  <c r="Z140" i="52"/>
  <c r="Z141" i="52" s="1"/>
  <c r="Y73" i="52" s="1"/>
  <c r="Y85" i="52" s="1"/>
  <c r="Y99" i="52" s="1"/>
  <c r="R82" i="52"/>
  <c r="R56" i="52"/>
  <c r="R69" i="52" s="1"/>
  <c r="AB137" i="52"/>
  <c r="Z49" i="52"/>
  <c r="Z61" i="52" s="1"/>
  <c r="Z60" i="52" s="1"/>
  <c r="Y141" i="52"/>
  <c r="X73" i="52" s="1"/>
  <c r="X85" i="52" s="1"/>
  <c r="X99" i="52" s="1"/>
  <c r="P71" i="52"/>
  <c r="P78" i="52" s="1"/>
  <c r="Q77" i="52"/>
  <c r="Q70" i="52"/>
  <c r="AA74" i="52"/>
  <c r="AB58" i="52"/>
  <c r="AA52" i="52"/>
  <c r="AA47" i="52"/>
  <c r="O72" i="52"/>
  <c r="X75" i="52"/>
  <c r="Y50" i="52"/>
  <c r="Y59" i="52" s="1"/>
  <c r="AA76" i="52"/>
  <c r="AB67" i="52"/>
  <c r="AQ67" i="52"/>
  <c r="AC136" i="52"/>
  <c r="AA48" i="52"/>
  <c r="S53" i="52"/>
  <c r="Z50" i="52" l="1"/>
  <c r="Z59" i="52" s="1"/>
  <c r="P72" i="52"/>
  <c r="Y80" i="52"/>
  <c r="Y66" i="52"/>
  <c r="Y68" i="52" s="1"/>
  <c r="Z80" i="52"/>
  <c r="Z66" i="52"/>
  <c r="Z68" i="52" s="1"/>
  <c r="Q71" i="52"/>
  <c r="Q78" i="52" s="1"/>
  <c r="AB76" i="52"/>
  <c r="AC67" i="52"/>
  <c r="AA140" i="52"/>
  <c r="AA141" i="52" s="1"/>
  <c r="Z73" i="52" s="1"/>
  <c r="Z85" i="52" s="1"/>
  <c r="Z99" i="52" s="1"/>
  <c r="AD136" i="52"/>
  <c r="AB48" i="52"/>
  <c r="AB74" i="52"/>
  <c r="AC58" i="52"/>
  <c r="AB52" i="52"/>
  <c r="AB47" i="52"/>
  <c r="AC137" i="52"/>
  <c r="AA49" i="52"/>
  <c r="AA61" i="52" s="1"/>
  <c r="AA60" i="52" s="1"/>
  <c r="R77" i="52"/>
  <c r="R70" i="52"/>
  <c r="S55" i="52"/>
  <c r="T53" i="52" s="1"/>
  <c r="AB109" i="52"/>
  <c r="AA108" i="52"/>
  <c r="Q72" i="52" l="1"/>
  <c r="AC109" i="52"/>
  <c r="AB108" i="52"/>
  <c r="AA50" i="52"/>
  <c r="AA59" i="52" s="1"/>
  <c r="R71" i="52"/>
  <c r="R78" i="52" s="1"/>
  <c r="Z75" i="52"/>
  <c r="S82" i="52"/>
  <c r="S56" i="52"/>
  <c r="S69" i="52" s="1"/>
  <c r="AC74" i="52"/>
  <c r="AD58" i="52"/>
  <c r="AC52" i="52"/>
  <c r="AC47" i="52"/>
  <c r="AB140" i="52"/>
  <c r="AC76" i="52"/>
  <c r="AD67" i="52"/>
  <c r="AE136" i="52"/>
  <c r="AC48" i="52"/>
  <c r="T55" i="52"/>
  <c r="U53" i="52" s="1"/>
  <c r="AD137" i="52"/>
  <c r="AB49" i="52"/>
  <c r="AB61" i="52" s="1"/>
  <c r="AB60" i="52" s="1"/>
  <c r="Y75" i="52"/>
  <c r="AB50" i="52" l="1"/>
  <c r="AB59" i="52" s="1"/>
  <c r="AB66" i="52" s="1"/>
  <c r="AB68" i="52" s="1"/>
  <c r="R72" i="52"/>
  <c r="U55" i="52"/>
  <c r="V53" i="52" s="1"/>
  <c r="AC140" i="52"/>
  <c r="AC141" i="52" s="1"/>
  <c r="AB73" i="52" s="1"/>
  <c r="AB85" i="52" s="1"/>
  <c r="AB99" i="52" s="1"/>
  <c r="T82" i="52"/>
  <c r="T56" i="52"/>
  <c r="T69" i="52" s="1"/>
  <c r="AD76" i="52"/>
  <c r="AE67" i="52"/>
  <c r="S77" i="52"/>
  <c r="S70" i="52"/>
  <c r="AE137" i="52"/>
  <c r="AC49" i="52"/>
  <c r="AC61" i="52" s="1"/>
  <c r="AC60" i="52" s="1"/>
  <c r="AF136" i="52"/>
  <c r="AD48" i="52"/>
  <c r="AB141" i="52"/>
  <c r="AA73" i="52" s="1"/>
  <c r="AA85" i="52" s="1"/>
  <c r="AA99" i="52" s="1"/>
  <c r="AE58" i="52"/>
  <c r="AD52" i="52"/>
  <c r="AD47" i="52"/>
  <c r="AD74" i="52"/>
  <c r="AA80" i="52"/>
  <c r="AA66" i="52"/>
  <c r="AA68" i="52" s="1"/>
  <c r="AC108" i="52"/>
  <c r="AD109" i="52"/>
  <c r="AB80" i="52" l="1"/>
  <c r="AC50" i="52"/>
  <c r="AC59" i="52" s="1"/>
  <c r="AC80" i="52" s="1"/>
  <c r="V55" i="52"/>
  <c r="W53" i="52" s="1"/>
  <c r="AF137" i="52"/>
  <c r="AD49" i="52"/>
  <c r="AD61" i="52" s="1"/>
  <c r="AD60" i="52" s="1"/>
  <c r="AE76" i="52"/>
  <c r="AF67" i="52"/>
  <c r="S71" i="52"/>
  <c r="S78" i="52" s="1"/>
  <c r="AB75" i="52"/>
  <c r="AD140" i="52"/>
  <c r="AD141" i="52" s="1"/>
  <c r="AC73" i="52" s="1"/>
  <c r="AC85" i="52" s="1"/>
  <c r="AC99" i="52" s="1"/>
  <c r="U82" i="52"/>
  <c r="U56" i="52"/>
  <c r="U69" i="52" s="1"/>
  <c r="AA75" i="52"/>
  <c r="AG136" i="52"/>
  <c r="AE48" i="52"/>
  <c r="T77" i="52"/>
  <c r="T70" i="52"/>
  <c r="AE109" i="52"/>
  <c r="AD108" i="52"/>
  <c r="AE74" i="52"/>
  <c r="AE47" i="52"/>
  <c r="AF58" i="52"/>
  <c r="AE52" i="52"/>
  <c r="AD50" i="52" l="1"/>
  <c r="AD59" i="52" s="1"/>
  <c r="AD80" i="52" s="1"/>
  <c r="AC66" i="52"/>
  <c r="AC68" i="52" s="1"/>
  <c r="AC75" i="52" s="1"/>
  <c r="S72" i="52"/>
  <c r="AF74" i="52"/>
  <c r="AG58" i="52"/>
  <c r="AF52" i="52"/>
  <c r="AF47" i="52"/>
  <c r="AF109" i="52"/>
  <c r="AE108" i="52"/>
  <c r="W55" i="52"/>
  <c r="T71" i="52"/>
  <c r="T78" i="52" s="1"/>
  <c r="AE140" i="52"/>
  <c r="AE141" i="52" s="1"/>
  <c r="AD73" i="52" s="1"/>
  <c r="AD85" i="52" s="1"/>
  <c r="AD99" i="52" s="1"/>
  <c r="U77" i="52"/>
  <c r="U70" i="52"/>
  <c r="AG137" i="52"/>
  <c r="AE49" i="52"/>
  <c r="AE61" i="52" s="1"/>
  <c r="AE60" i="52" s="1"/>
  <c r="AH136" i="52"/>
  <c r="AF48" i="52"/>
  <c r="AF76" i="52"/>
  <c r="AG67" i="52"/>
  <c r="AR67" i="52"/>
  <c r="V82" i="52"/>
  <c r="V56" i="52"/>
  <c r="V69" i="52" s="1"/>
  <c r="AD66" i="52" l="1"/>
  <c r="AD68" i="52" s="1"/>
  <c r="AD75" i="52" s="1"/>
  <c r="T72" i="52"/>
  <c r="W82" i="52"/>
  <c r="W56" i="52"/>
  <c r="W69" i="52" s="1"/>
  <c r="V77" i="52"/>
  <c r="V70" i="52"/>
  <c r="X53" i="52"/>
  <c r="AG76" i="52"/>
  <c r="AH67" i="52"/>
  <c r="AI136" i="52"/>
  <c r="AG48" i="52"/>
  <c r="U71" i="52"/>
  <c r="U78" i="52" s="1"/>
  <c r="AE50" i="52"/>
  <c r="AE59" i="52" s="1"/>
  <c r="AG74" i="52"/>
  <c r="AH58" i="52"/>
  <c r="AG47" i="52"/>
  <c r="AG52" i="52"/>
  <c r="AH137" i="52"/>
  <c r="AF49" i="52"/>
  <c r="AF61" i="52" s="1"/>
  <c r="AF60" i="52" s="1"/>
  <c r="AF140" i="52"/>
  <c r="AG109" i="52"/>
  <c r="AF108" i="52"/>
  <c r="AF50" i="52" s="1"/>
  <c r="AF59" i="52" s="1"/>
  <c r="AG140" i="52" l="1"/>
  <c r="AG141" i="52" s="1"/>
  <c r="AF73" i="52" s="1"/>
  <c r="AF85" i="52" s="1"/>
  <c r="AF99" i="52" s="1"/>
  <c r="AE80" i="52"/>
  <c r="AE66" i="52"/>
  <c r="AE68" i="52" s="1"/>
  <c r="AH76" i="52"/>
  <c r="AI67" i="52"/>
  <c r="AF141" i="52"/>
  <c r="AE73" i="52" s="1"/>
  <c r="AE85" i="52" s="1"/>
  <c r="AE99" i="52" s="1"/>
  <c r="AI58" i="52"/>
  <c r="AH52" i="52"/>
  <c r="AH47" i="52"/>
  <c r="AH74" i="52"/>
  <c r="U72" i="52"/>
  <c r="V71" i="52"/>
  <c r="V78" i="52" s="1"/>
  <c r="AI137" i="52"/>
  <c r="AG49" i="52"/>
  <c r="AG61" i="52" s="1"/>
  <c r="AG60" i="52" s="1"/>
  <c r="X55" i="52"/>
  <c r="Y53" i="52" s="1"/>
  <c r="AF80" i="52"/>
  <c r="AF66" i="52"/>
  <c r="AF68" i="52" s="1"/>
  <c r="AJ136" i="52"/>
  <c r="AH48" i="52"/>
  <c r="AH109" i="52"/>
  <c r="AG108" i="52"/>
  <c r="W77" i="52"/>
  <c r="W70" i="52"/>
  <c r="W71" i="52" l="1"/>
  <c r="W78" i="52" s="1"/>
  <c r="AI74" i="52"/>
  <c r="AJ58" i="52"/>
  <c r="AI52" i="52"/>
  <c r="AI47" i="52"/>
  <c r="AG50" i="52"/>
  <c r="AG59" i="52" s="1"/>
  <c r="Y55" i="52"/>
  <c r="AI76" i="52"/>
  <c r="AJ67" i="52"/>
  <c r="AI109" i="52"/>
  <c r="AH108" i="52"/>
  <c r="AF75" i="52"/>
  <c r="X82" i="52"/>
  <c r="X56" i="52"/>
  <c r="X69" i="52" s="1"/>
  <c r="V72" i="52"/>
  <c r="AE75" i="52"/>
  <c r="AK136" i="52"/>
  <c r="AI48" i="52"/>
  <c r="AJ137" i="52"/>
  <c r="AH49" i="52"/>
  <c r="AH61" i="52" s="1"/>
  <c r="AH60" i="52" s="1"/>
  <c r="AH140" i="52"/>
  <c r="AH141" i="52" s="1"/>
  <c r="AG73" i="52" s="1"/>
  <c r="AG85" i="52" s="1"/>
  <c r="AG99" i="52" s="1"/>
  <c r="W72" i="52" l="1"/>
  <c r="AL136" i="52"/>
  <c r="AJ48" i="52"/>
  <c r="AG80" i="52"/>
  <c r="AG66" i="52"/>
  <c r="AG68" i="52" s="1"/>
  <c r="AK137" i="52"/>
  <c r="AI49" i="52"/>
  <c r="AI61" i="52" s="1"/>
  <c r="AI60" i="52" s="1"/>
  <c r="AJ109" i="52"/>
  <c r="AI108" i="52"/>
  <c r="Y82" i="52"/>
  <c r="Y56" i="52"/>
  <c r="Y69" i="52" s="1"/>
  <c r="AI140" i="52"/>
  <c r="AJ76" i="52"/>
  <c r="AK67" i="52"/>
  <c r="Z53" i="52"/>
  <c r="AJ74" i="52"/>
  <c r="AK58" i="52"/>
  <c r="AJ52" i="52"/>
  <c r="AJ47" i="52"/>
  <c r="X77" i="52"/>
  <c r="X70" i="52"/>
  <c r="AH50" i="52"/>
  <c r="AH59" i="52" s="1"/>
  <c r="AH80" i="52" l="1"/>
  <c r="AH66" i="52"/>
  <c r="AH68" i="52" s="1"/>
  <c r="AK74" i="52"/>
  <c r="AL58" i="52"/>
  <c r="AK52" i="52"/>
  <c r="AK47" i="52"/>
  <c r="Y77" i="52"/>
  <c r="Y70" i="52"/>
  <c r="X71" i="52"/>
  <c r="X78" i="52" s="1"/>
  <c r="AL137" i="52"/>
  <c r="AJ49" i="52"/>
  <c r="AJ61" i="52" s="1"/>
  <c r="AJ60" i="52" s="1"/>
  <c r="Z55" i="52"/>
  <c r="AJ140" i="52"/>
  <c r="AJ141" i="52" s="1"/>
  <c r="AI73" i="52" s="1"/>
  <c r="AI85" i="52" s="1"/>
  <c r="AI99" i="52" s="1"/>
  <c r="AI50" i="52"/>
  <c r="AI59" i="52" s="1"/>
  <c r="AK76" i="52"/>
  <c r="AL67" i="52"/>
  <c r="AI141" i="52"/>
  <c r="AH73" i="52" s="1"/>
  <c r="AH85" i="52" s="1"/>
  <c r="AH99" i="52" s="1"/>
  <c r="AJ108" i="52"/>
  <c r="AK109" i="52"/>
  <c r="AG75" i="52"/>
  <c r="AM136" i="52"/>
  <c r="AK48" i="52"/>
  <c r="AJ50" i="52" l="1"/>
  <c r="AJ59" i="52" s="1"/>
  <c r="AJ66" i="52" s="1"/>
  <c r="AJ68" i="52" s="1"/>
  <c r="X72" i="52"/>
  <c r="AN136" i="52"/>
  <c r="AL48" i="52"/>
  <c r="AJ80" i="52"/>
  <c r="Z82" i="52"/>
  <c r="Z56" i="52"/>
  <c r="Z69" i="52" s="1"/>
  <c r="AM137" i="52"/>
  <c r="AK49" i="52"/>
  <c r="AK61" i="52" s="1"/>
  <c r="AK60" i="52" s="1"/>
  <c r="AK140" i="52"/>
  <c r="AH75" i="52"/>
  <c r="AI80" i="52"/>
  <c r="AI66" i="52"/>
  <c r="AI68" i="52" s="1"/>
  <c r="AL76" i="52"/>
  <c r="AM67" i="52"/>
  <c r="AK108" i="52"/>
  <c r="AL109" i="52"/>
  <c r="AA53" i="52"/>
  <c r="Y71" i="52"/>
  <c r="Y78" i="52" s="1"/>
  <c r="AM58" i="52"/>
  <c r="AL52" i="52"/>
  <c r="AL47" i="52"/>
  <c r="AL74" i="52"/>
  <c r="AK50" i="52" l="1"/>
  <c r="AK59" i="52" s="1"/>
  <c r="AK66" i="52" s="1"/>
  <c r="AK68" i="52" s="1"/>
  <c r="Z77" i="52"/>
  <c r="Z70" i="52"/>
  <c r="Y72" i="52"/>
  <c r="AM76" i="52"/>
  <c r="AN67" i="52"/>
  <c r="AI75" i="52"/>
  <c r="AL140" i="52"/>
  <c r="AL141" i="52" s="1"/>
  <c r="AK73" i="52" s="1"/>
  <c r="AK85" i="52" s="1"/>
  <c r="AK99" i="52" s="1"/>
  <c r="AN137" i="52"/>
  <c r="AL49" i="52"/>
  <c r="AL61" i="52" s="1"/>
  <c r="AL60" i="52" s="1"/>
  <c r="AJ75" i="52"/>
  <c r="AA55" i="52"/>
  <c r="AM74" i="52"/>
  <c r="AN58" i="52"/>
  <c r="AM47" i="52"/>
  <c r="AM52" i="52"/>
  <c r="AM109" i="52"/>
  <c r="AL108" i="52"/>
  <c r="AK80" i="52"/>
  <c r="AK141" i="52"/>
  <c r="AJ73" i="52" s="1"/>
  <c r="AJ85" i="52" s="1"/>
  <c r="AJ99" i="52" s="1"/>
  <c r="AO136" i="52"/>
  <c r="AM48" i="52"/>
  <c r="AK75" i="52" l="1"/>
  <c r="AN109" i="52"/>
  <c r="AM108" i="52"/>
  <c r="AP136" i="52"/>
  <c r="AN48" i="52"/>
  <c r="AA82" i="52"/>
  <c r="AA56" i="52"/>
  <c r="AA69" i="52" s="1"/>
  <c r="AB53" i="52"/>
  <c r="AO137" i="52"/>
  <c r="AM49" i="52"/>
  <c r="AM61" i="52" s="1"/>
  <c r="AM60" i="52" s="1"/>
  <c r="AL50" i="52"/>
  <c r="AL59" i="52" s="1"/>
  <c r="AN74" i="52"/>
  <c r="AO58" i="52"/>
  <c r="AN52" i="52"/>
  <c r="AN47" i="52"/>
  <c r="AM140" i="52"/>
  <c r="AO67" i="52"/>
  <c r="AN76" i="52"/>
  <c r="Z71" i="52"/>
  <c r="Z78" i="52" s="1"/>
  <c r="AM50" i="52" l="1"/>
  <c r="AM59" i="52" s="1"/>
  <c r="AM80" i="52" s="1"/>
  <c r="AL80" i="52"/>
  <c r="AL66" i="52"/>
  <c r="AL68" i="52" s="1"/>
  <c r="AO76" i="52"/>
  <c r="AP67" i="52"/>
  <c r="AQ136" i="52"/>
  <c r="AO48" i="52"/>
  <c r="AN108" i="52"/>
  <c r="AO109" i="52"/>
  <c r="AN140" i="52"/>
  <c r="AO74" i="52"/>
  <c r="AP58" i="52"/>
  <c r="AO52" i="52"/>
  <c r="AO47" i="52"/>
  <c r="AA77" i="52"/>
  <c r="AA70" i="52"/>
  <c r="AB55" i="52"/>
  <c r="AC53" i="52" s="1"/>
  <c r="Z72" i="52"/>
  <c r="AM141" i="52"/>
  <c r="AL73" i="52" s="1"/>
  <c r="AL85" i="52" s="1"/>
  <c r="AL99" i="52" s="1"/>
  <c r="AP137" i="52"/>
  <c r="AN49" i="52"/>
  <c r="AN61" i="52" s="1"/>
  <c r="AN60" i="52" s="1"/>
  <c r="AM66" i="52" l="1"/>
  <c r="AM68" i="52" s="1"/>
  <c r="AM75" i="52" s="1"/>
  <c r="AC55" i="52"/>
  <c r="AP109" i="52"/>
  <c r="AP108" i="52" s="1"/>
  <c r="AO108" i="52"/>
  <c r="AQ137" i="52"/>
  <c r="AO49" i="52"/>
  <c r="AO61" i="52" s="1"/>
  <c r="AO60" i="52" s="1"/>
  <c r="AB82" i="52"/>
  <c r="AB56" i="52"/>
  <c r="AB69" i="52" s="1"/>
  <c r="AN50" i="52"/>
  <c r="AN59" i="52" s="1"/>
  <c r="AO140" i="52"/>
  <c r="AO141" i="52" s="1"/>
  <c r="AN73" i="52" s="1"/>
  <c r="AN85" i="52" s="1"/>
  <c r="AN99" i="52" s="1"/>
  <c r="AR136" i="52"/>
  <c r="AS136" i="52" s="1"/>
  <c r="AT136" i="52" s="1"/>
  <c r="AU136" i="52" s="1"/>
  <c r="AV136" i="52" s="1"/>
  <c r="AW136" i="52" s="1"/>
  <c r="AX136" i="52" s="1"/>
  <c r="AY136" i="52" s="1"/>
  <c r="AP48" i="52"/>
  <c r="AA71" i="52"/>
  <c r="AA78" i="52" s="1"/>
  <c r="AP52" i="52"/>
  <c r="AP47" i="52"/>
  <c r="AP74" i="52"/>
  <c r="AP76" i="52"/>
  <c r="AS67" i="52"/>
  <c r="AN141" i="52"/>
  <c r="AM73" i="52" s="1"/>
  <c r="AM85" i="52" s="1"/>
  <c r="AM99" i="52" s="1"/>
  <c r="AL75" i="52"/>
  <c r="AA72" i="52" l="1"/>
  <c r="AC82" i="52"/>
  <c r="AC56" i="52"/>
  <c r="AC69" i="52" s="1"/>
  <c r="AN80" i="52"/>
  <c r="AN66" i="52"/>
  <c r="AN68" i="52" s="1"/>
  <c r="AR137" i="52"/>
  <c r="AS137" i="52" s="1"/>
  <c r="AT137" i="52" s="1"/>
  <c r="AU137" i="52" s="1"/>
  <c r="AV137" i="52" s="1"/>
  <c r="AW137" i="52" s="1"/>
  <c r="AX137" i="52" s="1"/>
  <c r="AY137" i="52" s="1"/>
  <c r="AP49" i="52"/>
  <c r="AP61" i="52" s="1"/>
  <c r="AP60" i="52" s="1"/>
  <c r="AD53" i="52"/>
  <c r="AP140" i="52"/>
  <c r="AP141" i="52" s="1"/>
  <c r="AO73" i="52" s="1"/>
  <c r="AO85" i="52" s="1"/>
  <c r="AO99" i="52" s="1"/>
  <c r="AB77" i="52"/>
  <c r="AB70" i="52"/>
  <c r="AO50" i="52"/>
  <c r="AO59" i="52" s="1"/>
  <c r="AP50" i="52" l="1"/>
  <c r="AP59" i="52" s="1"/>
  <c r="AP80" i="52" s="1"/>
  <c r="AC77" i="52"/>
  <c r="AC70" i="52"/>
  <c r="AO80" i="52"/>
  <c r="AO66" i="52"/>
  <c r="AO68" i="52" s="1"/>
  <c r="AD55" i="52"/>
  <c r="AE53" i="52" s="1"/>
  <c r="AQ140" i="52"/>
  <c r="AB71" i="52"/>
  <c r="AB78" i="52" s="1"/>
  <c r="AN75" i="52"/>
  <c r="AP66" i="52" l="1"/>
  <c r="AP68" i="52" s="1"/>
  <c r="AP75" i="52" s="1"/>
  <c r="AB72" i="52"/>
  <c r="AE55" i="52"/>
  <c r="AR140" i="52"/>
  <c r="AR141" i="52" s="1"/>
  <c r="AQ141" i="52"/>
  <c r="AP73" i="52" s="1"/>
  <c r="AP85" i="52" s="1"/>
  <c r="AP99" i="52" s="1"/>
  <c r="AQ99" i="52" s="1"/>
  <c r="A100" i="52" s="1"/>
  <c r="AO75" i="52"/>
  <c r="AD82" i="52"/>
  <c r="AD56" i="52"/>
  <c r="AD69" i="52" s="1"/>
  <c r="AC71" i="52"/>
  <c r="AC78" i="52" s="1"/>
  <c r="AC72" i="52" l="1"/>
  <c r="AS140" i="52"/>
  <c r="AS141" i="52"/>
  <c r="AE82" i="52"/>
  <c r="AE56" i="52"/>
  <c r="AE69" i="52" s="1"/>
  <c r="AD77" i="52"/>
  <c r="AD70" i="52"/>
  <c r="AF53" i="52"/>
  <c r="AD71" i="52" l="1"/>
  <c r="AD78" i="52" s="1"/>
  <c r="AT140" i="52"/>
  <c r="AT141" i="52" s="1"/>
  <c r="AE77" i="52"/>
  <c r="AE70" i="52"/>
  <c r="AF55" i="52"/>
  <c r="AG53" i="52" s="1"/>
  <c r="AG55" i="52" l="1"/>
  <c r="AU140" i="52"/>
  <c r="AE71" i="52"/>
  <c r="AE78" i="52" s="1"/>
  <c r="AF82" i="52"/>
  <c r="AF56" i="52"/>
  <c r="AF69" i="52" s="1"/>
  <c r="AD72" i="52"/>
  <c r="AE72" i="52" l="1"/>
  <c r="AF77" i="52"/>
  <c r="AF70" i="52"/>
  <c r="AV140" i="52"/>
  <c r="AV141" i="52" s="1"/>
  <c r="AU141" i="52"/>
  <c r="AG82" i="52"/>
  <c r="AG56" i="52"/>
  <c r="AG69" i="52" s="1"/>
  <c r="AH53" i="52"/>
  <c r="AH55" i="52" l="1"/>
  <c r="AI53" i="52" s="1"/>
  <c r="AW140" i="52"/>
  <c r="AW141" i="52" s="1"/>
  <c r="AF71" i="52"/>
  <c r="AF78" i="52" s="1"/>
  <c r="AG77" i="52"/>
  <c r="AG70" i="52"/>
  <c r="AI55" i="52" l="1"/>
  <c r="AJ53" i="52" s="1"/>
  <c r="AG71" i="52"/>
  <c r="AG78" i="52" s="1"/>
  <c r="AX140" i="52"/>
  <c r="AX141" i="52" s="1"/>
  <c r="AF72" i="52"/>
  <c r="AH82" i="52"/>
  <c r="AH56" i="52"/>
  <c r="AH69" i="52" s="1"/>
  <c r="AG72" i="52" l="1"/>
  <c r="AJ55" i="52"/>
  <c r="AH77" i="52"/>
  <c r="AH70" i="52"/>
  <c r="AY140" i="52"/>
  <c r="AY141"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5" i="52" s="1"/>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B83" i="52" s="1"/>
  <c r="B84" i="52" s="1"/>
  <c r="B89" i="52" s="1"/>
  <c r="B88" i="52" l="1"/>
  <c r="B86" i="52"/>
  <c r="C79" i="52"/>
  <c r="C83" i="52" l="1"/>
  <c r="D79" i="52"/>
  <c r="B87" i="52"/>
  <c r="B90" i="52" s="1"/>
  <c r="E79" i="52" l="1"/>
  <c r="F79" i="52" s="1"/>
  <c r="F83" i="52" s="1"/>
  <c r="F86" i="52" s="1"/>
  <c r="C86" i="52"/>
  <c r="C88" i="52"/>
  <c r="C84" i="52"/>
  <c r="C89" i="52" s="1"/>
  <c r="D83" i="52"/>
  <c r="D86" i="52" s="1"/>
  <c r="G79" i="52" l="1"/>
  <c r="D88" i="52"/>
  <c r="D87" i="52"/>
  <c r="C87" i="52"/>
  <c r="C90" i="52" s="1"/>
  <c r="E83" i="52"/>
  <c r="E86" i="52" s="1"/>
  <c r="H79" i="52"/>
  <c r="H83" i="52" s="1"/>
  <c r="H86" i="52" s="1"/>
  <c r="D84" i="52"/>
  <c r="D89" i="52" s="1"/>
  <c r="I79" i="52" l="1"/>
  <c r="I83" i="52" s="1"/>
  <c r="I86" i="52" s="1"/>
  <c r="D90" i="52"/>
  <c r="F88" i="52"/>
  <c r="J79" i="52"/>
  <c r="K79" i="52" s="1"/>
  <c r="E84" i="52"/>
  <c r="E89" i="52" s="1"/>
  <c r="E87" i="52"/>
  <c r="E90" i="52" s="1"/>
  <c r="E88" i="52"/>
  <c r="F87" i="52"/>
  <c r="F84" i="52"/>
  <c r="F89" i="52" s="1"/>
  <c r="G83" i="52"/>
  <c r="I84" i="52" s="1"/>
  <c r="H88" i="52" l="1"/>
  <c r="G88" i="52"/>
  <c r="F90" i="52"/>
  <c r="H84" i="52"/>
  <c r="I89" i="52" s="1"/>
  <c r="K83" i="52"/>
  <c r="K86" i="52" s="1"/>
  <c r="L79" i="52"/>
  <c r="L83" i="52" s="1"/>
  <c r="L86" i="52" s="1"/>
  <c r="J83" i="52"/>
  <c r="G86" i="52"/>
  <c r="G84" i="52"/>
  <c r="G89" i="52" s="1"/>
  <c r="I88" i="52"/>
  <c r="M79" i="52" l="1"/>
  <c r="K88" i="52"/>
  <c r="J84" i="52"/>
  <c r="J89" i="52" s="1"/>
  <c r="K84" i="52"/>
  <c r="K89" i="52" s="1"/>
  <c r="J88" i="52"/>
  <c r="G87" i="52"/>
  <c r="G90" i="52" s="1"/>
  <c r="I87" i="52"/>
  <c r="H87" i="52"/>
  <c r="J86" i="52"/>
  <c r="L88" i="52"/>
  <c r="B105" i="52" s="1"/>
  <c r="L84" i="52"/>
  <c r="H89" i="52"/>
  <c r="M83" i="52"/>
  <c r="N79" i="52"/>
  <c r="L89" i="52" l="1"/>
  <c r="I90" i="52"/>
  <c r="H90" i="52"/>
  <c r="J87" i="52"/>
  <c r="J90" i="52" s="1"/>
  <c r="G28" i="52"/>
  <c r="C105" i="52" s="1"/>
  <c r="L87" i="52"/>
  <c r="N83" i="52"/>
  <c r="O79" i="52"/>
  <c r="K87" i="52"/>
  <c r="M86" i="52"/>
  <c r="M87" i="52" s="1"/>
  <c r="M90" i="52" s="1"/>
  <c r="M84" i="52"/>
  <c r="M89" i="52" s="1"/>
  <c r="M88" i="52"/>
  <c r="K90" i="52" l="1"/>
  <c r="L90" i="52"/>
  <c r="G29" i="52" s="1"/>
  <c r="D105" i="52" s="1"/>
  <c r="G30" i="52"/>
  <c r="A105" i="52" s="1"/>
  <c r="O83" i="52"/>
  <c r="P79" i="52"/>
  <c r="N86" i="52"/>
  <c r="N87" i="52" s="1"/>
  <c r="N90" i="52" s="1"/>
  <c r="N84" i="52"/>
  <c r="N89" i="52" s="1"/>
  <c r="N88" i="52"/>
  <c r="O86" i="52" l="1"/>
  <c r="O87" i="52" s="1"/>
  <c r="O90" i="52" s="1"/>
  <c r="O84" i="52"/>
  <c r="O89" i="52" s="1"/>
  <c r="O88" i="52"/>
  <c r="P83" i="52"/>
  <c r="Q79" i="52"/>
  <c r="P86" i="52" l="1"/>
  <c r="P87" i="52" s="1"/>
  <c r="P90" i="52" s="1"/>
  <c r="P84" i="52"/>
  <c r="P89" i="52" s="1"/>
  <c r="P88" i="52"/>
  <c r="Q83" i="52"/>
  <c r="R79" i="52"/>
  <c r="Q86" i="52" l="1"/>
  <c r="Q87" i="52" s="1"/>
  <c r="Q90" i="52" s="1"/>
  <c r="Q88" i="52"/>
  <c r="Q84" i="52"/>
  <c r="Q89" i="52" s="1"/>
  <c r="R83" i="52"/>
  <c r="S79" i="52"/>
  <c r="R86" i="52" l="1"/>
  <c r="R87" i="52" s="1"/>
  <c r="R90" i="52" s="1"/>
  <c r="R84" i="52"/>
  <c r="R89" i="52" s="1"/>
  <c r="R88" i="52"/>
  <c r="S83" i="52"/>
  <c r="T79" i="52"/>
  <c r="S86" i="52" l="1"/>
  <c r="S87" i="52" s="1"/>
  <c r="S90" i="52" s="1"/>
  <c r="S84" i="52"/>
  <c r="S89" i="52" s="1"/>
  <c r="S88" i="52"/>
  <c r="T83" i="52"/>
  <c r="U79" i="52"/>
  <c r="T86" i="52" l="1"/>
  <c r="T87" i="52" s="1"/>
  <c r="T90" i="52" s="1"/>
  <c r="T88" i="52"/>
  <c r="T84" i="52"/>
  <c r="T89" i="52" s="1"/>
  <c r="U83" i="52"/>
  <c r="V79" i="52"/>
  <c r="U86" i="52" l="1"/>
  <c r="U87" i="52" s="1"/>
  <c r="U90" i="52" s="1"/>
  <c r="U88" i="52"/>
  <c r="U84" i="52"/>
  <c r="U89" i="52" s="1"/>
  <c r="V83" i="52"/>
  <c r="W79" i="52"/>
  <c r="V86" i="52" l="1"/>
  <c r="V87" i="52" s="1"/>
  <c r="V90" i="52" s="1"/>
  <c r="V88" i="52"/>
  <c r="V84" i="52"/>
  <c r="V89" i="52" s="1"/>
  <c r="W83" i="52"/>
  <c r="X79" i="52"/>
  <c r="W86" i="52" l="1"/>
  <c r="W87" i="52" s="1"/>
  <c r="W90" i="52" s="1"/>
  <c r="W88" i="52"/>
  <c r="W84" i="52"/>
  <c r="W89" i="52" s="1"/>
  <c r="X83" i="52"/>
  <c r="Y79" i="52"/>
  <c r="X86" i="52" l="1"/>
  <c r="X87" i="52" s="1"/>
  <c r="X90" i="52" s="1"/>
  <c r="X84" i="52"/>
  <c r="X89" i="52" s="1"/>
  <c r="X88" i="52"/>
  <c r="Y83" i="52"/>
  <c r="Z79" i="52"/>
  <c r="Y86" i="52" l="1"/>
  <c r="Y87" i="52" s="1"/>
  <c r="Y90" i="52" s="1"/>
  <c r="Y84" i="52"/>
  <c r="Y89" i="52" s="1"/>
  <c r="Y88" i="52"/>
  <c r="Z83" i="52"/>
  <c r="AA79" i="52"/>
  <c r="Z86" i="52" l="1"/>
  <c r="Z87" i="52" s="1"/>
  <c r="Z90" i="52" s="1"/>
  <c r="Z88" i="52"/>
  <c r="Z84" i="52"/>
  <c r="Z89" i="52" s="1"/>
  <c r="AA83" i="52"/>
  <c r="AB79" i="52"/>
  <c r="AA86" i="52" l="1"/>
  <c r="AA87" i="52" s="1"/>
  <c r="AA90" i="52" s="1"/>
  <c r="AA84" i="52"/>
  <c r="AA89" i="52" s="1"/>
  <c r="AA88" i="52"/>
  <c r="AB83" i="52"/>
  <c r="AC79" i="52"/>
  <c r="AB86" i="52" l="1"/>
  <c r="AB87" i="52" s="1"/>
  <c r="AB90" i="52" s="1"/>
  <c r="AB84" i="52"/>
  <c r="AB89" i="52" s="1"/>
  <c r="AB88" i="52"/>
  <c r="AC83" i="52"/>
  <c r="AD79" i="52"/>
  <c r="AC86" i="52" l="1"/>
  <c r="AC87" i="52" s="1"/>
  <c r="AC90" i="52" s="1"/>
  <c r="AC84" i="52"/>
  <c r="AC89" i="52" s="1"/>
  <c r="AC88" i="52"/>
  <c r="AD83" i="52"/>
  <c r="AE79" i="52"/>
  <c r="AD86" i="52" l="1"/>
  <c r="AD87" i="52" s="1"/>
  <c r="AD90" i="52" s="1"/>
  <c r="AD84" i="52"/>
  <c r="AD89" i="52" s="1"/>
  <c r="AD88" i="52"/>
  <c r="AE83" i="52"/>
  <c r="AF79" i="52"/>
  <c r="AE86" i="52" l="1"/>
  <c r="AE87" i="52" s="1"/>
  <c r="AE90" i="52" s="1"/>
  <c r="AE84" i="52"/>
  <c r="AE89" i="52" s="1"/>
  <c r="AE88" i="52"/>
  <c r="AF83" i="52"/>
  <c r="AG79" i="52"/>
  <c r="AF86" i="52" l="1"/>
  <c r="AF87" i="52" s="1"/>
  <c r="AF90" i="52" s="1"/>
  <c r="AF88" i="52"/>
  <c r="AF84" i="52"/>
  <c r="AF89" i="52" s="1"/>
  <c r="AG83" i="52"/>
  <c r="AH79" i="52"/>
  <c r="AG86" i="52" l="1"/>
  <c r="AG87" i="52" s="1"/>
  <c r="AG90" i="52" s="1"/>
  <c r="AG88" i="52"/>
  <c r="AG84" i="52"/>
  <c r="AG89" i="52" s="1"/>
  <c r="AH83" i="52"/>
  <c r="AI79" i="52"/>
  <c r="AH86" i="52" l="1"/>
  <c r="AH87" i="52" s="1"/>
  <c r="AH90" i="52" s="1"/>
  <c r="AH88" i="52"/>
  <c r="AH84" i="52"/>
  <c r="AH89" i="52" s="1"/>
  <c r="AI83" i="52"/>
  <c r="AJ79" i="52"/>
  <c r="AI86" i="52" l="1"/>
  <c r="AI87" i="52" s="1"/>
  <c r="AI90" i="52" s="1"/>
  <c r="AI88" i="52"/>
  <c r="AI84" i="52"/>
  <c r="AI89" i="52" s="1"/>
  <c r="AJ83" i="52"/>
  <c r="AK79" i="52"/>
  <c r="AJ86" i="52" l="1"/>
  <c r="AJ87" i="52" s="1"/>
  <c r="AJ90" i="52" s="1"/>
  <c r="AJ84" i="52"/>
  <c r="AJ89" i="52" s="1"/>
  <c r="AJ88" i="52"/>
  <c r="AK83" i="52"/>
  <c r="AL79" i="52"/>
  <c r="AK86" i="52" l="1"/>
  <c r="AK87" i="52" s="1"/>
  <c r="AK90" i="52" s="1"/>
  <c r="AK88" i="52"/>
  <c r="AK84" i="52"/>
  <c r="AK89" i="52" s="1"/>
  <c r="AL83" i="52"/>
  <c r="AM79" i="52"/>
  <c r="AL86" i="52" l="1"/>
  <c r="AL87" i="52" s="1"/>
  <c r="AL90" i="52" s="1"/>
  <c r="AL84" i="52"/>
  <c r="AL89" i="52" s="1"/>
  <c r="AL88" i="52"/>
  <c r="AM83" i="52"/>
  <c r="AN79" i="52"/>
  <c r="AM86" i="52" l="1"/>
  <c r="AM87" i="52" s="1"/>
  <c r="AM90" i="52" s="1"/>
  <c r="AM88" i="52"/>
  <c r="AM84" i="52"/>
  <c r="AM89" i="52" s="1"/>
  <c r="AN83" i="52"/>
  <c r="AO79" i="52"/>
  <c r="AN86" i="52" l="1"/>
  <c r="AN87" i="52" s="1"/>
  <c r="AN90" i="52" s="1"/>
  <c r="AN88" i="52"/>
  <c r="AN84" i="52"/>
  <c r="AN89" i="52" s="1"/>
  <c r="AO83" i="52"/>
  <c r="AP79" i="52"/>
  <c r="AP83" i="52" s="1"/>
  <c r="AO86" i="52" l="1"/>
  <c r="AO87" i="52" s="1"/>
  <c r="AO90" i="52" s="1"/>
  <c r="AO84" i="52"/>
  <c r="AO89" i="52" s="1"/>
  <c r="AO88" i="52"/>
  <c r="AP86" i="52"/>
  <c r="AP87" i="52" s="1"/>
  <c r="AP88" i="52"/>
  <c r="AP84" i="52"/>
  <c r="AP89" i="52" s="1"/>
  <c r="AP90" i="52" l="1"/>
  <c r="A101" i="52"/>
  <c r="B102" i="52" s="1"/>
</calcChain>
</file>

<file path=xl/sharedStrings.xml><?xml version="1.0" encoding="utf-8"?>
<sst xmlns="http://schemas.openxmlformats.org/spreadsheetml/2006/main" count="980" uniqueCount="595">
  <si>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</si>
  <si>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</si>
  <si>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</si>
  <si>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</si>
  <si>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</si>
  <si>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</si>
  <si>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</si>
  <si>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</si>
  <si>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</si>
  <si>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</si>
  <si>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</si>
  <si>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</si>
  <si>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</si>
  <si>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</si>
  <si>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</si>
  <si>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</si>
  <si>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</si>
  <si>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</si>
  <si>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</si>
  <si>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</si>
  <si>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</si>
  <si>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</si>
  <si>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</si>
  <si>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</si>
  <si>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</si>
  <si>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</si>
  <si>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</si>
  <si>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</si>
  <si>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</si>
  <si>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</si>
  <si>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</si>
  <si>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</si>
  <si>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</si>
  <si>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</si>
  <si>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</si>
  <si>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</si>
  <si>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</si>
  <si>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</si>
  <si>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</si>
  <si>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</si>
  <si>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</si>
  <si>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</si>
  <si>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</si>
  <si>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</si>
  <si>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</si>
  <si>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</si>
  <si>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</si>
  <si>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</si>
  <si>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</si>
  <si>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</si>
  <si>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</si>
  <si>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</si>
  <si>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</si>
  <si>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</si>
  <si>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</si>
  <si>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</si>
  <si>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</si>
  <si>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</si>
  <si>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</si>
  <si>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</si>
  <si>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</si>
  <si>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</si>
  <si>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</si>
  <si>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</si>
  <si>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</si>
  <si>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</si>
  <si>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</si>
  <si>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</si>
  <si>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</si>
  <si>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</si>
  <si>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</si>
  <si>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</si>
  <si>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</si>
  <si>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</si>
  <si>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</si>
  <si>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</si>
  <si>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</si>
  <si>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</si>
  <si>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</si>
  <si>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</si>
  <si>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</si>
  <si>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</si>
  <si>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</si>
  <si>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</si>
  <si>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</si>
  <si>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</si>
  <si>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</si>
  <si>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</si>
  <si>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</si>
  <si>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</si>
  <si>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</si>
  <si>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</si>
  <si>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</si>
  <si>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</si>
  <si>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</si>
  <si>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</si>
  <si>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</si>
  <si>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</si>
  <si>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</si>
  <si>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</si>
  <si>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</si>
  <si>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</si>
  <si>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</si>
  <si>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</si>
  <si>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</si>
  <si>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</si>
  <si>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</si>
  <si>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</si>
  <si>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</si>
  <si>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</si>
  <si>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</si>
  <si>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</si>
  <si>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</si>
  <si>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</si>
  <si>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</si>
  <si>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</si>
  <si>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</si>
  <si>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</si>
  <si>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</si>
  <si>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</si>
  <si>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</si>
  <si>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</si>
  <si>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</si>
  <si>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</si>
  <si>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</si>
  <si>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</si>
  <si>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</si>
  <si>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</si>
  <si>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</si>
  <si>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</si>
  <si>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</si>
  <si>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</si>
  <si>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</si>
  <si>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</si>
  <si>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</si>
  <si>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</si>
  <si>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</si>
  <si>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</si>
  <si>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</si>
  <si>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</si>
  <si>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</si>
  <si>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</si>
  <si>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</si>
  <si>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</si>
  <si>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</si>
  <si>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</si>
  <si>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</si>
  <si>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</si>
  <si>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</si>
  <si>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</si>
  <si>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</si>
  <si>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</si>
  <si>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</si>
  <si>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</si>
  <si>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</si>
  <si>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</si>
  <si>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</si>
  <si>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</si>
  <si>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</si>
  <si>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</si>
  <si>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</si>
  <si>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</si>
  <si>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</si>
  <si>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</si>
  <si>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</si>
  <si>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</si>
  <si>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</si>
  <si>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</si>
  <si>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</si>
  <si>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</si>
  <si>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</si>
  <si>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</si>
  <si>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</si>
  <si>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</si>
  <si>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</si>
  <si>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</si>
  <si>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</si>
  <si>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</si>
  <si>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</si>
  <si>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</si>
  <si>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</si>
  <si>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</si>
  <si>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</si>
  <si>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</si>
  <si>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</si>
  <si>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</si>
  <si>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</si>
  <si>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</si>
  <si>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</si>
  <si>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</si>
  <si>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</si>
  <si>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</si>
  <si>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</si>
  <si>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</si>
  <si>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</si>
  <si>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</si>
  <si>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</si>
  <si>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</si>
  <si>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</si>
  <si>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</si>
  <si>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</si>
  <si>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</si>
  <si>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</si>
  <si>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</si>
  <si>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</si>
  <si>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</si>
  <si>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</si>
  <si>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</si>
  <si>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</si>
  <si>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</si>
  <si>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</si>
  <si>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</si>
  <si>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</si>
  <si>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</si>
  <si>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</si>
  <si>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</si>
  <si>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</si>
  <si>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</si>
  <si>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</si>
  <si>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</si>
  <si>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</si>
  <si>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</si>
  <si>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</si>
  <si>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</si>
  <si>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</si>
  <si>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</si>
  <si>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</si>
  <si>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</si>
  <si>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</si>
  <si>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</si>
  <si>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</si>
  <si>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</si>
  <si>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</si>
  <si>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</si>
  <si>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</si>
  <si>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</si>
  <si>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</si>
  <si>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</si>
  <si>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</si>
  <si>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</si>
  <si>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</si>
  <si>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</si>
  <si>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</si>
  <si>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</si>
  <si>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</si>
  <si>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</si>
  <si>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</si>
  <si>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</si>
  <si>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</si>
  <si>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</si>
  <si>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</si>
  <si>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</si>
  <si>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</si>
  <si>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</si>
  <si>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</si>
  <si>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</si>
  <si>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</si>
  <si>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</si>
  <si>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</si>
  <si>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</si>
  <si>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</si>
  <si>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</si>
  <si>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</si>
  <si>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</si>
  <si>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</si>
  <si>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</si>
  <si>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</si>
  <si>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</si>
  <si>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</si>
  <si>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</si>
  <si>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</si>
  <si>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</si>
  <si>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</si>
  <si>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</si>
  <si>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</si>
  <si>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</si>
  <si>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</si>
  <si>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</si>
  <si>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</si>
  <si>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</si>
  <si>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</si>
  <si>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</si>
  <si>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</si>
  <si>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</si>
  <si>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</si>
  <si>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</si>
  <si>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</si>
  <si>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</si>
  <si>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</si>
  <si>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</si>
  <si>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</si>
  <si>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</si>
  <si>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</si>
  <si>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</si>
  <si>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</si>
  <si>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</si>
  <si>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</si>
  <si>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</si>
  <si>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</si>
  <si>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</si>
  <si>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</si>
  <si>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</si>
  <si>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</si>
  <si>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</si>
  <si>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</si>
  <si>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</si>
  <si>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</si>
  <si>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</si>
  <si>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</si>
  <si>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</si>
  <si>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</si>
  <si>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</si>
  <si>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</si>
  <si>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</si>
  <si>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</si>
  <si>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</si>
  <si>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</si>
  <si>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</si>
  <si>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</si>
  <si>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</si>
  <si>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</si>
  <si>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</si>
  <si>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</si>
  <si>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</si>
  <si>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</si>
  <si>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</si>
  <si>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</si>
  <si>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</si>
  <si>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</si>
  <si>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</si>
  <si>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</si>
  <si>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</si>
  <si>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</si>
  <si>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</si>
  <si>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</si>
  <si>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</si>
  <si>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</si>
  <si>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</si>
  <si>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</si>
  <si>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</si>
  <si>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</si>
  <si>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</si>
  <si>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</si>
  <si>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</si>
  <si>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</si>
  <si>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</si>
  <si>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</si>
  <si>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</si>
  <si>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</si>
  <si>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</si>
  <si>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</si>
  <si>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</si>
  <si>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</si>
  <si>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</si>
  <si>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</si>
  <si>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</si>
  <si>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</si>
  <si>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</si>
  <si>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</si>
  <si>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</si>
  <si>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</si>
  <si>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</si>
  <si>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</si>
  <si>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</si>
  <si>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</si>
  <si>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</si>
  <si>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</si>
  <si>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</si>
  <si>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</si>
  <si>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</si>
  <si>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</si>
  <si>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</si>
  <si>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</si>
  <si>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</si>
  <si>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</si>
  <si>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</si>
  <si>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</si>
  <si>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</si>
  <si>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</si>
  <si>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</si>
  <si>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</si>
  <si>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</si>
  <si>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</si>
  <si>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</si>
  <si>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</si>
  <si>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</si>
  <si>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</si>
  <si>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</si>
  <si>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</si>
  <si>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</si>
  <si>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</si>
  <si>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</si>
  <si>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</si>
  <si>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</si>
  <si>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</si>
  <si>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</si>
  <si>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</si>
  <si>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</si>
  <si>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</si>
  <si>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</si>
  <si>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</si>
  <si>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</si>
  <si>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</si>
  <si>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</si>
  <si>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</si>
  <si>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</si>
  <si>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</si>
  <si>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</si>
  <si>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</si>
  <si>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</si>
  <si>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</si>
  <si>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</si>
  <si>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</si>
  <si>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</si>
  <si>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</si>
  <si>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</si>
  <si>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</si>
  <si>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</si>
  <si>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</si>
  <si>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</si>
  <si>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</si>
  <si>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</si>
  <si>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</si>
  <si>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</si>
  <si>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</si>
  <si>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</si>
  <si>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</si>
  <si>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</si>
  <si>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</si>
  <si>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</si>
  <si>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</si>
  <si>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</si>
  <si>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</si>
  <si>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</si>
  <si>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</si>
  <si>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</si>
  <si>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</si>
  <si>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</si>
  <si>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</si>
  <si>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</si>
  <si>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</si>
  <si>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</si>
  <si>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</si>
  <si>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</si>
  <si>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</si>
  <si>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</si>
  <si>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</si>
  <si>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</si>
  <si>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</si>
  <si>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</si>
  <si>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</si>
  <si>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</si>
  <si>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</si>
  <si>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</si>
  <si>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</si>
  <si>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</si>
  <si>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</si>
  <si>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</si>
  <si>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</si>
  <si>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</si>
  <si>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</si>
  <si>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</si>
  <si>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</si>
  <si>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</si>
  <si>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</si>
  <si>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</si>
  <si>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</si>
  <si>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</si>
  <si>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</si>
  <si>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</si>
  <si>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</si>
  <si>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</si>
  <si>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</si>
  <si>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</si>
  <si>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</si>
  <si>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</si>
  <si>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</si>
  <si>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</si>
  <si>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</si>
  <si>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</si>
  <si>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</si>
  <si>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</si>
  <si>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</si>
  <si>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</si>
  <si>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</si>
  <si>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</si>
  <si>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</si>
  <si>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</si>
  <si>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</si>
  <si>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</si>
  <si>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</si>
  <si>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</si>
  <si>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</si>
  <si>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</si>
  <si>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</si>
  <si>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</si>
  <si>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</si>
  <si>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</si>
  <si>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</si>
  <si>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</si>
  <si>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</si>
  <si>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</si>
  <si>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</si>
  <si>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</si>
  <si>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</si>
  <si>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</si>
  <si>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нд</t>
  </si>
  <si>
    <t>П</t>
  </si>
  <si>
    <t>ВЛ</t>
  </si>
  <si>
    <t>ж/б</t>
  </si>
  <si>
    <t>трансформатор силовой масляный</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</si>
  <si>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</si>
  <si>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</si>
  <si>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</si>
  <si>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 xml:space="preserve">
Приведение эксплуатуционного состояния  ВЛ 0,4 кВ к действующим НТД, ПТЭ,ПУЭ, отраслевым регламентам, ГОСТ 32144-13</t>
  </si>
  <si>
    <t>Предложения по корректировке плана</t>
  </si>
  <si>
    <t>Возможно реализовать в установленный срок</t>
  </si>
  <si>
    <t>ВЛИ</t>
  </si>
  <si>
    <t>от «__» _____ 20__ г. №___</t>
  </si>
  <si>
    <t>АО "Россети Янтарь"</t>
  </si>
  <si>
    <t>ВЛ 15-150</t>
  </si>
  <si>
    <t>ВЛ 15-59</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</si>
  <si>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</si>
  <si>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</si>
  <si>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</si>
  <si>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</si>
  <si>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</si>
  <si>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</si>
  <si>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</si>
  <si>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</si>
  <si>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</si>
  <si>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</si>
  <si>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</si>
  <si>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</si>
  <si>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</si>
  <si>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</si>
  <si>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</si>
  <si>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</si>
  <si>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</si>
  <si>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</si>
  <si>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</si>
  <si>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</si>
  <si>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</si>
  <si>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</si>
  <si>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</si>
  <si>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</si>
  <si>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</si>
  <si>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</si>
  <si>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</si>
  <si>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</si>
  <si>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</si>
  <si>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</si>
  <si>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</si>
  <si>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</si>
  <si>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</si>
  <si>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</si>
  <si>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предварительный расчет стоимости по объекту-аналогу</t>
  </si>
  <si>
    <t>Сметная стоимость проекта в ценах 2025 года с НДС, млн. руб.</t>
  </si>
  <si>
    <t>Реконструкция линий электропередачи</t>
  </si>
  <si>
    <t>реконструкция</t>
  </si>
  <si>
    <t>N_22-1335</t>
  </si>
  <si>
    <t>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t>
  </si>
  <si>
    <t>Гурьевский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</si>
  <si>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</si>
  <si>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P</t>
    </r>
    <r>
      <rPr>
        <vertAlign val="superscript"/>
        <sz val="11"/>
        <color theme="1"/>
        <rFont val="Calibri"/>
        <family val="2"/>
        <charset val="204"/>
        <scheme val="minor"/>
      </rPr>
      <t>15</t>
    </r>
    <r>
      <rPr>
        <sz val="11"/>
        <color theme="1"/>
        <rFont val="Calibri"/>
        <family val="2"/>
        <scheme val="minor"/>
      </rPr>
      <t>з_тр=0,25 МВА; L</t>
    </r>
    <r>
      <rPr>
        <vertAlign val="superscript"/>
        <sz val="11"/>
        <color theme="1"/>
        <rFont val="Calibri"/>
        <family val="2"/>
        <charset val="204"/>
        <scheme val="minor"/>
      </rPr>
      <t>0,4</t>
    </r>
    <r>
      <rPr>
        <sz val="11"/>
        <color theme="1"/>
        <rFont val="Calibri"/>
        <family val="2"/>
        <scheme val="minor"/>
      </rPr>
      <t>з_лэп=1,562 км</t>
    </r>
  </si>
  <si>
    <t xml:space="preserve">ТП 15/0,4 кВ 047-04 </t>
  </si>
  <si>
    <t>ТП 15/0,4 кВ 047-04  новая</t>
  </si>
  <si>
    <t>GTBN</t>
  </si>
  <si>
    <t>2015</t>
  </si>
  <si>
    <t>Оборудование подстанции имеет срок эксплуатации более 25 лет, основные диагностические показатели соответствуют ОНИЭ СО 34.45-51.300-97. Техническое состояние - рабочее.</t>
  </si>
  <si>
    <t>Акт обследования ТП 47-04 от 20.07.2022</t>
  </si>
  <si>
    <t>Требуется строительство новой ТП 15/0,4 кВ взамен существующей ТП 47-04.</t>
  </si>
  <si>
    <t>1973</t>
  </si>
  <si>
    <t>ВЛ 0,4 кВ Л-2 от ТП 047-04</t>
  </si>
  <si>
    <t>ВЛИ 0,4 кВ Л-2 от ТП 047-04</t>
  </si>
  <si>
    <t>Акт обсл. ВЛ 0,4 кВ от ТП 47-04 от 18.07.2022</t>
  </si>
  <si>
    <t>Требуется разукрупнение сетей путем реконструкции ВЛ 0,4 кВ Л-2 от ТП 047-04</t>
  </si>
  <si>
    <t xml:space="preserve">ВЛ 0,4 кВ Л-1 от ТП 047-04 </t>
  </si>
  <si>
    <t>Требуется разукрупнение сетей путем реконструкции ВЛ 0,4 кВ Л-1 от ТП 148-05</t>
  </si>
  <si>
    <t xml:space="preserve">ВЛ 0,4 кВ Л-3 от ТП 047-04 </t>
  </si>
  <si>
    <t>Требуется разукрупнение сетей путем реконструкции ВЛ 0,4 кВ Л-3 от ТП 148-05</t>
  </si>
  <si>
    <t>от оп. № 1 до опоры № 16, от оп. № 4 до оп. № 4/7, от оп. № 4/2 до оп. № 4/2/1, от оп. № 14 до оп. №14/1</t>
  </si>
  <si>
    <t>70, 35</t>
  </si>
  <si>
    <t xml:space="preserve">от оп. № 1 до оп. № 11, от оп. № 3 до оп. №3/9, от оп. № 5 до оп. № 5/1, от оп. № 6 до оп. № 6/1, от оп. № 8 до оп. № 8/2, от оп. № 9 до оп. № 9/1, от оп. № 3/3 до оп. № 3/3/1, от оп. № 3/5 до оп. № 3/5/1 </t>
  </si>
  <si>
    <t xml:space="preserve">от оп. № 1 до опоры № 18, от оп. № 10 до оп. №10/1, от оп. № 11 до оп. № 11/1, от оп. № 13 до оп. № 13/1, от оп. № 16 до оп. № 16/1 </t>
  </si>
  <si>
    <t>БКТП 15/0,4кВ с трансформатором мощностью 250 кВА</t>
  </si>
  <si>
    <t>ВЛ 0,4 кВ - 1,51 млн.руб./км; 
ТП 15/0,4 кВ - 20,94 млн.руб./МВА</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</si>
  <si>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- 1982). Повышение индекса состояния до нормированного значения. 
Уровень напряжения соответсвует требованиям ГОСТ 32144-2013 (220 В).</t>
  </si>
  <si>
    <t>Акционерное общество "Россети Янтарь" ДЗО  ПАО "Россети"</t>
  </si>
  <si>
    <t>2025</t>
  </si>
  <si>
    <t xml:space="preserve">Жалобы жителей п. Малое Исаково на низкое качество электроэнергии.
Акт технического обследования ВЛ 0,4 кВ от ТП 047-04 от 06.06.2022 г. от 18.07.2022 г. - Высокий износ участков цепей. Большая протяженность ВЛ 0,4 кВ. Нарушение принципа построения сети, путем увеличения протяженности ВЛ 0,4 кВ при подключении новых потребителей. Требуется разукрупнение сетей путем реконструкции В Л 0,4 кВ Л-1, Л-2, Л-3 от ТП 047-04. 
Акт технического обследования ТП 047-04 от 20.07.2022 г. - Износ конструкции ТП, износ разъединителя, износ трансформатора. Требуется строительство новой ТП 15/0,4 кВ взамен существующей ТП 47-04. 
Индекс технического состояния ТП 15/0,4 кВ 047-04 - 72,08; ВЛ 0,4 кВ от ТП 047-04 - 70,4.
Программа энергосбережения и повышения энергетической эффективности АО «Россети Янтарь» на период 2023-2027 гг., утв. Советом директоров (протокол от 23.03.2023 № 23).                                                                                                            </t>
  </si>
  <si>
    <t>Год раскрытия информации: 2024 год</t>
  </si>
  <si>
    <t>2024</t>
  </si>
  <si>
    <t>Факт 2023 года</t>
  </si>
  <si>
    <t xml:space="preserve"> 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</si>
</sst>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b/>
      <u/>
      <sz val="11"/>
      <color theme="1"/>
      <name val="Times New Roman"/>
      <family val="1"/>
      <charset val="204"/>
    </font>
    <font>
      <b/>
      <u/>
      <sz val="12"/>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4" fillId="0" borderId="50" xfId="67" applyNumberFormat="1" applyFont="1" applyFill="1" applyBorder="1" applyAlignment="1">
      <alignment vertical="center"/>
    </xf>
    <xf numFmtId="0" fontId="77"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applyAlignment="1">
      <alignment horizontal="left" vertical="center" wrapText="1"/>
    </xf>
    <xf numFmtId="0" fontId="57" fillId="25" borderId="50" xfId="62" applyFont="1" applyFill="1" applyBorder="1" applyAlignment="1">
      <alignment horizontal="center"/>
    </xf>
    <xf numFmtId="0" fontId="57" fillId="0" borderId="50" xfId="62" applyFont="1" applyBorder="1"/>
    <xf numFmtId="10" fontId="57" fillId="25" borderId="50" xfId="62" applyNumberFormat="1" applyFont="1" applyFill="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8" fillId="28" borderId="50" xfId="62" applyNumberFormat="1" applyFont="1" applyFill="1" applyBorder="1" applyAlignment="1">
      <alignment horizontal="center"/>
    </xf>
    <xf numFmtId="0" fontId="78" fillId="26" borderId="50" xfId="62" applyFont="1" applyFill="1" applyBorder="1" applyAlignment="1">
      <alignment horizontal="center" vertical="center" wrapText="1"/>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4" fillId="0" borderId="0" xfId="1" applyFont="1" applyFill="1" applyBorder="1" applyAlignment="1">
      <alignment horizontal="center" vertical="center"/>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7" fillId="29" borderId="0" xfId="0" applyFont="1" applyFill="1" applyAlignment="1">
      <alignment horizontal="left" vertical="center"/>
    </xf>
    <xf numFmtId="0" fontId="36" fillId="0" borderId="0" xfId="0" applyFont="1" applyFill="1" applyBorder="1" applyAlignment="1">
      <alignment vertical="top"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1" xfId="1" applyFont="1" applyFill="1" applyBorder="1" applyAlignment="1">
      <alignment vertical="center" wrapText="1"/>
    </xf>
    <xf numFmtId="0" fontId="11" fillId="0" borderId="30" xfId="69" applyFill="1" applyBorder="1" applyAlignment="1">
      <alignment horizontal="left" vertical="center" wrapText="1"/>
    </xf>
    <xf numFmtId="0" fontId="7" fillId="0" borderId="55" xfId="1" applyFont="1" applyFill="1" applyBorder="1" applyAlignment="1">
      <alignment horizontal="center" vertical="center" wrapText="1"/>
    </xf>
    <xf numFmtId="49" fontId="7" fillId="0" borderId="55" xfId="1" applyNumberFormat="1" applyFont="1" applyFill="1" applyBorder="1" applyAlignment="1">
      <alignment horizontal="center" vertical="center"/>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7" fillId="0" borderId="59" xfId="1" applyFont="1" applyFill="1" applyBorder="1" applyAlignment="1">
      <alignment horizontal="center" vertical="center" wrapText="1"/>
    </xf>
    <xf numFmtId="49" fontId="7" fillId="0" borderId="59"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60" xfId="1" applyFont="1" applyFill="1" applyBorder="1" applyAlignment="1">
      <alignment horizontal="left" vertical="center" wrapText="1"/>
    </xf>
    <xf numFmtId="0" fontId="3" fillId="0" borderId="60" xfId="1" applyFont="1" applyFill="1" applyBorder="1" applyAlignment="1">
      <alignment vertical="center" wrapText="1"/>
    </xf>
    <xf numFmtId="0" fontId="7" fillId="0" borderId="60" xfId="1" applyFont="1" applyBorder="1" applyAlignment="1">
      <alignment vertical="center"/>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168" fontId="11" fillId="0" borderId="0" xfId="62" applyNumberFormat="1" applyFont="1" applyFill="1" applyBorder="1" applyAlignment="1">
      <alignment horizontal="left"/>
    </xf>
    <xf numFmtId="0" fontId="11" fillId="0" borderId="0" xfId="62" applyFont="1" applyFill="1" applyAlignment="1">
      <alignment horizontal="left" wrapText="1"/>
    </xf>
    <xf numFmtId="0" fontId="80" fillId="0" borderId="0" xfId="0" applyFont="1"/>
    <xf numFmtId="0" fontId="49" fillId="0" borderId="0" xfId="1" applyFont="1" applyAlignment="1">
      <alignment vertical="center"/>
    </xf>
    <xf numFmtId="0" fontId="81"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2" fillId="0" borderId="1" xfId="0" applyFont="1" applyBorder="1" applyAlignment="1">
      <alignment horizontal="center" vertical="center"/>
    </xf>
    <xf numFmtId="0" fontId="82" fillId="0" borderId="1" xfId="0" applyFont="1" applyBorder="1" applyAlignment="1">
      <alignment horizontal="center" vertical="center" wrapText="1"/>
    </xf>
    <xf numFmtId="0" fontId="82" fillId="0" borderId="3" xfId="0" applyFont="1" applyBorder="1" applyAlignment="1">
      <alignment horizontal="center" vertical="center" wrapText="1"/>
    </xf>
    <xf numFmtId="0" fontId="82" fillId="0" borderId="10" xfId="0" applyFont="1" applyBorder="1" applyAlignment="1">
      <alignment horizontal="center" vertical="center"/>
    </xf>
    <xf numFmtId="0" fontId="82" fillId="0" borderId="10" xfId="0" applyFont="1" applyFill="1" applyBorder="1" applyAlignment="1">
      <alignment horizontal="center" vertical="center" wrapText="1"/>
    </xf>
    <xf numFmtId="0" fontId="80" fillId="0" borderId="54" xfId="0" applyFont="1" applyBorder="1" applyAlignment="1">
      <alignment wrapText="1"/>
    </xf>
    <xf numFmtId="0" fontId="80" fillId="0" borderId="54" xfId="0" applyFont="1" applyFill="1" applyBorder="1" applyAlignment="1">
      <alignment wrapText="1"/>
    </xf>
    <xf numFmtId="0" fontId="80" fillId="0" borderId="54" xfId="0" applyFont="1" applyBorder="1" applyAlignment="1">
      <alignment horizontal="center" vertical="center"/>
    </xf>
    <xf numFmtId="0" fontId="80" fillId="0" borderId="54" xfId="0" applyFont="1" applyBorder="1"/>
    <xf numFmtId="0" fontId="80" fillId="0" borderId="54" xfId="0" applyFont="1" applyFill="1" applyBorder="1" applyAlignment="1">
      <alignment horizontal="center" vertical="center"/>
    </xf>
    <xf numFmtId="0" fontId="80" fillId="0" borderId="53" xfId="0" applyFont="1" applyFill="1" applyBorder="1" applyAlignment="1">
      <alignment horizontal="center" vertical="center"/>
    </xf>
    <xf numFmtId="0" fontId="89" fillId="0" borderId="54" xfId="0" applyFont="1" applyBorder="1" applyAlignment="1">
      <alignment horizontal="center" vertical="center" wrapText="1"/>
    </xf>
    <xf numFmtId="0" fontId="80" fillId="0" borderId="54" xfId="0" applyFont="1" applyBorder="1" applyAlignment="1">
      <alignment horizontal="center" vertical="center" wrapText="1"/>
    </xf>
    <xf numFmtId="0" fontId="80" fillId="0" borderId="60" xfId="0" applyFont="1" applyBorder="1"/>
    <xf numFmtId="0" fontId="80" fillId="0" borderId="60" xfId="0" applyFont="1" applyBorder="1" applyAlignment="1">
      <alignment horizontal="center" vertical="center"/>
    </xf>
    <xf numFmtId="0" fontId="80" fillId="0" borderId="60" xfId="0" applyFont="1" applyFill="1" applyBorder="1" applyAlignment="1">
      <alignment horizontal="center" vertical="center"/>
    </xf>
    <xf numFmtId="0" fontId="82" fillId="0" borderId="0" xfId="0" applyFont="1"/>
    <xf numFmtId="0" fontId="39" fillId="0" borderId="60"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60" xfId="1" applyNumberFormat="1" applyFont="1" applyBorder="1" applyAlignment="1">
      <alignment vertical="center"/>
    </xf>
    <xf numFmtId="49" fontId="7" fillId="0" borderId="56" xfId="1" applyNumberFormat="1" applyFont="1" applyBorder="1" applyAlignment="1">
      <alignment vertical="center"/>
    </xf>
    <xf numFmtId="0" fontId="11" fillId="0" borderId="56" xfId="2" applyFont="1" applyFill="1" applyBorder="1" applyAlignment="1">
      <alignment vertical="center" wrapText="1"/>
    </xf>
    <xf numFmtId="0" fontId="4" fillId="0" borderId="60" xfId="1" applyFont="1" applyBorder="1" applyAlignment="1">
      <alignment horizontal="center" vertical="center"/>
    </xf>
    <xf numFmtId="0" fontId="42" fillId="0" borderId="60" xfId="2" applyNumberFormat="1" applyFont="1" applyFill="1" applyBorder="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vertical="top" wrapText="1"/>
    </xf>
    <xf numFmtId="0" fontId="11" fillId="0" borderId="60" xfId="2" applyFont="1" applyFill="1" applyBorder="1" applyAlignment="1">
      <alignment horizontal="center" vertical="center" wrapText="1"/>
    </xf>
    <xf numFmtId="0" fontId="11" fillId="0" borderId="60" xfId="2" applyNumberFormat="1" applyFont="1" applyFill="1" applyBorder="1" applyAlignment="1">
      <alignment horizontal="center" vertical="top" wrapText="1"/>
    </xf>
    <xf numFmtId="0" fontId="11" fillId="0" borderId="60" xfId="2" applyFont="1" applyFill="1" applyBorder="1"/>
    <xf numFmtId="0" fontId="0" fillId="0" borderId="60" xfId="0" applyFill="1" applyBorder="1" applyAlignment="1">
      <alignment wrapText="1"/>
    </xf>
    <xf numFmtId="0" fontId="11" fillId="0" borderId="60" xfId="2" applyFont="1" applyFill="1" applyBorder="1" applyAlignment="1">
      <alignment vertical="top" wrapText="1"/>
    </xf>
    <xf numFmtId="14" fontId="11" fillId="0" borderId="60" xfId="2" applyNumberFormat="1" applyFont="1" applyFill="1" applyBorder="1" applyAlignment="1">
      <alignment horizontal="center" vertical="center" wrapText="1" shrinkToFit="1"/>
    </xf>
    <xf numFmtId="0" fontId="11" fillId="0" borderId="60" xfId="2" applyFont="1" applyFill="1" applyBorder="1" applyAlignment="1">
      <alignment horizontal="justify" vertical="top" wrapText="1"/>
    </xf>
    <xf numFmtId="0" fontId="11" fillId="0" borderId="60" xfId="2" applyNumberFormat="1" applyFont="1" applyFill="1" applyBorder="1" applyAlignment="1">
      <alignment horizontal="left" vertical="top" wrapText="1"/>
    </xf>
    <xf numFmtId="0" fontId="50" fillId="0" borderId="60" xfId="2" applyFont="1" applyFill="1" applyBorder="1" applyAlignment="1">
      <alignment horizontal="center"/>
    </xf>
    <xf numFmtId="0" fontId="11" fillId="0" borderId="60" xfId="2" applyNumberFormat="1" applyFont="1" applyFill="1" applyBorder="1" applyAlignment="1">
      <alignment horizontal="left" vertical="top"/>
    </xf>
    <xf numFmtId="169" fontId="42" fillId="0" borderId="60" xfId="2" applyNumberFormat="1" applyFont="1" applyFill="1" applyBorder="1" applyAlignment="1">
      <alignment horizontal="right" vertical="top" wrapText="1"/>
    </xf>
    <xf numFmtId="0" fontId="11" fillId="0" borderId="60" xfId="2" applyFont="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6" fontId="42" fillId="0" borderId="60" xfId="2" applyNumberFormat="1" applyFont="1" applyFill="1" applyBorder="1" applyAlignment="1">
      <alignment horizontal="center" vertical="center" wrapText="1"/>
    </xf>
    <xf numFmtId="176" fontId="39"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6" fontId="11" fillId="0" borderId="60" xfId="2" applyNumberFormat="1" applyFont="1" applyFill="1" applyBorder="1" applyAlignment="1">
      <alignment horizontal="center" vertical="center" wrapText="1"/>
    </xf>
    <xf numFmtId="176" fontId="11" fillId="0" borderId="60" xfId="0" applyNumberFormat="1" applyFont="1" applyFill="1" applyBorder="1" applyAlignment="1">
      <alignment horizontal="center" vertical="center"/>
    </xf>
    <xf numFmtId="176" fontId="42" fillId="0" borderId="60" xfId="0" applyNumberFormat="1" applyFont="1" applyFill="1" applyBorder="1" applyAlignment="1">
      <alignment horizontal="center" vertical="center"/>
    </xf>
    <xf numFmtId="0" fontId="47" fillId="0" borderId="60" xfId="45" applyFont="1" applyFill="1" applyBorder="1" applyAlignment="1">
      <alignment horizontal="left" vertical="center" wrapText="1"/>
    </xf>
    <xf numFmtId="176" fontId="43" fillId="0" borderId="60" xfId="45" applyNumberFormat="1" applyFont="1" applyFill="1" applyBorder="1" applyAlignment="1">
      <alignment horizontal="center" vertical="center" wrapText="1"/>
    </xf>
    <xf numFmtId="0" fontId="43" fillId="0" borderId="60" xfId="45" applyFont="1" applyFill="1" applyBorder="1" applyAlignment="1">
      <alignment horizontal="left" vertical="center" wrapText="1"/>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167" fontId="37" fillId="0" borderId="60" xfId="49" applyNumberFormat="1" applyFont="1" applyBorder="1" applyAlignment="1">
      <alignment horizontal="center" vertical="center"/>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1" xfId="2" applyFont="1" applyFill="1" applyBorder="1" applyAlignment="1">
      <alignment horizontal="left" vertical="top" wrapText="1"/>
    </xf>
    <xf numFmtId="0" fontId="11" fillId="0" borderId="62" xfId="62" applyFont="1" applyFill="1" applyBorder="1" applyAlignment="1">
      <alignment horizontal="center" vertical="center"/>
    </xf>
    <xf numFmtId="0" fontId="11" fillId="0" borderId="62" xfId="62" applyFont="1" applyFill="1" applyBorder="1" applyAlignment="1">
      <alignment horizontal="center" vertical="center" wrapText="1"/>
    </xf>
    <xf numFmtId="49" fontId="11" fillId="0" borderId="62" xfId="62" applyNumberFormat="1" applyFont="1" applyFill="1" applyBorder="1" applyAlignment="1">
      <alignment horizontal="center" vertical="center"/>
    </xf>
    <xf numFmtId="49" fontId="11" fillId="0" borderId="62" xfId="62" applyNumberFormat="1" applyFont="1" applyFill="1" applyBorder="1" applyAlignment="1">
      <alignment horizontal="center" vertical="center" wrapText="1"/>
    </xf>
    <xf numFmtId="0" fontId="7" fillId="0" borderId="62" xfId="0" applyFont="1" applyBorder="1" applyAlignment="1">
      <alignment horizontal="center" vertical="center" wrapText="1"/>
    </xf>
    <xf numFmtId="2" fontId="11" fillId="0" borderId="0" xfId="62" applyNumberFormat="1" applyFont="1" applyAlignment="1">
      <alignment horizontal="left"/>
    </xf>
    <xf numFmtId="0" fontId="11" fillId="0" borderId="62" xfId="62" applyFont="1" applyBorder="1" applyAlignment="1">
      <alignment horizontal="center" vertical="center"/>
    </xf>
    <xf numFmtId="0" fontId="7" fillId="0" borderId="62" xfId="1" applyFont="1" applyFill="1" applyBorder="1" applyAlignment="1">
      <alignment vertical="center" wrapText="1"/>
    </xf>
    <xf numFmtId="168" fontId="11" fillId="0" borderId="62" xfId="62" applyNumberFormat="1" applyFont="1" applyFill="1" applyBorder="1" applyAlignment="1">
      <alignment horizontal="center" vertical="center"/>
    </xf>
    <xf numFmtId="0" fontId="11" fillId="0" borderId="62" xfId="62" applyFont="1" applyBorder="1" applyAlignment="1">
      <alignment horizontal="center" vertical="center" wrapText="1"/>
    </xf>
    <xf numFmtId="0" fontId="11" fillId="0" borderId="62" xfId="2" applyFont="1" applyFill="1" applyBorder="1" applyAlignment="1">
      <alignment vertical="center" wrapText="1"/>
    </xf>
    <xf numFmtId="176" fontId="42" fillId="0" borderId="64" xfId="2" applyNumberFormat="1" applyFont="1" applyFill="1" applyBorder="1" applyAlignment="1">
      <alignment horizontal="center" vertical="center" wrapText="1"/>
    </xf>
    <xf numFmtId="176" fontId="42" fillId="0" borderId="64" xfId="2" applyNumberFormat="1" applyFont="1" applyBorder="1" applyAlignment="1">
      <alignment horizontal="center" vertical="center"/>
    </xf>
    <xf numFmtId="0" fontId="42" fillId="0" borderId="65" xfId="2" applyFont="1" applyFill="1" applyBorder="1" applyAlignment="1">
      <alignment horizontal="center" vertical="center" wrapText="1"/>
    </xf>
    <xf numFmtId="0" fontId="11" fillId="0" borderId="65" xfId="2" applyFont="1" applyFill="1" applyBorder="1" applyAlignment="1">
      <alignment horizontal="center" vertical="center" wrapText="1"/>
    </xf>
    <xf numFmtId="0" fontId="42" fillId="0" borderId="64" xfId="2" applyFont="1" applyFill="1" applyBorder="1" applyAlignment="1">
      <alignment horizontal="center" vertical="center" wrapText="1"/>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49" fontId="7" fillId="0" borderId="58"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1" fillId="0" borderId="0" xfId="1" applyFont="1" applyFill="1" applyAlignment="1">
      <alignment horizontal="center" vertical="center"/>
    </xf>
    <xf numFmtId="0" fontId="79" fillId="0" borderId="0" xfId="1" applyFont="1" applyFill="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7" fillId="0" borderId="63"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63" xfId="62" applyFont="1" applyBorder="1" applyAlignment="1">
      <alignment horizontal="center" vertical="center"/>
    </xf>
    <xf numFmtId="0" fontId="11" fillId="0" borderId="2" xfId="62" applyFont="1" applyBorder="1" applyAlignment="1">
      <alignment horizontal="center" vertical="center"/>
    </xf>
    <xf numFmtId="0" fontId="7" fillId="0" borderId="6" xfId="0" applyFont="1" applyBorder="1" applyAlignment="1">
      <alignment horizontal="center" vertical="center" wrapText="1"/>
    </xf>
    <xf numFmtId="0" fontId="11" fillId="0" borderId="6"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9" fillId="0" borderId="0" xfId="1" applyFont="1" applyAlignment="1">
      <alignment horizontal="center" vertical="center"/>
    </xf>
    <xf numFmtId="0" fontId="81" fillId="0" borderId="0" xfId="1" applyFont="1" applyAlignment="1">
      <alignment horizontal="center" vertical="center"/>
    </xf>
    <xf numFmtId="0" fontId="11" fillId="0" borderId="0" xfId="1" applyFont="1" applyAlignment="1">
      <alignment horizontal="center" vertical="center"/>
    </xf>
    <xf numFmtId="0" fontId="12" fillId="0" borderId="0" xfId="1" applyFont="1" applyFill="1" applyBorder="1" applyAlignment="1">
      <alignment horizontal="center" vertical="center"/>
    </xf>
    <xf numFmtId="0" fontId="40" fillId="0" borderId="0" xfId="49" applyFont="1" applyAlignment="1">
      <alignment horizontal="center"/>
    </xf>
    <xf numFmtId="0" fontId="40" fillId="0" borderId="0" xfId="49" applyFont="1" applyFill="1" applyAlignment="1">
      <alignment horizontal="center"/>
    </xf>
    <xf numFmtId="0" fontId="41" fillId="0" borderId="0" xfId="49" applyFont="1" applyFill="1" applyAlignment="1">
      <alignment horizontal="center"/>
    </xf>
    <xf numFmtId="0" fontId="82" fillId="0" borderId="1" xfId="0" applyFont="1" applyBorder="1" applyAlignment="1">
      <alignment horizontal="center" vertical="center"/>
    </xf>
    <xf numFmtId="0" fontId="82" fillId="0" borderId="4" xfId="0" applyFont="1" applyBorder="1" applyAlignment="1">
      <alignment horizontal="center" vertical="center"/>
    </xf>
    <xf numFmtId="0" fontId="82" fillId="0" borderId="7" xfId="0" applyFont="1" applyBorder="1" applyAlignment="1">
      <alignment horizontal="center" vertical="center"/>
    </xf>
    <xf numFmtId="0" fontId="82" fillId="0" borderId="3" xfId="0" applyFont="1" applyBorder="1" applyAlignment="1">
      <alignment horizontal="center" vertical="center"/>
    </xf>
    <xf numFmtId="0" fontId="5" fillId="0" borderId="0" xfId="1" applyFont="1" applyAlignment="1">
      <alignment horizontal="center" vertical="center" wrapText="1"/>
    </xf>
    <xf numFmtId="0" fontId="39" fillId="0" borderId="60"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60" xfId="2" applyFont="1" applyFill="1" applyBorder="1" applyAlignment="1">
      <alignment horizontal="center" vertical="center" wrapText="1"/>
    </xf>
    <xf numFmtId="0" fontId="42" fillId="0" borderId="60" xfId="2" applyFont="1" applyFill="1" applyBorder="1" applyAlignment="1">
      <alignment horizontal="center" vertical="center"/>
    </xf>
    <xf numFmtId="0" fontId="9" fillId="0" borderId="0" xfId="1" applyFont="1" applyFill="1" applyAlignment="1">
      <alignment horizontal="center" vertical="center"/>
    </xf>
    <xf numFmtId="0" fontId="90" fillId="0" borderId="0" xfId="1" applyFont="1" applyFill="1" applyAlignment="1">
      <alignment horizontal="center" vertical="center" wrapText="1"/>
    </xf>
    <xf numFmtId="0" fontId="42" fillId="0" borderId="60" xfId="2" applyNumberFormat="1" applyFont="1" applyFill="1" applyBorder="1" applyAlignment="1">
      <alignment horizontal="center" vertical="center" wrapText="1"/>
    </xf>
    <xf numFmtId="0" fontId="42" fillId="0" borderId="61"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4" xfId="2" applyFont="1" applyBorder="1" applyAlignment="1">
      <alignment horizontal="center" vertical="center"/>
    </xf>
    <xf numFmtId="0" fontId="39" fillId="0" borderId="6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8"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67" xfId="52" applyFont="1" applyFill="1" applyBorder="1" applyAlignment="1">
      <alignment horizontal="center" vertical="center"/>
    </xf>
    <xf numFmtId="0" fontId="42" fillId="0" borderId="68" xfId="52" applyFont="1" applyFill="1" applyBorder="1" applyAlignment="1">
      <alignment horizontal="center" vertical="center"/>
    </xf>
    <xf numFmtId="0" fontId="42" fillId="0" borderId="66" xfId="5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6"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[4]Лист1!$A$68</c:f>
              <c:strCache>
                <c:ptCount val="1"/>
                <c:pt idx="0">
                  <c:v>PV</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4F6-4C40-982E-A2CF6C9906AC}"/>
            </c:ext>
          </c:extLst>
        </c:ser>
        <c:ser>
          <c:idx val="1"/>
          <c:order val="1"/>
          <c:tx>
            <c:strRef>
              <c:f>[4]Лист1!$A$69</c:f>
              <c:strCache>
                <c:ptCount val="1"/>
                <c:pt idx="0">
                  <c:v>NPV (без учета продажи)</c:v>
                </c:pt>
              </c:strCache>
            </c:strRef>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4F6-4C40-982E-A2CF6C9906AC}"/>
            </c:ext>
          </c:extLst>
        </c:ser>
        <c:dLbls>
          <c:showLegendKey val="0"/>
          <c:showVal val="0"/>
          <c:showCatName val="0"/>
          <c:showSerName val="0"/>
          <c:showPercent val="0"/>
          <c:showBubbleSize val="0"/>
        </c:dLbls>
        <c:smooth val="0"/>
        <c:axId val="-811765248"/>
        <c:axId val="-811771232"/>
      </c:lineChart>
      <c:catAx>
        <c:axId val="-811765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771232"/>
        <c:crosses val="autoZero"/>
        <c:auto val="1"/>
        <c:lblAlgn val="ctr"/>
        <c:lblOffset val="100"/>
        <c:noMultiLvlLbl val="0"/>
      </c:catAx>
      <c:valAx>
        <c:axId val="-8117712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765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7;&#1056;&#1069;&#1057;\&#1055;&#1058;&#1054;\&#1059;&#1069;&#1056;&#1057;\&#1047;&#1040;&#1050;&#1056;&#1067;&#1058;&#1040;&#1071;\&#1048;&#1085;&#1074;&#1077;&#1089;&#1090;&#1087;&#1088;&#1086;&#1075;&#1088;&#1072;&#1084;&#1084;&#1072;%202019-2023\2022%20&#1075;.%20&#1058;&#1047;%20&#1087;&#1086;%20&#1078;&#1072;&#1083;&#1086;&#1073;&#1072;&#1084;%20&#1080;%20&#1085;&#1072;&#1076;&#1077;&#1078;&#1085;&#1086;&#1089;&#1090;&#1080;\&#1043;&#1091;&#1088;&#1100;&#1077;&#1074;&#1089;&#1082;&#1080;&#1081;%20&#1057;&#1059;\&#1058;&#1047;%2012-22-20%20&#1058;&#1055;%2053-10%20&#1087;.%20&#1056;&#1072;&#1089;&#1089;&#1074;&#1077;&#1090;\&#1055;&#1072;&#1089;&#1087;&#1086;&#1088;&#1090;%20&#1048;&#1055;%20&#1058;&#1047;%2012-22-20%20&#1087;.%20&#1056;&#1072;&#1089;&#1089;&#1074;&#1077;&#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row r="25">
          <cell r="D25" t="str">
            <v>трансформатор силовой масляный</v>
          </cell>
          <cell r="F25" t="str">
            <v>ТМГ</v>
          </cell>
          <cell r="G25" t="str">
            <v>Т-1</v>
          </cell>
          <cell r="H25" t="str">
            <v>Т-1</v>
          </cell>
          <cell r="L25" t="str">
            <v>15</v>
          </cell>
          <cell r="M25">
            <v>15</v>
          </cell>
          <cell r="Q25" t="str">
            <v>2018 г. ООО "ЭнЭкА"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74" customWidth="1"/>
    <col min="2" max="2" width="53.5703125" style="274" customWidth="1"/>
    <col min="3" max="3" width="91.42578125" style="274" customWidth="1"/>
    <col min="4" max="4" width="12" style="274" customWidth="1"/>
    <col min="5" max="5" width="14.42578125" style="274" customWidth="1"/>
    <col min="6" max="6" width="36.5703125" style="274" customWidth="1"/>
    <col min="7" max="7" width="20" style="274" customWidth="1"/>
    <col min="8" max="8" width="25.5703125" style="274" customWidth="1"/>
    <col min="9" max="9" width="16.42578125" style="274" customWidth="1"/>
    <col min="10" max="16384" width="9.140625" style="274"/>
  </cols>
  <sheetData>
    <row r="1" spans="1:22" s="15" customFormat="1" ht="18.75" customHeight="1" x14ac:dyDescent="0.2">
      <c r="A1" s="257"/>
      <c r="C1" s="258" t="s">
        <v>65</v>
      </c>
    </row>
    <row r="2" spans="1:22" s="15" customFormat="1" ht="18.75" customHeight="1" x14ac:dyDescent="0.3">
      <c r="A2" s="257"/>
      <c r="C2" s="259" t="s">
        <v>7</v>
      </c>
    </row>
    <row r="3" spans="1:22" s="15" customFormat="1" ht="18.75" x14ac:dyDescent="0.3">
      <c r="A3" s="260"/>
      <c r="C3" s="259" t="s">
        <v>518</v>
      </c>
    </row>
    <row r="4" spans="1:22" s="15" customFormat="1" ht="18.75" x14ac:dyDescent="0.3">
      <c r="A4" s="260"/>
      <c r="H4" s="259"/>
    </row>
    <row r="5" spans="1:22" s="15" customFormat="1" ht="15.75" x14ac:dyDescent="0.25">
      <c r="A5" s="410" t="s">
        <v>591</v>
      </c>
      <c r="B5" s="410"/>
      <c r="C5" s="410"/>
      <c r="D5" s="104"/>
      <c r="E5" s="104"/>
      <c r="F5" s="104"/>
      <c r="G5" s="104"/>
      <c r="H5" s="104"/>
      <c r="I5" s="104"/>
      <c r="J5" s="104"/>
    </row>
    <row r="6" spans="1:22" s="15" customFormat="1" ht="18.75" x14ac:dyDescent="0.3">
      <c r="A6" s="260"/>
      <c r="H6" s="259"/>
    </row>
    <row r="7" spans="1:22" s="15" customFormat="1" ht="18.75" x14ac:dyDescent="0.2">
      <c r="A7" s="414" t="s">
        <v>6</v>
      </c>
      <c r="B7" s="414"/>
      <c r="C7" s="414"/>
      <c r="D7" s="261"/>
      <c r="E7" s="261"/>
      <c r="F7" s="261"/>
      <c r="G7" s="261"/>
      <c r="H7" s="261"/>
      <c r="I7" s="261"/>
      <c r="J7" s="261"/>
      <c r="K7" s="261"/>
      <c r="L7" s="261"/>
      <c r="M7" s="261"/>
      <c r="N7" s="261"/>
      <c r="O7" s="261"/>
      <c r="P7" s="261"/>
      <c r="Q7" s="261"/>
      <c r="R7" s="261"/>
      <c r="S7" s="261"/>
      <c r="T7" s="261"/>
      <c r="U7" s="261"/>
      <c r="V7" s="261"/>
    </row>
    <row r="8" spans="1:22" s="15" customFormat="1" ht="18.75" x14ac:dyDescent="0.2">
      <c r="A8" s="299"/>
      <c r="B8" s="299"/>
      <c r="C8" s="299"/>
      <c r="D8" s="262"/>
      <c r="E8" s="262"/>
      <c r="F8" s="262"/>
      <c r="G8" s="262"/>
      <c r="H8" s="262"/>
      <c r="I8" s="261"/>
      <c r="J8" s="261"/>
      <c r="K8" s="261"/>
      <c r="L8" s="261"/>
      <c r="M8" s="261"/>
      <c r="N8" s="261"/>
      <c r="O8" s="261"/>
      <c r="P8" s="261"/>
      <c r="Q8" s="261"/>
      <c r="R8" s="261"/>
      <c r="S8" s="261"/>
      <c r="T8" s="261"/>
      <c r="U8" s="261"/>
      <c r="V8" s="261"/>
    </row>
    <row r="9" spans="1:22" s="15" customFormat="1" ht="18.75" x14ac:dyDescent="0.2">
      <c r="A9" s="415" t="s">
        <v>588</v>
      </c>
      <c r="B9" s="415"/>
      <c r="C9" s="415"/>
      <c r="D9" s="263"/>
      <c r="E9" s="263"/>
      <c r="F9" s="263"/>
      <c r="G9" s="263"/>
      <c r="H9" s="263"/>
      <c r="I9" s="261"/>
      <c r="J9" s="261"/>
      <c r="K9" s="261"/>
      <c r="L9" s="261"/>
      <c r="M9" s="261"/>
      <c r="N9" s="261"/>
      <c r="O9" s="261"/>
      <c r="P9" s="261"/>
      <c r="Q9" s="261"/>
      <c r="R9" s="261"/>
      <c r="S9" s="261"/>
      <c r="T9" s="261"/>
      <c r="U9" s="261"/>
      <c r="V9" s="261"/>
    </row>
    <row r="10" spans="1:22" s="15" customFormat="1" ht="18.75" x14ac:dyDescent="0.2">
      <c r="A10" s="411" t="s">
        <v>5</v>
      </c>
      <c r="B10" s="411"/>
      <c r="C10" s="411"/>
      <c r="D10" s="264"/>
      <c r="E10" s="264"/>
      <c r="F10" s="264"/>
      <c r="G10" s="264"/>
      <c r="H10" s="264"/>
      <c r="I10" s="261"/>
      <c r="J10" s="261"/>
      <c r="K10" s="261"/>
      <c r="L10" s="261"/>
      <c r="M10" s="261"/>
      <c r="N10" s="261"/>
      <c r="O10" s="261"/>
      <c r="P10" s="261"/>
      <c r="Q10" s="261"/>
      <c r="R10" s="261"/>
      <c r="S10" s="261"/>
      <c r="T10" s="261"/>
      <c r="U10" s="261"/>
      <c r="V10" s="261"/>
    </row>
    <row r="11" spans="1:22" s="15" customFormat="1" ht="18.75" x14ac:dyDescent="0.2">
      <c r="A11" s="299"/>
      <c r="B11" s="299"/>
      <c r="C11" s="299"/>
      <c r="D11" s="262"/>
      <c r="E11" s="262"/>
      <c r="F11" s="262"/>
      <c r="G11" s="262"/>
      <c r="H11" s="262"/>
      <c r="I11" s="261"/>
      <c r="J11" s="261"/>
      <c r="K11" s="261"/>
      <c r="L11" s="261"/>
      <c r="M11" s="261"/>
      <c r="N11" s="261"/>
      <c r="O11" s="261"/>
      <c r="P11" s="261"/>
      <c r="Q11" s="261"/>
      <c r="R11" s="261"/>
      <c r="S11" s="261"/>
      <c r="T11" s="261"/>
      <c r="U11" s="261"/>
      <c r="V11" s="261"/>
    </row>
    <row r="12" spans="1:22" s="15" customFormat="1" ht="18.75" x14ac:dyDescent="0.2">
      <c r="A12" s="416" t="s">
        <v>560</v>
      </c>
      <c r="B12" s="416"/>
      <c r="C12" s="416"/>
      <c r="D12" s="263"/>
      <c r="E12" s="263"/>
      <c r="F12" s="263"/>
      <c r="G12" s="263"/>
      <c r="H12" s="263"/>
      <c r="I12" s="261"/>
      <c r="J12" s="261"/>
      <c r="K12" s="261"/>
      <c r="L12" s="261"/>
      <c r="M12" s="261"/>
      <c r="N12" s="261"/>
      <c r="O12" s="261"/>
      <c r="P12" s="261"/>
      <c r="Q12" s="261"/>
      <c r="R12" s="261"/>
      <c r="S12" s="261"/>
      <c r="T12" s="261"/>
      <c r="U12" s="261"/>
      <c r="V12" s="261"/>
    </row>
    <row r="13" spans="1:22" s="15" customFormat="1" ht="18.75" x14ac:dyDescent="0.2">
      <c r="A13" s="411" t="s">
        <v>4</v>
      </c>
      <c r="B13" s="411"/>
      <c r="C13" s="411"/>
      <c r="D13" s="264"/>
      <c r="E13" s="264"/>
      <c r="F13" s="264"/>
      <c r="G13" s="264"/>
      <c r="H13" s="264"/>
      <c r="I13" s="261"/>
      <c r="J13" s="261"/>
      <c r="K13" s="261"/>
      <c r="L13" s="261"/>
      <c r="M13" s="261"/>
      <c r="N13" s="261"/>
      <c r="O13" s="261"/>
      <c r="P13" s="261"/>
      <c r="Q13" s="261"/>
      <c r="R13" s="261"/>
      <c r="S13" s="261"/>
      <c r="T13" s="261"/>
      <c r="U13" s="261"/>
      <c r="V13" s="261"/>
    </row>
    <row r="14" spans="1:22" s="265" customFormat="1" ht="15.75" customHeight="1" x14ac:dyDescent="0.2">
      <c r="A14" s="253"/>
      <c r="B14" s="253"/>
      <c r="C14" s="282"/>
      <c r="D14" s="253"/>
      <c r="E14" s="253"/>
      <c r="F14" s="253"/>
      <c r="G14" s="253"/>
      <c r="H14" s="253"/>
      <c r="I14" s="253"/>
      <c r="J14" s="253"/>
      <c r="K14" s="253"/>
      <c r="L14" s="253"/>
      <c r="M14" s="253"/>
      <c r="N14" s="253"/>
      <c r="O14" s="253"/>
      <c r="P14" s="253"/>
      <c r="Q14" s="253"/>
      <c r="R14" s="253"/>
      <c r="S14" s="253"/>
      <c r="T14" s="253"/>
      <c r="U14" s="253"/>
      <c r="V14" s="253"/>
    </row>
    <row r="15" spans="1:22" s="266" customFormat="1" ht="45.75" customHeight="1" x14ac:dyDescent="0.2">
      <c r="A15" s="417" t="s">
        <v>561</v>
      </c>
      <c r="B15" s="417"/>
      <c r="C15" s="417"/>
      <c r="D15" s="263"/>
      <c r="E15" s="263"/>
      <c r="F15" s="263"/>
      <c r="G15" s="263"/>
      <c r="H15" s="263"/>
      <c r="I15" s="263"/>
      <c r="J15" s="263"/>
      <c r="K15" s="263"/>
      <c r="L15" s="263"/>
      <c r="M15" s="263"/>
      <c r="N15" s="263"/>
      <c r="O15" s="263"/>
      <c r="P15" s="263"/>
      <c r="Q15" s="263"/>
      <c r="R15" s="263"/>
      <c r="S15" s="263"/>
      <c r="T15" s="263"/>
      <c r="U15" s="263"/>
      <c r="V15" s="263"/>
    </row>
    <row r="16" spans="1:22" s="266" customFormat="1" ht="15" customHeight="1" x14ac:dyDescent="0.2">
      <c r="A16" s="411" t="s">
        <v>3</v>
      </c>
      <c r="B16" s="411"/>
      <c r="C16" s="411"/>
      <c r="D16" s="264"/>
      <c r="E16" s="264"/>
      <c r="F16" s="264"/>
      <c r="G16" s="264"/>
      <c r="H16" s="264"/>
      <c r="I16" s="264"/>
      <c r="J16" s="264"/>
      <c r="K16" s="264"/>
      <c r="L16" s="264"/>
      <c r="M16" s="264"/>
      <c r="N16" s="264"/>
      <c r="O16" s="264"/>
      <c r="P16" s="264"/>
      <c r="Q16" s="264"/>
      <c r="R16" s="264"/>
      <c r="S16" s="264"/>
      <c r="T16" s="264"/>
      <c r="U16" s="264"/>
      <c r="V16" s="264"/>
    </row>
    <row r="17" spans="1:22" s="266" customFormat="1" ht="15" customHeight="1" x14ac:dyDescent="0.2">
      <c r="A17" s="267"/>
      <c r="B17" s="267"/>
      <c r="C17" s="267"/>
      <c r="D17" s="267"/>
      <c r="E17" s="267"/>
      <c r="F17" s="267"/>
      <c r="G17" s="267"/>
      <c r="H17" s="267"/>
      <c r="I17" s="267"/>
      <c r="J17" s="267"/>
      <c r="K17" s="267"/>
      <c r="L17" s="267"/>
      <c r="M17" s="267"/>
      <c r="N17" s="267"/>
      <c r="O17" s="267"/>
      <c r="P17" s="267"/>
      <c r="Q17" s="267"/>
      <c r="R17" s="267"/>
      <c r="S17" s="267"/>
    </row>
    <row r="18" spans="1:22" s="266" customFormat="1" ht="15" customHeight="1" x14ac:dyDescent="0.2">
      <c r="A18" s="412" t="s">
        <v>442</v>
      </c>
      <c r="B18" s="413"/>
      <c r="C18" s="413"/>
      <c r="D18" s="268"/>
      <c r="E18" s="268"/>
      <c r="F18" s="268"/>
      <c r="G18" s="268"/>
      <c r="H18" s="268"/>
      <c r="I18" s="268"/>
      <c r="J18" s="268"/>
      <c r="K18" s="268"/>
      <c r="L18" s="268"/>
      <c r="M18" s="268"/>
      <c r="N18" s="268"/>
      <c r="O18" s="268"/>
      <c r="P18" s="268"/>
      <c r="Q18" s="268"/>
      <c r="R18" s="268"/>
      <c r="S18" s="268"/>
      <c r="T18" s="268"/>
      <c r="U18" s="268"/>
      <c r="V18" s="268"/>
    </row>
    <row r="19" spans="1:22" s="266" customFormat="1" ht="15" customHeight="1" x14ac:dyDescent="0.2">
      <c r="A19" s="264"/>
      <c r="B19" s="264"/>
      <c r="C19" s="264"/>
      <c r="D19" s="264"/>
      <c r="E19" s="264"/>
      <c r="F19" s="264"/>
      <c r="G19" s="264"/>
      <c r="H19" s="264"/>
      <c r="I19" s="267"/>
      <c r="J19" s="267"/>
      <c r="K19" s="267"/>
      <c r="L19" s="267"/>
      <c r="M19" s="267"/>
      <c r="N19" s="267"/>
      <c r="O19" s="267"/>
      <c r="P19" s="267"/>
      <c r="Q19" s="267"/>
      <c r="R19" s="267"/>
      <c r="S19" s="267"/>
    </row>
    <row r="20" spans="1:22" s="266" customFormat="1" ht="39.75" customHeight="1" x14ac:dyDescent="0.2">
      <c r="A20" s="30" t="s">
        <v>2</v>
      </c>
      <c r="B20" s="269" t="s">
        <v>63</v>
      </c>
      <c r="C20" s="270" t="s">
        <v>62</v>
      </c>
      <c r="D20" s="271"/>
      <c r="E20" s="271"/>
      <c r="F20" s="271"/>
      <c r="G20" s="271"/>
      <c r="H20" s="271"/>
      <c r="I20" s="253"/>
      <c r="J20" s="253"/>
      <c r="K20" s="253"/>
      <c r="L20" s="253"/>
      <c r="M20" s="253"/>
      <c r="N20" s="253"/>
      <c r="O20" s="253"/>
      <c r="P20" s="253"/>
      <c r="Q20" s="253"/>
      <c r="R20" s="253"/>
      <c r="S20" s="253"/>
      <c r="T20" s="272"/>
      <c r="U20" s="272"/>
      <c r="V20" s="272"/>
    </row>
    <row r="21" spans="1:22" s="266" customFormat="1" ht="16.5" customHeight="1" x14ac:dyDescent="0.2">
      <c r="A21" s="270">
        <v>1</v>
      </c>
      <c r="B21" s="269">
        <v>2</v>
      </c>
      <c r="C21" s="270">
        <v>3</v>
      </c>
      <c r="D21" s="271"/>
      <c r="E21" s="271"/>
      <c r="F21" s="271"/>
      <c r="G21" s="271"/>
      <c r="H21" s="271"/>
      <c r="I21" s="253"/>
      <c r="J21" s="253"/>
      <c r="K21" s="253"/>
      <c r="L21" s="253"/>
      <c r="M21" s="253"/>
      <c r="N21" s="253"/>
      <c r="O21" s="253"/>
      <c r="P21" s="253"/>
      <c r="Q21" s="253"/>
      <c r="R21" s="253"/>
      <c r="S21" s="253"/>
      <c r="T21" s="272"/>
      <c r="U21" s="272"/>
      <c r="V21" s="272"/>
    </row>
    <row r="22" spans="1:22" s="266" customFormat="1" ht="31.5" x14ac:dyDescent="0.2">
      <c r="A22" s="297" t="s">
        <v>61</v>
      </c>
      <c r="B22" s="296" t="s">
        <v>295</v>
      </c>
      <c r="C22" s="310" t="s">
        <v>558</v>
      </c>
      <c r="D22" s="271"/>
      <c r="E22" s="271"/>
      <c r="F22" s="271"/>
      <c r="G22" s="271"/>
      <c r="H22" s="271"/>
      <c r="I22" s="253"/>
      <c r="J22" s="253"/>
      <c r="K22" s="253"/>
      <c r="L22" s="253"/>
      <c r="M22" s="253"/>
      <c r="N22" s="253"/>
      <c r="O22" s="253"/>
      <c r="P22" s="253"/>
      <c r="Q22" s="253"/>
      <c r="R22" s="253"/>
      <c r="S22" s="253"/>
      <c r="T22" s="272"/>
      <c r="U22" s="272"/>
      <c r="V22" s="272"/>
    </row>
    <row r="23" spans="1:22" s="266" customFormat="1" ht="47.25" x14ac:dyDescent="0.2">
      <c r="A23" s="301" t="s">
        <v>60</v>
      </c>
      <c r="B23" s="300" t="s">
        <v>503</v>
      </c>
      <c r="C23" s="310" t="s">
        <v>563</v>
      </c>
      <c r="D23" s="271"/>
      <c r="E23" s="271"/>
      <c r="F23" s="271"/>
      <c r="G23" s="271"/>
      <c r="H23" s="271"/>
      <c r="I23" s="253"/>
      <c r="J23" s="253"/>
      <c r="K23" s="253"/>
      <c r="L23" s="253"/>
      <c r="M23" s="253"/>
      <c r="N23" s="253"/>
      <c r="O23" s="253"/>
      <c r="P23" s="253"/>
      <c r="Q23" s="253"/>
      <c r="R23" s="253"/>
      <c r="S23" s="253"/>
      <c r="T23" s="272"/>
      <c r="U23" s="272"/>
      <c r="V23" s="272"/>
    </row>
    <row r="24" spans="1:22" s="266" customFormat="1" ht="22.5" customHeight="1" x14ac:dyDescent="0.2">
      <c r="A24" s="407"/>
      <c r="B24" s="408"/>
      <c r="C24" s="409"/>
      <c r="D24" s="271"/>
      <c r="E24" s="271"/>
      <c r="F24" s="271"/>
      <c r="G24" s="271"/>
      <c r="H24" s="271"/>
      <c r="I24" s="253"/>
      <c r="J24" s="253"/>
      <c r="K24" s="253"/>
      <c r="L24" s="253"/>
      <c r="M24" s="253"/>
      <c r="N24" s="253"/>
      <c r="O24" s="253"/>
      <c r="P24" s="253"/>
      <c r="Q24" s="253"/>
      <c r="R24" s="253"/>
      <c r="S24" s="253"/>
      <c r="T24" s="272"/>
      <c r="U24" s="272"/>
      <c r="V24" s="272"/>
    </row>
    <row r="25" spans="1:22" s="266" customFormat="1" ht="58.5" customHeight="1" x14ac:dyDescent="0.2">
      <c r="A25" s="23" t="s">
        <v>59</v>
      </c>
      <c r="B25" s="101" t="s">
        <v>391</v>
      </c>
      <c r="C25" s="283" t="s">
        <v>506</v>
      </c>
      <c r="D25" s="271"/>
      <c r="E25" s="271"/>
      <c r="F25" s="271"/>
      <c r="G25" s="271"/>
      <c r="H25" s="253"/>
      <c r="I25" s="253"/>
      <c r="J25" s="253"/>
      <c r="K25" s="253"/>
      <c r="L25" s="253"/>
      <c r="M25" s="253"/>
      <c r="N25" s="253"/>
      <c r="O25" s="253"/>
      <c r="P25" s="253"/>
      <c r="Q25" s="253"/>
      <c r="R25" s="253"/>
      <c r="S25" s="272"/>
      <c r="T25" s="272"/>
      <c r="U25" s="272"/>
      <c r="V25" s="272"/>
    </row>
    <row r="26" spans="1:22" s="266" customFormat="1" ht="42.75" customHeight="1" x14ac:dyDescent="0.2">
      <c r="A26" s="23" t="s">
        <v>58</v>
      </c>
      <c r="B26" s="101" t="s">
        <v>71</v>
      </c>
      <c r="C26" s="30" t="s">
        <v>458</v>
      </c>
      <c r="D26" s="271"/>
      <c r="E26" s="271"/>
      <c r="F26" s="271"/>
      <c r="G26" s="271"/>
      <c r="H26" s="253"/>
      <c r="I26" s="253"/>
      <c r="J26" s="253"/>
      <c r="K26" s="253"/>
      <c r="L26" s="253"/>
      <c r="M26" s="253"/>
      <c r="N26" s="253"/>
      <c r="O26" s="253"/>
      <c r="P26" s="253"/>
      <c r="Q26" s="253"/>
      <c r="R26" s="253"/>
      <c r="S26" s="272"/>
      <c r="T26" s="272"/>
      <c r="U26" s="272"/>
      <c r="V26" s="272"/>
    </row>
    <row r="27" spans="1:22" s="266" customFormat="1" ht="51.75" customHeight="1" x14ac:dyDescent="0.2">
      <c r="A27" s="23" t="s">
        <v>56</v>
      </c>
      <c r="B27" s="101" t="s">
        <v>70</v>
      </c>
      <c r="C27" s="289" t="s">
        <v>562</v>
      </c>
      <c r="D27" s="271"/>
      <c r="E27" s="271"/>
      <c r="F27" s="271"/>
      <c r="G27" s="271"/>
      <c r="H27" s="253"/>
      <c r="I27" s="253"/>
      <c r="J27" s="253"/>
      <c r="K27" s="253"/>
      <c r="L27" s="253"/>
      <c r="M27" s="253"/>
      <c r="N27" s="253"/>
      <c r="O27" s="253"/>
      <c r="P27" s="253"/>
      <c r="Q27" s="253"/>
      <c r="R27" s="253"/>
      <c r="S27" s="272"/>
      <c r="T27" s="272"/>
      <c r="U27" s="272"/>
      <c r="V27" s="272"/>
    </row>
    <row r="28" spans="1:22" s="266" customFormat="1" ht="42.75" customHeight="1" x14ac:dyDescent="0.2">
      <c r="A28" s="23" t="s">
        <v>55</v>
      </c>
      <c r="B28" s="101" t="s">
        <v>392</v>
      </c>
      <c r="C28" s="30" t="s">
        <v>459</v>
      </c>
      <c r="D28" s="271"/>
      <c r="E28" s="271"/>
      <c r="F28" s="271"/>
      <c r="G28" s="271"/>
      <c r="H28" s="253"/>
      <c r="I28" s="253"/>
      <c r="J28" s="253"/>
      <c r="K28" s="253"/>
      <c r="L28" s="253"/>
      <c r="M28" s="253"/>
      <c r="N28" s="253"/>
      <c r="O28" s="253"/>
      <c r="P28" s="253"/>
      <c r="Q28" s="253"/>
      <c r="R28" s="253"/>
      <c r="S28" s="272"/>
      <c r="T28" s="272"/>
      <c r="U28" s="272"/>
      <c r="V28" s="272"/>
    </row>
    <row r="29" spans="1:22" s="266" customFormat="1" ht="51.75" customHeight="1" x14ac:dyDescent="0.2">
      <c r="A29" s="23" t="s">
        <v>53</v>
      </c>
      <c r="B29" s="101" t="s">
        <v>393</v>
      </c>
      <c r="C29" s="30" t="s">
        <v>459</v>
      </c>
      <c r="D29" s="271"/>
      <c r="E29" s="271"/>
      <c r="F29" s="271"/>
      <c r="G29" s="271"/>
      <c r="H29" s="253"/>
      <c r="I29" s="253"/>
      <c r="J29" s="253"/>
      <c r="K29" s="253"/>
      <c r="L29" s="253"/>
      <c r="M29" s="253"/>
      <c r="N29" s="253"/>
      <c r="O29" s="253"/>
      <c r="P29" s="253"/>
      <c r="Q29" s="253"/>
      <c r="R29" s="253"/>
      <c r="S29" s="272"/>
      <c r="T29" s="272"/>
      <c r="U29" s="272"/>
      <c r="V29" s="272"/>
    </row>
    <row r="30" spans="1:22" s="266" customFormat="1" ht="51.75" customHeight="1" x14ac:dyDescent="0.2">
      <c r="A30" s="23" t="s">
        <v>51</v>
      </c>
      <c r="B30" s="101" t="s">
        <v>394</v>
      </c>
      <c r="C30" s="30" t="s">
        <v>459</v>
      </c>
      <c r="D30" s="271"/>
      <c r="E30" s="271"/>
      <c r="F30" s="271"/>
      <c r="G30" s="271"/>
      <c r="H30" s="253"/>
      <c r="I30" s="253"/>
      <c r="J30" s="253"/>
      <c r="K30" s="253"/>
      <c r="L30" s="253"/>
      <c r="M30" s="253"/>
      <c r="N30" s="253"/>
      <c r="O30" s="253"/>
      <c r="P30" s="253"/>
      <c r="Q30" s="253"/>
      <c r="R30" s="253"/>
      <c r="S30" s="272"/>
      <c r="T30" s="272"/>
      <c r="U30" s="272"/>
      <c r="V30" s="272"/>
    </row>
    <row r="31" spans="1:22" s="266" customFormat="1" ht="51.75" customHeight="1" x14ac:dyDescent="0.2">
      <c r="A31" s="23" t="s">
        <v>69</v>
      </c>
      <c r="B31" s="101" t="s">
        <v>395</v>
      </c>
      <c r="C31" s="30" t="s">
        <v>459</v>
      </c>
      <c r="D31" s="271"/>
      <c r="E31" s="271"/>
      <c r="F31" s="271"/>
      <c r="G31" s="271"/>
      <c r="H31" s="253"/>
      <c r="I31" s="253"/>
      <c r="J31" s="253"/>
      <c r="K31" s="253"/>
      <c r="L31" s="253"/>
      <c r="M31" s="253"/>
      <c r="N31" s="253"/>
      <c r="O31" s="253"/>
      <c r="P31" s="253"/>
      <c r="Q31" s="253"/>
      <c r="R31" s="253"/>
      <c r="S31" s="272"/>
      <c r="T31" s="272"/>
      <c r="U31" s="272"/>
      <c r="V31" s="272"/>
    </row>
    <row r="32" spans="1:22" s="266" customFormat="1" ht="51.75" customHeight="1" x14ac:dyDescent="0.2">
      <c r="A32" s="23" t="s">
        <v>67</v>
      </c>
      <c r="B32" s="101" t="s">
        <v>396</v>
      </c>
      <c r="C32" s="30" t="s">
        <v>459</v>
      </c>
      <c r="D32" s="271"/>
      <c r="E32" s="271"/>
      <c r="F32" s="271"/>
      <c r="G32" s="271"/>
      <c r="H32" s="253"/>
      <c r="I32" s="253"/>
      <c r="J32" s="253"/>
      <c r="K32" s="253"/>
      <c r="L32" s="253"/>
      <c r="M32" s="253"/>
      <c r="N32" s="253"/>
      <c r="O32" s="253"/>
      <c r="P32" s="253"/>
      <c r="Q32" s="253"/>
      <c r="R32" s="253"/>
      <c r="S32" s="272"/>
      <c r="T32" s="272"/>
      <c r="U32" s="272"/>
      <c r="V32" s="272"/>
    </row>
    <row r="33" spans="1:22" s="266" customFormat="1" ht="101.25" customHeight="1" x14ac:dyDescent="0.2">
      <c r="A33" s="23" t="s">
        <v>66</v>
      </c>
      <c r="B33" s="101" t="s">
        <v>397</v>
      </c>
      <c r="C33" s="284" t="s">
        <v>513</v>
      </c>
      <c r="D33" s="271"/>
      <c r="E33" s="271"/>
      <c r="F33" s="271"/>
      <c r="G33" s="271"/>
      <c r="H33" s="253"/>
      <c r="I33" s="253"/>
      <c r="J33" s="253"/>
      <c r="K33" s="253"/>
      <c r="L33" s="253"/>
      <c r="M33" s="253"/>
      <c r="N33" s="253"/>
      <c r="O33" s="253"/>
      <c r="P33" s="253"/>
      <c r="Q33" s="253"/>
      <c r="R33" s="253"/>
      <c r="S33" s="272"/>
      <c r="T33" s="272"/>
      <c r="U33" s="272"/>
      <c r="V33" s="272"/>
    </row>
    <row r="34" spans="1:22" ht="111" customHeight="1" x14ac:dyDescent="0.25">
      <c r="A34" s="23" t="s">
        <v>411</v>
      </c>
      <c r="B34" s="101" t="s">
        <v>398</v>
      </c>
      <c r="C34" s="283" t="s">
        <v>513</v>
      </c>
      <c r="D34" s="273"/>
      <c r="E34" s="273"/>
      <c r="F34" s="273"/>
      <c r="G34" s="273"/>
      <c r="H34" s="273"/>
      <c r="I34" s="273"/>
      <c r="J34" s="273"/>
      <c r="K34" s="273"/>
      <c r="L34" s="273"/>
      <c r="M34" s="273"/>
      <c r="N34" s="273"/>
      <c r="O34" s="273"/>
      <c r="P34" s="273"/>
      <c r="Q34" s="273"/>
      <c r="R34" s="273"/>
      <c r="S34" s="273"/>
      <c r="T34" s="273"/>
      <c r="U34" s="273"/>
      <c r="V34" s="273"/>
    </row>
    <row r="35" spans="1:22" ht="58.5" customHeight="1" x14ac:dyDescent="0.25">
      <c r="A35" s="23" t="s">
        <v>401</v>
      </c>
      <c r="B35" s="101" t="s">
        <v>68</v>
      </c>
      <c r="C35" s="30" t="s">
        <v>504</v>
      </c>
      <c r="D35" s="273"/>
      <c r="E35" s="273"/>
      <c r="F35" s="273"/>
      <c r="G35" s="273"/>
      <c r="H35" s="273"/>
      <c r="I35" s="273"/>
      <c r="J35" s="273"/>
      <c r="K35" s="273"/>
      <c r="L35" s="273"/>
      <c r="M35" s="273"/>
      <c r="N35" s="273"/>
      <c r="O35" s="273"/>
      <c r="P35" s="273"/>
      <c r="Q35" s="273"/>
      <c r="R35" s="273"/>
      <c r="S35" s="273"/>
      <c r="T35" s="273"/>
      <c r="U35" s="273"/>
      <c r="V35" s="273"/>
    </row>
    <row r="36" spans="1:22" ht="51.75" customHeight="1" x14ac:dyDescent="0.25">
      <c r="A36" s="23" t="s">
        <v>412</v>
      </c>
      <c r="B36" s="101" t="s">
        <v>399</v>
      </c>
      <c r="C36" s="30" t="s">
        <v>459</v>
      </c>
      <c r="D36" s="273"/>
      <c r="E36" s="273"/>
      <c r="F36" s="273"/>
      <c r="G36" s="273"/>
      <c r="H36" s="273"/>
      <c r="I36" s="273"/>
      <c r="J36" s="273"/>
      <c r="K36" s="273"/>
      <c r="L36" s="273"/>
      <c r="M36" s="273"/>
      <c r="N36" s="273"/>
      <c r="O36" s="273"/>
      <c r="P36" s="273"/>
      <c r="Q36" s="273"/>
      <c r="R36" s="273"/>
      <c r="S36" s="273"/>
      <c r="T36" s="273"/>
      <c r="U36" s="273"/>
      <c r="V36" s="273"/>
    </row>
    <row r="37" spans="1:22" ht="43.5" customHeight="1" x14ac:dyDescent="0.25">
      <c r="A37" s="23" t="s">
        <v>402</v>
      </c>
      <c r="B37" s="101" t="s">
        <v>400</v>
      </c>
      <c r="C37" s="30" t="s">
        <v>505</v>
      </c>
      <c r="D37" s="273"/>
      <c r="E37" s="273"/>
      <c r="F37" s="273"/>
      <c r="G37" s="273"/>
      <c r="H37" s="273"/>
      <c r="I37" s="273"/>
      <c r="J37" s="273"/>
      <c r="K37" s="273"/>
      <c r="L37" s="273"/>
      <c r="M37" s="273"/>
      <c r="N37" s="273"/>
      <c r="O37" s="273"/>
      <c r="P37" s="273"/>
      <c r="Q37" s="273"/>
      <c r="R37" s="273"/>
      <c r="S37" s="273"/>
      <c r="T37" s="273"/>
      <c r="U37" s="273"/>
      <c r="V37" s="273"/>
    </row>
    <row r="38" spans="1:22" ht="43.5" customHeight="1" x14ac:dyDescent="0.25">
      <c r="A38" s="23" t="s">
        <v>413</v>
      </c>
      <c r="B38" s="101" t="s">
        <v>226</v>
      </c>
      <c r="C38" s="30" t="s">
        <v>504</v>
      </c>
      <c r="D38" s="273"/>
      <c r="E38" s="273"/>
      <c r="F38" s="273"/>
      <c r="G38" s="273"/>
      <c r="H38" s="273"/>
      <c r="I38" s="273"/>
      <c r="J38" s="273"/>
      <c r="K38" s="273"/>
      <c r="L38" s="273"/>
      <c r="M38" s="273"/>
      <c r="N38" s="273"/>
      <c r="O38" s="273"/>
      <c r="P38" s="273"/>
      <c r="Q38" s="273"/>
      <c r="R38" s="273"/>
      <c r="S38" s="273"/>
      <c r="T38" s="273"/>
      <c r="U38" s="273"/>
      <c r="V38" s="273"/>
    </row>
    <row r="39" spans="1:22" ht="23.25" customHeight="1" x14ac:dyDescent="0.25">
      <c r="A39" s="407"/>
      <c r="B39" s="408"/>
      <c r="C39" s="409"/>
      <c r="D39" s="273"/>
      <c r="E39" s="273"/>
      <c r="F39" s="273"/>
      <c r="G39" s="273"/>
      <c r="H39" s="273"/>
      <c r="I39" s="273"/>
      <c r="J39" s="273"/>
      <c r="K39" s="273"/>
      <c r="L39" s="273"/>
      <c r="M39" s="273"/>
      <c r="N39" s="273"/>
      <c r="O39" s="273"/>
      <c r="P39" s="273"/>
      <c r="Q39" s="273"/>
      <c r="R39" s="273"/>
      <c r="S39" s="273"/>
      <c r="T39" s="273"/>
      <c r="U39" s="273"/>
      <c r="V39" s="273"/>
    </row>
    <row r="40" spans="1:22" ht="63" x14ac:dyDescent="0.25">
      <c r="A40" s="23" t="s">
        <v>403</v>
      </c>
      <c r="B40" s="101" t="s">
        <v>455</v>
      </c>
      <c r="C40" s="311" t="s">
        <v>564</v>
      </c>
      <c r="D40" s="273"/>
      <c r="E40" s="273"/>
      <c r="F40" s="273"/>
      <c r="G40" s="273"/>
      <c r="H40" s="273"/>
      <c r="I40" s="273"/>
      <c r="J40" s="273"/>
      <c r="K40" s="273"/>
      <c r="L40" s="273"/>
      <c r="M40" s="273"/>
      <c r="N40" s="273"/>
      <c r="O40" s="273"/>
      <c r="P40" s="273"/>
      <c r="Q40" s="273"/>
      <c r="R40" s="273"/>
      <c r="S40" s="273"/>
      <c r="T40" s="273"/>
      <c r="U40" s="273"/>
      <c r="V40" s="273"/>
    </row>
    <row r="41" spans="1:22" ht="105.75" customHeight="1" x14ac:dyDescent="0.25">
      <c r="A41" s="23" t="s">
        <v>414</v>
      </c>
      <c r="B41" s="101" t="s">
        <v>437</v>
      </c>
      <c r="C41" s="30" t="s">
        <v>505</v>
      </c>
      <c r="D41" s="273"/>
      <c r="E41" s="273"/>
      <c r="F41" s="273"/>
      <c r="G41" s="273"/>
      <c r="H41" s="273"/>
      <c r="I41" s="273"/>
      <c r="J41" s="273"/>
      <c r="K41" s="273"/>
      <c r="L41" s="273"/>
      <c r="M41" s="273"/>
      <c r="N41" s="273"/>
      <c r="O41" s="273"/>
      <c r="P41" s="273"/>
      <c r="Q41" s="273"/>
      <c r="R41" s="273"/>
      <c r="S41" s="273"/>
      <c r="T41" s="273"/>
      <c r="U41" s="273"/>
      <c r="V41" s="273"/>
    </row>
    <row r="42" spans="1:22" ht="83.25" customHeight="1" x14ac:dyDescent="0.25">
      <c r="A42" s="23" t="s">
        <v>404</v>
      </c>
      <c r="B42" s="101" t="s">
        <v>452</v>
      </c>
      <c r="C42" s="30" t="s">
        <v>505</v>
      </c>
      <c r="D42" s="273"/>
      <c r="E42" s="273"/>
      <c r="F42" s="273"/>
      <c r="G42" s="273"/>
      <c r="H42" s="273"/>
      <c r="I42" s="273"/>
      <c r="J42" s="273"/>
      <c r="K42" s="273"/>
      <c r="L42" s="273"/>
      <c r="M42" s="273"/>
      <c r="N42" s="273"/>
      <c r="O42" s="273"/>
      <c r="P42" s="273"/>
      <c r="Q42" s="273"/>
      <c r="R42" s="273"/>
      <c r="S42" s="273"/>
      <c r="T42" s="273"/>
      <c r="U42" s="273"/>
      <c r="V42" s="273"/>
    </row>
    <row r="43" spans="1:22" ht="186" customHeight="1" x14ac:dyDescent="0.25">
      <c r="A43" s="23" t="s">
        <v>417</v>
      </c>
      <c r="B43" s="101" t="s">
        <v>418</v>
      </c>
      <c r="C43" s="30" t="s">
        <v>506</v>
      </c>
      <c r="D43" s="273"/>
      <c r="E43" s="273"/>
      <c r="F43" s="273"/>
      <c r="G43" s="273"/>
      <c r="H43" s="273"/>
      <c r="I43" s="273"/>
      <c r="J43" s="273"/>
      <c r="K43" s="273"/>
      <c r="L43" s="273"/>
      <c r="M43" s="273"/>
      <c r="N43" s="273"/>
      <c r="O43" s="273"/>
      <c r="P43" s="273"/>
      <c r="Q43" s="273"/>
      <c r="R43" s="273"/>
      <c r="S43" s="273"/>
      <c r="T43" s="273"/>
      <c r="U43" s="273"/>
      <c r="V43" s="273"/>
    </row>
    <row r="44" spans="1:22" ht="111" customHeight="1" x14ac:dyDescent="0.25">
      <c r="A44" s="23" t="s">
        <v>405</v>
      </c>
      <c r="B44" s="101" t="s">
        <v>443</v>
      </c>
      <c r="C44" s="30" t="s">
        <v>506</v>
      </c>
      <c r="D44" s="273"/>
      <c r="F44" s="273"/>
      <c r="G44" s="273"/>
      <c r="H44" s="273"/>
      <c r="I44" s="273"/>
      <c r="J44" s="273"/>
      <c r="K44" s="273"/>
      <c r="L44" s="273"/>
      <c r="M44" s="273"/>
      <c r="N44" s="273"/>
      <c r="O44" s="273"/>
      <c r="P44" s="273"/>
      <c r="Q44" s="273"/>
      <c r="R44" s="273"/>
      <c r="S44" s="273"/>
      <c r="T44" s="273"/>
      <c r="U44" s="273"/>
      <c r="V44" s="273"/>
    </row>
    <row r="45" spans="1:22" ht="89.25" customHeight="1" x14ac:dyDescent="0.25">
      <c r="A45" s="23" t="s">
        <v>438</v>
      </c>
      <c r="B45" s="101" t="s">
        <v>444</v>
      </c>
      <c r="C45" s="30" t="s">
        <v>506</v>
      </c>
      <c r="D45" s="273"/>
      <c r="E45" s="273"/>
      <c r="F45" s="273"/>
      <c r="G45" s="273"/>
      <c r="H45" s="273"/>
      <c r="I45" s="273"/>
      <c r="J45" s="273"/>
      <c r="K45" s="273"/>
      <c r="L45" s="273"/>
      <c r="M45" s="273"/>
      <c r="N45" s="273"/>
      <c r="O45" s="273"/>
      <c r="P45" s="273"/>
      <c r="Q45" s="273"/>
      <c r="R45" s="273"/>
      <c r="S45" s="273"/>
      <c r="T45" s="273"/>
      <c r="U45" s="273"/>
      <c r="V45" s="273"/>
    </row>
    <row r="46" spans="1:22" ht="101.25" customHeight="1" x14ac:dyDescent="0.25">
      <c r="A46" s="23" t="s">
        <v>406</v>
      </c>
      <c r="B46" s="101" t="s">
        <v>445</v>
      </c>
      <c r="C46" s="30" t="s">
        <v>506</v>
      </c>
      <c r="D46" s="273"/>
      <c r="E46" s="281"/>
      <c r="F46" s="273"/>
      <c r="G46" s="273"/>
      <c r="H46" s="273"/>
      <c r="I46" s="273"/>
      <c r="J46" s="273"/>
      <c r="K46" s="273"/>
      <c r="L46" s="273"/>
      <c r="M46" s="273"/>
      <c r="N46" s="273"/>
      <c r="O46" s="273"/>
      <c r="P46" s="273"/>
      <c r="Q46" s="273"/>
      <c r="R46" s="273"/>
      <c r="S46" s="273"/>
      <c r="T46" s="273"/>
      <c r="U46" s="273"/>
      <c r="V46" s="273"/>
    </row>
    <row r="47" spans="1:22" ht="18.75" customHeight="1" x14ac:dyDescent="0.25">
      <c r="A47" s="407"/>
      <c r="B47" s="408"/>
      <c r="C47" s="409"/>
      <c r="D47" s="273"/>
      <c r="E47" s="273"/>
      <c r="F47" s="273"/>
      <c r="G47" s="273"/>
      <c r="H47" s="273"/>
      <c r="I47" s="273"/>
      <c r="J47" s="273"/>
      <c r="K47" s="273"/>
      <c r="L47" s="273"/>
      <c r="M47" s="273"/>
      <c r="N47" s="273"/>
      <c r="O47" s="273"/>
      <c r="P47" s="273"/>
      <c r="Q47" s="273"/>
      <c r="R47" s="273"/>
      <c r="S47" s="273"/>
      <c r="T47" s="273"/>
      <c r="U47" s="273"/>
      <c r="V47" s="273"/>
    </row>
    <row r="48" spans="1:22" ht="75.75" customHeight="1" x14ac:dyDescent="0.25">
      <c r="A48" s="23" t="s">
        <v>439</v>
      </c>
      <c r="B48" s="101" t="s">
        <v>453</v>
      </c>
      <c r="C48" s="312" t="str">
        <f>CONCATENATE(ROUND('6.2. Паспорт фин осв ввод'!AC24,2)," млн рублей")</f>
        <v>0 млн рублей</v>
      </c>
      <c r="D48" s="273"/>
      <c r="E48" s="273"/>
      <c r="F48" s="273"/>
      <c r="G48" s="273"/>
      <c r="H48" s="273"/>
      <c r="I48" s="273"/>
      <c r="J48" s="273"/>
      <c r="K48" s="273"/>
      <c r="L48" s="273"/>
      <c r="M48" s="273"/>
      <c r="N48" s="273"/>
      <c r="O48" s="273"/>
      <c r="P48" s="273"/>
      <c r="Q48" s="273"/>
      <c r="R48" s="273"/>
      <c r="S48" s="273"/>
      <c r="T48" s="273"/>
      <c r="U48" s="273"/>
      <c r="V48" s="273"/>
    </row>
    <row r="49" spans="1:22" ht="71.25" customHeight="1" x14ac:dyDescent="0.25">
      <c r="A49" s="23" t="s">
        <v>407</v>
      </c>
      <c r="B49" s="101" t="s">
        <v>454</v>
      </c>
      <c r="C49" s="312" t="str">
        <f>CONCATENATE(ROUND('6.2. Паспорт фин осв ввод'!AC30,2)," млн рублей")</f>
        <v>0 млн рублей</v>
      </c>
      <c r="D49" s="273"/>
      <c r="E49" s="273"/>
      <c r="F49" s="273"/>
      <c r="G49" s="273"/>
      <c r="H49" s="273"/>
      <c r="I49" s="273"/>
      <c r="J49" s="273"/>
      <c r="K49" s="273"/>
      <c r="L49" s="273"/>
      <c r="M49" s="273"/>
      <c r="N49" s="273"/>
      <c r="O49" s="273"/>
      <c r="P49" s="273"/>
      <c r="Q49" s="273"/>
      <c r="R49" s="273"/>
      <c r="S49" s="273"/>
      <c r="T49" s="273"/>
      <c r="U49" s="273"/>
      <c r="V49" s="273"/>
    </row>
    <row r="50" spans="1:22" x14ac:dyDescent="0.25">
      <c r="A50" s="273"/>
      <c r="B50" s="273"/>
      <c r="C50" s="273"/>
      <c r="D50" s="273"/>
      <c r="E50" s="273"/>
      <c r="F50" s="273"/>
      <c r="G50" s="273"/>
      <c r="H50" s="273"/>
      <c r="I50" s="273"/>
      <c r="J50" s="273"/>
      <c r="K50" s="273"/>
      <c r="L50" s="273"/>
      <c r="M50" s="273"/>
      <c r="N50" s="273"/>
      <c r="O50" s="273"/>
      <c r="P50" s="273"/>
      <c r="Q50" s="273"/>
      <c r="R50" s="273"/>
      <c r="S50" s="273"/>
      <c r="T50" s="273"/>
      <c r="U50" s="273"/>
      <c r="V50" s="273"/>
    </row>
    <row r="51" spans="1:22" x14ac:dyDescent="0.25">
      <c r="A51" s="273"/>
      <c r="B51" s="273"/>
      <c r="C51" s="273"/>
      <c r="D51" s="273"/>
      <c r="E51" s="273"/>
      <c r="F51" s="273"/>
      <c r="G51" s="273"/>
      <c r="H51" s="273"/>
      <c r="I51" s="273"/>
      <c r="J51" s="273"/>
      <c r="K51" s="273"/>
      <c r="L51" s="273"/>
      <c r="M51" s="273"/>
      <c r="N51" s="273"/>
      <c r="O51" s="273"/>
      <c r="P51" s="273"/>
      <c r="Q51" s="273"/>
      <c r="R51" s="273"/>
      <c r="S51" s="273"/>
      <c r="T51" s="273"/>
      <c r="U51" s="273"/>
      <c r="V51" s="273"/>
    </row>
    <row r="52" spans="1:22" x14ac:dyDescent="0.25">
      <c r="A52" s="273"/>
      <c r="B52" s="273"/>
      <c r="C52" s="273"/>
      <c r="D52" s="273"/>
      <c r="E52" s="273"/>
      <c r="F52" s="273"/>
      <c r="G52" s="273"/>
      <c r="H52" s="273"/>
      <c r="I52" s="273"/>
      <c r="J52" s="273"/>
      <c r="K52" s="273"/>
      <c r="L52" s="273"/>
      <c r="M52" s="273"/>
      <c r="N52" s="273"/>
      <c r="O52" s="273"/>
      <c r="P52" s="273"/>
      <c r="Q52" s="273"/>
      <c r="R52" s="273"/>
      <c r="S52" s="273"/>
      <c r="T52" s="273"/>
      <c r="U52" s="273"/>
      <c r="V52" s="273"/>
    </row>
    <row r="53" spans="1:22" x14ac:dyDescent="0.25">
      <c r="A53" s="273"/>
      <c r="B53" s="273"/>
      <c r="C53" s="273"/>
      <c r="D53" s="273"/>
      <c r="E53" s="273"/>
      <c r="F53" s="273"/>
      <c r="G53" s="273"/>
      <c r="H53" s="273"/>
      <c r="I53" s="273"/>
      <c r="J53" s="273"/>
      <c r="K53" s="273"/>
      <c r="L53" s="273"/>
      <c r="M53" s="273"/>
      <c r="N53" s="273"/>
      <c r="O53" s="273"/>
      <c r="P53" s="273"/>
      <c r="Q53" s="273"/>
      <c r="R53" s="273"/>
      <c r="S53" s="273"/>
      <c r="T53" s="273"/>
      <c r="U53" s="273"/>
      <c r="V53" s="273"/>
    </row>
    <row r="54" spans="1:22" x14ac:dyDescent="0.25">
      <c r="A54" s="273"/>
      <c r="B54" s="273"/>
      <c r="C54" s="273"/>
      <c r="D54" s="273"/>
      <c r="E54" s="273"/>
      <c r="F54" s="273"/>
      <c r="G54" s="273"/>
      <c r="H54" s="273"/>
      <c r="I54" s="273"/>
      <c r="J54" s="273"/>
      <c r="K54" s="273"/>
      <c r="L54" s="273"/>
      <c r="M54" s="273"/>
      <c r="N54" s="273"/>
      <c r="O54" s="273"/>
      <c r="P54" s="273"/>
      <c r="Q54" s="273"/>
      <c r="R54" s="273"/>
      <c r="S54" s="273"/>
      <c r="T54" s="273"/>
      <c r="U54" s="273"/>
      <c r="V54" s="273"/>
    </row>
    <row r="55" spans="1:22" x14ac:dyDescent="0.25">
      <c r="A55" s="273"/>
      <c r="B55" s="273"/>
      <c r="C55" s="273"/>
      <c r="D55" s="273"/>
      <c r="E55" s="273"/>
      <c r="F55" s="273"/>
      <c r="G55" s="273"/>
      <c r="H55" s="273"/>
      <c r="I55" s="273"/>
      <c r="J55" s="273"/>
      <c r="K55" s="273"/>
      <c r="L55" s="273"/>
      <c r="M55" s="273"/>
      <c r="N55" s="273"/>
      <c r="O55" s="273"/>
      <c r="P55" s="273"/>
      <c r="Q55" s="273"/>
      <c r="R55" s="273"/>
      <c r="S55" s="273"/>
      <c r="T55" s="273"/>
      <c r="U55" s="273"/>
      <c r="V55" s="273"/>
    </row>
    <row r="56" spans="1:22" x14ac:dyDescent="0.25">
      <c r="A56" s="273"/>
      <c r="B56" s="273"/>
      <c r="C56" s="273"/>
      <c r="D56" s="273"/>
      <c r="E56" s="273"/>
      <c r="F56" s="273"/>
      <c r="G56" s="273"/>
      <c r="H56" s="273"/>
      <c r="I56" s="273"/>
      <c r="J56" s="273"/>
      <c r="K56" s="273"/>
      <c r="L56" s="273"/>
      <c r="M56" s="273"/>
      <c r="N56" s="273"/>
      <c r="O56" s="273"/>
      <c r="P56" s="273"/>
      <c r="Q56" s="273"/>
      <c r="R56" s="273"/>
      <c r="S56" s="273"/>
      <c r="T56" s="273"/>
      <c r="U56" s="273"/>
      <c r="V56" s="273"/>
    </row>
    <row r="57" spans="1:22" x14ac:dyDescent="0.25">
      <c r="A57" s="273"/>
      <c r="B57" s="273"/>
      <c r="C57" s="273"/>
      <c r="D57" s="273"/>
      <c r="E57" s="273"/>
      <c r="F57" s="273"/>
      <c r="G57" s="273"/>
      <c r="H57" s="273"/>
      <c r="I57" s="273"/>
      <c r="J57" s="273"/>
      <c r="K57" s="273"/>
      <c r="L57" s="273"/>
      <c r="M57" s="273"/>
      <c r="N57" s="273"/>
      <c r="O57" s="273"/>
      <c r="P57" s="273"/>
      <c r="Q57" s="273"/>
      <c r="R57" s="273"/>
      <c r="S57" s="273"/>
      <c r="T57" s="273"/>
      <c r="U57" s="273"/>
      <c r="V57" s="273"/>
    </row>
    <row r="58" spans="1:22" x14ac:dyDescent="0.25">
      <c r="A58" s="273"/>
      <c r="B58" s="273"/>
      <c r="C58" s="273"/>
      <c r="D58" s="273"/>
      <c r="E58" s="273"/>
      <c r="F58" s="273"/>
      <c r="G58" s="273"/>
      <c r="H58" s="273"/>
      <c r="I58" s="273"/>
      <c r="J58" s="273"/>
      <c r="K58" s="273"/>
      <c r="L58" s="273"/>
      <c r="M58" s="273"/>
      <c r="N58" s="273"/>
      <c r="O58" s="273"/>
      <c r="P58" s="273"/>
      <c r="Q58" s="273"/>
      <c r="R58" s="273"/>
      <c r="S58" s="273"/>
      <c r="T58" s="273"/>
      <c r="U58" s="273"/>
      <c r="V58" s="273"/>
    </row>
    <row r="59" spans="1:22" x14ac:dyDescent="0.25">
      <c r="A59" s="273"/>
      <c r="B59" s="273"/>
      <c r="C59" s="273"/>
      <c r="D59" s="273"/>
      <c r="E59" s="273"/>
      <c r="F59" s="273"/>
      <c r="G59" s="273"/>
      <c r="H59" s="273"/>
      <c r="I59" s="273"/>
      <c r="J59" s="273"/>
      <c r="K59" s="273"/>
      <c r="L59" s="273"/>
      <c r="M59" s="273"/>
      <c r="N59" s="273"/>
      <c r="O59" s="273"/>
      <c r="P59" s="273"/>
      <c r="Q59" s="273"/>
      <c r="R59" s="273"/>
      <c r="S59" s="273"/>
      <c r="T59" s="273"/>
      <c r="U59" s="273"/>
      <c r="V59" s="273"/>
    </row>
    <row r="60" spans="1:22" x14ac:dyDescent="0.25">
      <c r="A60" s="273"/>
      <c r="B60" s="273"/>
      <c r="C60" s="273"/>
      <c r="D60" s="273"/>
      <c r="E60" s="273"/>
      <c r="F60" s="273"/>
      <c r="G60" s="273"/>
      <c r="H60" s="273"/>
      <c r="I60" s="273"/>
      <c r="J60" s="273"/>
      <c r="K60" s="273"/>
      <c r="L60" s="273"/>
      <c r="M60" s="273"/>
      <c r="N60" s="273"/>
      <c r="O60" s="273"/>
      <c r="P60" s="273"/>
      <c r="Q60" s="273"/>
      <c r="R60" s="273"/>
      <c r="S60" s="273"/>
      <c r="T60" s="273"/>
      <c r="U60" s="273"/>
      <c r="V60" s="273"/>
    </row>
    <row r="61" spans="1:22" x14ac:dyDescent="0.25">
      <c r="A61" s="273"/>
      <c r="B61" s="273"/>
      <c r="C61" s="273"/>
      <c r="D61" s="273"/>
      <c r="E61" s="273"/>
      <c r="F61" s="273"/>
      <c r="G61" s="273"/>
      <c r="H61" s="273"/>
      <c r="I61" s="273"/>
      <c r="J61" s="273"/>
      <c r="K61" s="273"/>
      <c r="L61" s="273"/>
      <c r="M61" s="273"/>
      <c r="N61" s="273"/>
      <c r="O61" s="273"/>
      <c r="P61" s="273"/>
      <c r="Q61" s="273"/>
      <c r="R61" s="273"/>
      <c r="S61" s="273"/>
      <c r="T61" s="273"/>
      <c r="U61" s="273"/>
      <c r="V61" s="273"/>
    </row>
    <row r="62" spans="1:22" x14ac:dyDescent="0.25">
      <c r="A62" s="273"/>
      <c r="B62" s="273"/>
      <c r="C62" s="273"/>
      <c r="D62" s="273"/>
      <c r="E62" s="273"/>
      <c r="F62" s="273"/>
      <c r="G62" s="273"/>
      <c r="H62" s="273"/>
      <c r="I62" s="273"/>
      <c r="J62" s="273"/>
      <c r="K62" s="273"/>
      <c r="L62" s="273"/>
      <c r="M62" s="273"/>
      <c r="N62" s="273"/>
      <c r="O62" s="273"/>
      <c r="P62" s="273"/>
      <c r="Q62" s="273"/>
      <c r="R62" s="273"/>
      <c r="S62" s="273"/>
      <c r="T62" s="273"/>
      <c r="U62" s="273"/>
      <c r="V62" s="273"/>
    </row>
    <row r="63" spans="1:22" x14ac:dyDescent="0.25">
      <c r="A63" s="273"/>
      <c r="B63" s="273"/>
      <c r="C63" s="273"/>
      <c r="D63" s="273"/>
      <c r="E63" s="273"/>
      <c r="F63" s="273"/>
      <c r="G63" s="273"/>
      <c r="H63" s="273"/>
      <c r="I63" s="273"/>
      <c r="J63" s="273"/>
      <c r="K63" s="273"/>
      <c r="L63" s="273"/>
      <c r="M63" s="273"/>
      <c r="N63" s="273"/>
      <c r="O63" s="273"/>
      <c r="P63" s="273"/>
      <c r="Q63" s="273"/>
      <c r="R63" s="273"/>
      <c r="S63" s="273"/>
      <c r="T63" s="273"/>
      <c r="U63" s="273"/>
      <c r="V63" s="273"/>
    </row>
    <row r="64" spans="1:22" x14ac:dyDescent="0.25">
      <c r="A64" s="273"/>
      <c r="B64" s="273"/>
      <c r="C64" s="273"/>
      <c r="D64" s="273"/>
      <c r="E64" s="273"/>
      <c r="F64" s="273"/>
      <c r="G64" s="273"/>
      <c r="H64" s="273"/>
      <c r="I64" s="273"/>
      <c r="J64" s="273"/>
      <c r="K64" s="273"/>
      <c r="L64" s="273"/>
      <c r="M64" s="273"/>
      <c r="N64" s="273"/>
      <c r="O64" s="273"/>
      <c r="P64" s="273"/>
      <c r="Q64" s="273"/>
      <c r="R64" s="273"/>
      <c r="S64" s="273"/>
      <c r="T64" s="273"/>
      <c r="U64" s="273"/>
      <c r="V64" s="273"/>
    </row>
    <row r="65" spans="1:22" x14ac:dyDescent="0.25">
      <c r="A65" s="273"/>
      <c r="B65" s="273"/>
      <c r="C65" s="273"/>
      <c r="D65" s="273"/>
      <c r="E65" s="273"/>
      <c r="F65" s="273"/>
      <c r="G65" s="273"/>
      <c r="H65" s="273"/>
      <c r="I65" s="273"/>
      <c r="J65" s="273"/>
      <c r="K65" s="273"/>
      <c r="L65" s="273"/>
      <c r="M65" s="273"/>
      <c r="N65" s="273"/>
      <c r="O65" s="273"/>
      <c r="P65" s="273"/>
      <c r="Q65" s="273"/>
      <c r="R65" s="273"/>
      <c r="S65" s="273"/>
      <c r="T65" s="273"/>
      <c r="U65" s="273"/>
      <c r="V65" s="273"/>
    </row>
    <row r="66" spans="1:22" x14ac:dyDescent="0.25">
      <c r="A66" s="273"/>
      <c r="B66" s="273"/>
      <c r="C66" s="273"/>
      <c r="D66" s="273"/>
      <c r="E66" s="273"/>
      <c r="F66" s="273"/>
      <c r="G66" s="273"/>
      <c r="H66" s="273"/>
      <c r="I66" s="273"/>
      <c r="J66" s="273"/>
      <c r="K66" s="273"/>
      <c r="L66" s="273"/>
      <c r="M66" s="273"/>
      <c r="N66" s="273"/>
      <c r="O66" s="273"/>
      <c r="P66" s="273"/>
      <c r="Q66" s="273"/>
      <c r="R66" s="273"/>
      <c r="S66" s="273"/>
      <c r="T66" s="273"/>
      <c r="U66" s="273"/>
      <c r="V66" s="273"/>
    </row>
    <row r="67" spans="1:22" x14ac:dyDescent="0.25">
      <c r="A67" s="273"/>
      <c r="B67" s="273"/>
      <c r="C67" s="273"/>
      <c r="D67" s="273"/>
      <c r="E67" s="273"/>
      <c r="F67" s="273"/>
      <c r="G67" s="273"/>
      <c r="H67" s="273"/>
      <c r="I67" s="273"/>
      <c r="J67" s="273"/>
      <c r="K67" s="273"/>
      <c r="L67" s="273"/>
      <c r="M67" s="273"/>
      <c r="N67" s="273"/>
      <c r="O67" s="273"/>
      <c r="P67" s="273"/>
      <c r="Q67" s="273"/>
      <c r="R67" s="273"/>
      <c r="S67" s="273"/>
      <c r="T67" s="273"/>
      <c r="U67" s="273"/>
      <c r="V67" s="273"/>
    </row>
    <row r="68" spans="1:22" x14ac:dyDescent="0.25">
      <c r="A68" s="273"/>
      <c r="B68" s="273"/>
      <c r="C68" s="273"/>
      <c r="D68" s="273"/>
      <c r="E68" s="273"/>
      <c r="F68" s="273"/>
      <c r="G68" s="273"/>
      <c r="H68" s="273"/>
      <c r="I68" s="273"/>
      <c r="J68" s="273"/>
      <c r="K68" s="273"/>
      <c r="L68" s="273"/>
      <c r="M68" s="273"/>
      <c r="N68" s="273"/>
      <c r="O68" s="273"/>
      <c r="P68" s="273"/>
      <c r="Q68" s="273"/>
      <c r="R68" s="273"/>
      <c r="S68" s="273"/>
      <c r="T68" s="273"/>
      <c r="U68" s="273"/>
      <c r="V68" s="273"/>
    </row>
    <row r="69" spans="1:22" x14ac:dyDescent="0.25">
      <c r="A69" s="273"/>
      <c r="B69" s="273"/>
      <c r="C69" s="273"/>
      <c r="D69" s="273"/>
      <c r="E69" s="273"/>
      <c r="F69" s="273"/>
      <c r="G69" s="273"/>
      <c r="H69" s="273"/>
      <c r="I69" s="273"/>
      <c r="J69" s="273"/>
      <c r="K69" s="273"/>
      <c r="L69" s="273"/>
      <c r="M69" s="273"/>
      <c r="N69" s="273"/>
      <c r="O69" s="273"/>
      <c r="P69" s="273"/>
      <c r="Q69" s="273"/>
      <c r="R69" s="273"/>
      <c r="S69" s="273"/>
      <c r="T69" s="273"/>
      <c r="U69" s="273"/>
      <c r="V69" s="273"/>
    </row>
    <row r="70" spans="1:22" x14ac:dyDescent="0.25">
      <c r="A70" s="273"/>
      <c r="B70" s="273"/>
      <c r="C70" s="273"/>
      <c r="D70" s="273"/>
      <c r="E70" s="273"/>
      <c r="F70" s="273"/>
      <c r="G70" s="273"/>
      <c r="H70" s="273"/>
      <c r="I70" s="273"/>
      <c r="J70" s="273"/>
      <c r="K70" s="273"/>
      <c r="L70" s="273"/>
      <c r="M70" s="273"/>
      <c r="N70" s="273"/>
      <c r="O70" s="273"/>
      <c r="P70" s="273"/>
      <c r="Q70" s="273"/>
      <c r="R70" s="273"/>
      <c r="S70" s="273"/>
      <c r="T70" s="273"/>
      <c r="U70" s="273"/>
      <c r="V70" s="273"/>
    </row>
    <row r="71" spans="1:22" x14ac:dyDescent="0.25">
      <c r="A71" s="273"/>
      <c r="B71" s="273"/>
      <c r="C71" s="273"/>
      <c r="D71" s="273"/>
      <c r="E71" s="273"/>
      <c r="F71" s="273"/>
      <c r="G71" s="273"/>
      <c r="H71" s="273"/>
      <c r="I71" s="273"/>
      <c r="J71" s="273"/>
      <c r="K71" s="273"/>
      <c r="L71" s="273"/>
      <c r="M71" s="273"/>
      <c r="N71" s="273"/>
      <c r="O71" s="273"/>
      <c r="P71" s="273"/>
      <c r="Q71" s="273"/>
      <c r="R71" s="273"/>
      <c r="S71" s="273"/>
      <c r="T71" s="273"/>
      <c r="U71" s="273"/>
      <c r="V71" s="273"/>
    </row>
    <row r="72" spans="1:22" x14ac:dyDescent="0.25">
      <c r="A72" s="273"/>
      <c r="B72" s="273"/>
      <c r="C72" s="273"/>
      <c r="D72" s="273"/>
      <c r="E72" s="273"/>
      <c r="F72" s="273"/>
      <c r="G72" s="273"/>
      <c r="H72" s="273"/>
      <c r="I72" s="273"/>
      <c r="J72" s="273"/>
      <c r="K72" s="273"/>
      <c r="L72" s="273"/>
      <c r="M72" s="273"/>
      <c r="N72" s="273"/>
      <c r="O72" s="273"/>
      <c r="P72" s="273"/>
      <c r="Q72" s="273"/>
      <c r="R72" s="273"/>
      <c r="S72" s="273"/>
      <c r="T72" s="273"/>
      <c r="U72" s="273"/>
      <c r="V72" s="273"/>
    </row>
    <row r="73" spans="1:22" x14ac:dyDescent="0.25">
      <c r="A73" s="273"/>
      <c r="B73" s="273"/>
      <c r="C73" s="273"/>
      <c r="D73" s="273"/>
      <c r="E73" s="273"/>
      <c r="F73" s="273"/>
      <c r="G73" s="273"/>
      <c r="H73" s="273"/>
      <c r="I73" s="273"/>
      <c r="J73" s="273"/>
      <c r="K73" s="273"/>
      <c r="L73" s="273"/>
      <c r="M73" s="273"/>
      <c r="N73" s="273"/>
      <c r="O73" s="273"/>
      <c r="P73" s="273"/>
      <c r="Q73" s="273"/>
      <c r="R73" s="273"/>
      <c r="S73" s="273"/>
      <c r="T73" s="273"/>
      <c r="U73" s="273"/>
      <c r="V73" s="273"/>
    </row>
    <row r="74" spans="1:22" x14ac:dyDescent="0.25">
      <c r="A74" s="273"/>
      <c r="B74" s="273"/>
      <c r="C74" s="273"/>
      <c r="D74" s="273"/>
      <c r="E74" s="273"/>
      <c r="F74" s="273"/>
      <c r="G74" s="273"/>
      <c r="H74" s="273"/>
      <c r="I74" s="273"/>
      <c r="J74" s="273"/>
      <c r="K74" s="273"/>
      <c r="L74" s="273"/>
      <c r="M74" s="273"/>
      <c r="N74" s="273"/>
      <c r="O74" s="273"/>
      <c r="P74" s="273"/>
      <c r="Q74" s="273"/>
      <c r="R74" s="273"/>
      <c r="S74" s="273"/>
      <c r="T74" s="273"/>
      <c r="U74" s="273"/>
      <c r="V74" s="273"/>
    </row>
    <row r="75" spans="1:22" x14ac:dyDescent="0.25">
      <c r="A75" s="273"/>
      <c r="B75" s="273"/>
      <c r="C75" s="273"/>
      <c r="D75" s="273"/>
      <c r="E75" s="273"/>
      <c r="F75" s="273"/>
      <c r="G75" s="273"/>
      <c r="H75" s="273"/>
      <c r="I75" s="273"/>
      <c r="J75" s="273"/>
      <c r="K75" s="273"/>
      <c r="L75" s="273"/>
      <c r="M75" s="273"/>
      <c r="N75" s="273"/>
      <c r="O75" s="273"/>
      <c r="P75" s="273"/>
      <c r="Q75" s="273"/>
      <c r="R75" s="273"/>
      <c r="S75" s="273"/>
      <c r="T75" s="273"/>
      <c r="U75" s="273"/>
      <c r="V75" s="273"/>
    </row>
    <row r="76" spans="1:22" x14ac:dyDescent="0.25">
      <c r="A76" s="273"/>
      <c r="B76" s="273"/>
      <c r="C76" s="273"/>
      <c r="D76" s="273"/>
      <c r="E76" s="273"/>
      <c r="F76" s="273"/>
      <c r="G76" s="273"/>
      <c r="H76" s="273"/>
      <c r="I76" s="273"/>
      <c r="J76" s="273"/>
      <c r="K76" s="273"/>
      <c r="L76" s="273"/>
      <c r="M76" s="273"/>
      <c r="N76" s="273"/>
      <c r="O76" s="273"/>
      <c r="P76" s="273"/>
      <c r="Q76" s="273"/>
      <c r="R76" s="273"/>
      <c r="S76" s="273"/>
      <c r="T76" s="273"/>
      <c r="U76" s="273"/>
      <c r="V76" s="273"/>
    </row>
    <row r="77" spans="1:22" x14ac:dyDescent="0.25">
      <c r="A77" s="273"/>
      <c r="B77" s="273"/>
      <c r="C77" s="273"/>
      <c r="D77" s="273"/>
      <c r="E77" s="273"/>
      <c r="F77" s="273"/>
      <c r="G77" s="273"/>
      <c r="H77" s="273"/>
      <c r="I77" s="273"/>
      <c r="J77" s="273"/>
      <c r="K77" s="273"/>
      <c r="L77" s="273"/>
      <c r="M77" s="273"/>
      <c r="N77" s="273"/>
      <c r="O77" s="273"/>
      <c r="P77" s="273"/>
      <c r="Q77" s="273"/>
      <c r="R77" s="273"/>
      <c r="S77" s="273"/>
      <c r="T77" s="273"/>
      <c r="U77" s="273"/>
      <c r="V77" s="273"/>
    </row>
    <row r="78" spans="1:22" x14ac:dyDescent="0.25">
      <c r="A78" s="273"/>
      <c r="B78" s="273"/>
      <c r="C78" s="273"/>
      <c r="D78" s="273"/>
      <c r="E78" s="273"/>
      <c r="F78" s="273"/>
      <c r="G78" s="273"/>
      <c r="H78" s="273"/>
      <c r="I78" s="273"/>
      <c r="J78" s="273"/>
      <c r="K78" s="273"/>
      <c r="L78" s="273"/>
      <c r="M78" s="273"/>
      <c r="N78" s="273"/>
      <c r="O78" s="273"/>
      <c r="P78" s="273"/>
      <c r="Q78" s="273"/>
      <c r="R78" s="273"/>
      <c r="S78" s="273"/>
      <c r="T78" s="273"/>
      <c r="U78" s="273"/>
      <c r="V78" s="273"/>
    </row>
    <row r="79" spans="1:22" x14ac:dyDescent="0.25">
      <c r="A79" s="273"/>
      <c r="B79" s="273"/>
      <c r="C79" s="273"/>
      <c r="D79" s="273"/>
      <c r="E79" s="273"/>
      <c r="F79" s="273"/>
      <c r="G79" s="273"/>
      <c r="H79" s="273"/>
      <c r="I79" s="273"/>
      <c r="J79" s="273"/>
      <c r="K79" s="273"/>
      <c r="L79" s="273"/>
      <c r="M79" s="273"/>
      <c r="N79" s="273"/>
      <c r="O79" s="273"/>
      <c r="P79" s="273"/>
      <c r="Q79" s="273"/>
      <c r="R79" s="273"/>
      <c r="S79" s="273"/>
      <c r="T79" s="273"/>
      <c r="U79" s="273"/>
      <c r="V79" s="273"/>
    </row>
    <row r="80" spans="1:22" x14ac:dyDescent="0.25">
      <c r="A80" s="273"/>
      <c r="B80" s="273"/>
      <c r="C80" s="273"/>
      <c r="D80" s="273"/>
      <c r="E80" s="273"/>
      <c r="F80" s="273"/>
      <c r="G80" s="273"/>
      <c r="H80" s="273"/>
      <c r="I80" s="273"/>
      <c r="J80" s="273"/>
      <c r="K80" s="273"/>
      <c r="L80" s="273"/>
      <c r="M80" s="273"/>
      <c r="N80" s="273"/>
      <c r="O80" s="273"/>
      <c r="P80" s="273"/>
      <c r="Q80" s="273"/>
      <c r="R80" s="273"/>
      <c r="S80" s="273"/>
      <c r="T80" s="273"/>
      <c r="U80" s="273"/>
      <c r="V80" s="273"/>
    </row>
    <row r="81" spans="1:22" x14ac:dyDescent="0.25">
      <c r="A81" s="273"/>
      <c r="B81" s="273"/>
      <c r="C81" s="273"/>
      <c r="D81" s="273"/>
      <c r="E81" s="273"/>
      <c r="F81" s="273"/>
      <c r="G81" s="273"/>
      <c r="H81" s="273"/>
      <c r="I81" s="273"/>
      <c r="J81" s="273"/>
      <c r="K81" s="273"/>
      <c r="L81" s="273"/>
      <c r="M81" s="273"/>
      <c r="N81" s="273"/>
      <c r="O81" s="273"/>
      <c r="P81" s="273"/>
      <c r="Q81" s="273"/>
      <c r="R81" s="273"/>
      <c r="S81" s="273"/>
      <c r="T81" s="273"/>
      <c r="U81" s="273"/>
      <c r="V81" s="273"/>
    </row>
    <row r="82" spans="1:22" x14ac:dyDescent="0.25">
      <c r="A82" s="273"/>
      <c r="B82" s="273"/>
      <c r="C82" s="273"/>
      <c r="D82" s="273"/>
      <c r="E82" s="273"/>
      <c r="F82" s="273"/>
      <c r="G82" s="273"/>
      <c r="H82" s="273"/>
      <c r="I82" s="273"/>
      <c r="J82" s="273"/>
      <c r="K82" s="273"/>
      <c r="L82" s="273"/>
      <c r="M82" s="273"/>
      <c r="N82" s="273"/>
      <c r="O82" s="273"/>
      <c r="P82" s="273"/>
      <c r="Q82" s="273"/>
      <c r="R82" s="273"/>
      <c r="S82" s="273"/>
      <c r="T82" s="273"/>
      <c r="U82" s="273"/>
      <c r="V82" s="273"/>
    </row>
    <row r="83" spans="1:22" x14ac:dyDescent="0.25">
      <c r="A83" s="273"/>
      <c r="B83" s="273"/>
      <c r="C83" s="273"/>
      <c r="D83" s="273"/>
      <c r="E83" s="273"/>
      <c r="F83" s="273"/>
      <c r="G83" s="273"/>
      <c r="H83" s="273"/>
      <c r="I83" s="273"/>
      <c r="J83" s="273"/>
      <c r="K83" s="273"/>
      <c r="L83" s="273"/>
      <c r="M83" s="273"/>
      <c r="N83" s="273"/>
      <c r="O83" s="273"/>
      <c r="P83" s="273"/>
      <c r="Q83" s="273"/>
      <c r="R83" s="273"/>
      <c r="S83" s="273"/>
      <c r="T83" s="273"/>
      <c r="U83" s="273"/>
      <c r="V83" s="273"/>
    </row>
    <row r="84" spans="1:22" x14ac:dyDescent="0.25">
      <c r="A84" s="273"/>
      <c r="B84" s="273"/>
      <c r="C84" s="273"/>
      <c r="D84" s="273"/>
      <c r="E84" s="273"/>
      <c r="F84" s="273"/>
      <c r="G84" s="273"/>
      <c r="H84" s="273"/>
      <c r="I84" s="273"/>
      <c r="J84" s="273"/>
      <c r="K84" s="273"/>
      <c r="L84" s="273"/>
      <c r="M84" s="273"/>
      <c r="N84" s="273"/>
      <c r="O84" s="273"/>
      <c r="P84" s="273"/>
      <c r="Q84" s="273"/>
      <c r="R84" s="273"/>
      <c r="S84" s="273"/>
      <c r="T84" s="273"/>
      <c r="U84" s="273"/>
      <c r="V84" s="273"/>
    </row>
    <row r="85" spans="1:22" x14ac:dyDescent="0.25">
      <c r="A85" s="273"/>
      <c r="B85" s="273"/>
      <c r="C85" s="273"/>
      <c r="D85" s="273"/>
      <c r="E85" s="273"/>
      <c r="F85" s="273"/>
      <c r="G85" s="273"/>
      <c r="H85" s="273"/>
      <c r="I85" s="273"/>
      <c r="J85" s="273"/>
      <c r="K85" s="273"/>
      <c r="L85" s="273"/>
      <c r="M85" s="273"/>
      <c r="N85" s="273"/>
      <c r="O85" s="273"/>
      <c r="P85" s="273"/>
      <c r="Q85" s="273"/>
      <c r="R85" s="273"/>
      <c r="S85" s="273"/>
      <c r="T85" s="273"/>
      <c r="U85" s="273"/>
      <c r="V85" s="273"/>
    </row>
    <row r="86" spans="1:22" x14ac:dyDescent="0.25">
      <c r="A86" s="273"/>
      <c r="B86" s="273"/>
      <c r="C86" s="273"/>
      <c r="D86" s="273"/>
      <c r="E86" s="273"/>
      <c r="F86" s="273"/>
      <c r="G86" s="273"/>
      <c r="H86" s="273"/>
      <c r="I86" s="273"/>
      <c r="J86" s="273"/>
      <c r="K86" s="273"/>
      <c r="L86" s="273"/>
      <c r="M86" s="273"/>
      <c r="N86" s="273"/>
      <c r="O86" s="273"/>
      <c r="P86" s="273"/>
      <c r="Q86" s="273"/>
      <c r="R86" s="273"/>
      <c r="S86" s="273"/>
      <c r="T86" s="273"/>
      <c r="U86" s="273"/>
      <c r="V86" s="273"/>
    </row>
    <row r="87" spans="1:22" x14ac:dyDescent="0.25">
      <c r="A87" s="273"/>
      <c r="B87" s="273"/>
      <c r="C87" s="273"/>
      <c r="D87" s="273"/>
      <c r="E87" s="273"/>
      <c r="F87" s="273"/>
      <c r="G87" s="273"/>
      <c r="H87" s="273"/>
      <c r="I87" s="273"/>
      <c r="J87" s="273"/>
      <c r="K87" s="273"/>
      <c r="L87" s="273"/>
      <c r="M87" s="273"/>
      <c r="N87" s="273"/>
      <c r="O87" s="273"/>
      <c r="P87" s="273"/>
      <c r="Q87" s="273"/>
      <c r="R87" s="273"/>
      <c r="S87" s="273"/>
      <c r="T87" s="273"/>
      <c r="U87" s="273"/>
      <c r="V87" s="273"/>
    </row>
    <row r="88" spans="1:22" x14ac:dyDescent="0.25">
      <c r="A88" s="273"/>
      <c r="B88" s="273"/>
      <c r="C88" s="273"/>
      <c r="D88" s="273"/>
      <c r="E88" s="273"/>
      <c r="F88" s="273"/>
      <c r="G88" s="273"/>
      <c r="H88" s="273"/>
      <c r="I88" s="273"/>
      <c r="J88" s="273"/>
      <c r="K88" s="273"/>
      <c r="L88" s="273"/>
      <c r="M88" s="273"/>
      <c r="N88" s="273"/>
      <c r="O88" s="273"/>
      <c r="P88" s="273"/>
      <c r="Q88" s="273"/>
      <c r="R88" s="273"/>
      <c r="S88" s="273"/>
      <c r="T88" s="273"/>
      <c r="U88" s="273"/>
      <c r="V88" s="273"/>
    </row>
    <row r="89" spans="1:22" x14ac:dyDescent="0.25">
      <c r="A89" s="273"/>
      <c r="B89" s="273"/>
      <c r="C89" s="273"/>
      <c r="D89" s="273"/>
      <c r="E89" s="273"/>
      <c r="F89" s="273"/>
      <c r="G89" s="273"/>
      <c r="H89" s="273"/>
      <c r="I89" s="273"/>
      <c r="J89" s="273"/>
      <c r="K89" s="273"/>
      <c r="L89" s="273"/>
      <c r="M89" s="273"/>
      <c r="N89" s="273"/>
      <c r="O89" s="273"/>
      <c r="P89" s="273"/>
      <c r="Q89" s="273"/>
      <c r="R89" s="273"/>
      <c r="S89" s="273"/>
      <c r="T89" s="273"/>
      <c r="U89" s="273"/>
      <c r="V89" s="273"/>
    </row>
    <row r="90" spans="1:22" x14ac:dyDescent="0.25">
      <c r="A90" s="273"/>
      <c r="B90" s="273"/>
      <c r="C90" s="273"/>
      <c r="D90" s="273"/>
      <c r="E90" s="273"/>
      <c r="F90" s="273"/>
      <c r="G90" s="273"/>
      <c r="H90" s="273"/>
      <c r="I90" s="273"/>
      <c r="J90" s="273"/>
      <c r="K90" s="273"/>
      <c r="L90" s="273"/>
      <c r="M90" s="273"/>
      <c r="N90" s="273"/>
      <c r="O90" s="273"/>
      <c r="P90" s="273"/>
      <c r="Q90" s="273"/>
      <c r="R90" s="273"/>
      <c r="S90" s="273"/>
      <c r="T90" s="273"/>
      <c r="U90" s="273"/>
      <c r="V90" s="273"/>
    </row>
    <row r="91" spans="1:22" x14ac:dyDescent="0.25">
      <c r="A91" s="273"/>
      <c r="B91" s="273"/>
      <c r="C91" s="273"/>
      <c r="D91" s="273"/>
      <c r="E91" s="273"/>
      <c r="F91" s="273"/>
      <c r="G91" s="273"/>
      <c r="H91" s="273"/>
      <c r="I91" s="273"/>
      <c r="J91" s="273"/>
      <c r="K91" s="273"/>
      <c r="L91" s="273"/>
      <c r="M91" s="273"/>
      <c r="N91" s="273"/>
      <c r="O91" s="273"/>
      <c r="P91" s="273"/>
      <c r="Q91" s="273"/>
      <c r="R91" s="273"/>
      <c r="S91" s="273"/>
      <c r="T91" s="273"/>
      <c r="U91" s="273"/>
      <c r="V91" s="273"/>
    </row>
    <row r="92" spans="1:22" x14ac:dyDescent="0.25">
      <c r="A92" s="273"/>
      <c r="B92" s="273"/>
      <c r="C92" s="273"/>
      <c r="D92" s="273"/>
      <c r="E92" s="273"/>
      <c r="F92" s="273"/>
      <c r="G92" s="273"/>
      <c r="H92" s="273"/>
      <c r="I92" s="273"/>
      <c r="J92" s="273"/>
      <c r="K92" s="273"/>
      <c r="L92" s="273"/>
      <c r="M92" s="273"/>
      <c r="N92" s="273"/>
      <c r="O92" s="273"/>
      <c r="P92" s="273"/>
      <c r="Q92" s="273"/>
      <c r="R92" s="273"/>
      <c r="S92" s="273"/>
      <c r="T92" s="273"/>
      <c r="U92" s="273"/>
      <c r="V92" s="273"/>
    </row>
    <row r="93" spans="1:22" x14ac:dyDescent="0.25">
      <c r="A93" s="273"/>
      <c r="B93" s="273"/>
      <c r="C93" s="273"/>
      <c r="D93" s="273"/>
      <c r="E93" s="273"/>
      <c r="F93" s="273"/>
      <c r="G93" s="273"/>
      <c r="H93" s="273"/>
      <c r="I93" s="273"/>
      <c r="J93" s="273"/>
      <c r="K93" s="273"/>
      <c r="L93" s="273"/>
      <c r="M93" s="273"/>
      <c r="N93" s="273"/>
      <c r="O93" s="273"/>
      <c r="P93" s="273"/>
      <c r="Q93" s="273"/>
      <c r="R93" s="273"/>
      <c r="S93" s="273"/>
      <c r="T93" s="273"/>
      <c r="U93" s="273"/>
      <c r="V93" s="273"/>
    </row>
    <row r="94" spans="1:22" x14ac:dyDescent="0.25">
      <c r="A94" s="273"/>
      <c r="B94" s="273"/>
      <c r="C94" s="273"/>
      <c r="D94" s="273"/>
      <c r="E94" s="273"/>
      <c r="F94" s="273"/>
      <c r="G94" s="273"/>
      <c r="H94" s="273"/>
      <c r="I94" s="273"/>
      <c r="J94" s="273"/>
      <c r="K94" s="273"/>
      <c r="L94" s="273"/>
      <c r="M94" s="273"/>
      <c r="N94" s="273"/>
      <c r="O94" s="273"/>
      <c r="P94" s="273"/>
      <c r="Q94" s="273"/>
      <c r="R94" s="273"/>
      <c r="S94" s="273"/>
      <c r="T94" s="273"/>
      <c r="U94" s="273"/>
      <c r="V94" s="273"/>
    </row>
    <row r="95" spans="1:22" x14ac:dyDescent="0.25">
      <c r="A95" s="273"/>
      <c r="B95" s="273"/>
      <c r="C95" s="273"/>
      <c r="D95" s="273"/>
      <c r="E95" s="273"/>
      <c r="F95" s="273"/>
      <c r="G95" s="273"/>
      <c r="H95" s="273"/>
      <c r="I95" s="273"/>
      <c r="J95" s="273"/>
      <c r="K95" s="273"/>
      <c r="L95" s="273"/>
      <c r="M95" s="273"/>
      <c r="N95" s="273"/>
      <c r="O95" s="273"/>
      <c r="P95" s="273"/>
      <c r="Q95" s="273"/>
      <c r="R95" s="273"/>
      <c r="S95" s="273"/>
      <c r="T95" s="273"/>
      <c r="U95" s="273"/>
      <c r="V95" s="273"/>
    </row>
    <row r="96" spans="1:22" x14ac:dyDescent="0.25">
      <c r="A96" s="273"/>
      <c r="B96" s="273"/>
      <c r="C96" s="273"/>
      <c r="D96" s="273"/>
      <c r="E96" s="273"/>
      <c r="F96" s="273"/>
      <c r="G96" s="273"/>
      <c r="H96" s="273"/>
      <c r="I96" s="273"/>
      <c r="J96" s="273"/>
      <c r="K96" s="273"/>
      <c r="L96" s="273"/>
      <c r="M96" s="273"/>
      <c r="N96" s="273"/>
      <c r="O96" s="273"/>
      <c r="P96" s="273"/>
      <c r="Q96" s="273"/>
      <c r="R96" s="273"/>
      <c r="S96" s="273"/>
      <c r="T96" s="273"/>
      <c r="U96" s="273"/>
      <c r="V96" s="273"/>
    </row>
    <row r="97" spans="1:22" x14ac:dyDescent="0.25">
      <c r="A97" s="273"/>
      <c r="B97" s="273"/>
      <c r="C97" s="273"/>
      <c r="D97" s="273"/>
      <c r="E97" s="273"/>
      <c r="F97" s="273"/>
      <c r="G97" s="273"/>
      <c r="H97" s="273"/>
      <c r="I97" s="273"/>
      <c r="J97" s="273"/>
      <c r="K97" s="273"/>
      <c r="L97" s="273"/>
      <c r="M97" s="273"/>
      <c r="N97" s="273"/>
      <c r="O97" s="273"/>
      <c r="P97" s="273"/>
      <c r="Q97" s="273"/>
      <c r="R97" s="273"/>
      <c r="S97" s="273"/>
      <c r="T97" s="273"/>
      <c r="U97" s="273"/>
      <c r="V97" s="273"/>
    </row>
    <row r="98" spans="1:22" x14ac:dyDescent="0.25">
      <c r="A98" s="273"/>
      <c r="B98" s="273"/>
      <c r="C98" s="273"/>
      <c r="D98" s="273"/>
      <c r="E98" s="273"/>
      <c r="F98" s="273"/>
      <c r="G98" s="273"/>
      <c r="H98" s="273"/>
      <c r="I98" s="273"/>
      <c r="J98" s="273"/>
      <c r="K98" s="273"/>
      <c r="L98" s="273"/>
      <c r="M98" s="273"/>
      <c r="N98" s="273"/>
      <c r="O98" s="273"/>
      <c r="P98" s="273"/>
      <c r="Q98" s="273"/>
      <c r="R98" s="273"/>
      <c r="S98" s="273"/>
      <c r="T98" s="273"/>
      <c r="U98" s="273"/>
      <c r="V98" s="273"/>
    </row>
    <row r="99" spans="1:22" x14ac:dyDescent="0.25">
      <c r="A99" s="273"/>
      <c r="B99" s="273"/>
      <c r="C99" s="273"/>
      <c r="D99" s="273"/>
      <c r="E99" s="273"/>
      <c r="F99" s="273"/>
      <c r="G99" s="273"/>
      <c r="H99" s="273"/>
      <c r="I99" s="273"/>
      <c r="J99" s="273"/>
      <c r="K99" s="273"/>
      <c r="L99" s="273"/>
      <c r="M99" s="273"/>
      <c r="N99" s="273"/>
      <c r="O99" s="273"/>
      <c r="P99" s="273"/>
      <c r="Q99" s="273"/>
      <c r="R99" s="273"/>
      <c r="S99" s="273"/>
      <c r="T99" s="273"/>
      <c r="U99" s="273"/>
      <c r="V99" s="273"/>
    </row>
    <row r="100" spans="1:22" x14ac:dyDescent="0.25">
      <c r="A100" s="273"/>
      <c r="B100" s="273"/>
      <c r="C100" s="273"/>
      <c r="D100" s="273"/>
      <c r="E100" s="273"/>
      <c r="F100" s="273"/>
      <c r="G100" s="273"/>
      <c r="H100" s="273"/>
      <c r="I100" s="273"/>
      <c r="J100" s="273"/>
      <c r="K100" s="273"/>
      <c r="L100" s="273"/>
      <c r="M100" s="273"/>
      <c r="N100" s="273"/>
      <c r="O100" s="273"/>
      <c r="P100" s="273"/>
      <c r="Q100" s="273"/>
      <c r="R100" s="273"/>
      <c r="S100" s="273"/>
      <c r="T100" s="273"/>
      <c r="U100" s="273"/>
      <c r="V100" s="273"/>
    </row>
    <row r="101" spans="1:22" x14ac:dyDescent="0.25">
      <c r="A101" s="273"/>
      <c r="B101" s="273"/>
      <c r="C101" s="273"/>
      <c r="D101" s="273"/>
      <c r="E101" s="273"/>
      <c r="F101" s="273"/>
      <c r="G101" s="273"/>
      <c r="H101" s="273"/>
      <c r="I101" s="273"/>
      <c r="J101" s="273"/>
      <c r="K101" s="273"/>
      <c r="L101" s="273"/>
      <c r="M101" s="273"/>
      <c r="N101" s="273"/>
      <c r="O101" s="273"/>
      <c r="P101" s="273"/>
      <c r="Q101" s="273"/>
      <c r="R101" s="273"/>
      <c r="S101" s="273"/>
      <c r="T101" s="273"/>
      <c r="U101" s="273"/>
      <c r="V101" s="273"/>
    </row>
    <row r="102" spans="1:22" x14ac:dyDescent="0.25">
      <c r="A102" s="273"/>
      <c r="B102" s="273"/>
      <c r="C102" s="273"/>
      <c r="D102" s="273"/>
      <c r="E102" s="273"/>
      <c r="F102" s="273"/>
      <c r="G102" s="273"/>
      <c r="H102" s="273"/>
      <c r="I102" s="273"/>
      <c r="J102" s="273"/>
      <c r="K102" s="273"/>
      <c r="L102" s="273"/>
      <c r="M102" s="273"/>
      <c r="N102" s="273"/>
      <c r="O102" s="273"/>
      <c r="P102" s="273"/>
      <c r="Q102" s="273"/>
      <c r="R102" s="273"/>
      <c r="S102" s="273"/>
      <c r="T102" s="273"/>
      <c r="U102" s="273"/>
      <c r="V102" s="273"/>
    </row>
    <row r="103" spans="1:22" x14ac:dyDescent="0.25">
      <c r="A103" s="273"/>
      <c r="B103" s="273"/>
      <c r="C103" s="273"/>
      <c r="D103" s="273"/>
      <c r="E103" s="273"/>
      <c r="F103" s="273"/>
      <c r="G103" s="273"/>
      <c r="H103" s="273"/>
      <c r="I103" s="273"/>
      <c r="J103" s="273"/>
      <c r="K103" s="273"/>
      <c r="L103" s="273"/>
      <c r="M103" s="273"/>
      <c r="N103" s="273"/>
      <c r="O103" s="273"/>
      <c r="P103" s="273"/>
      <c r="Q103" s="273"/>
      <c r="R103" s="273"/>
      <c r="S103" s="273"/>
      <c r="T103" s="273"/>
      <c r="U103" s="273"/>
      <c r="V103" s="273"/>
    </row>
    <row r="104" spans="1:22" x14ac:dyDescent="0.25">
      <c r="A104" s="273"/>
      <c r="B104" s="273"/>
      <c r="C104" s="273"/>
      <c r="D104" s="273"/>
      <c r="E104" s="273"/>
      <c r="F104" s="273"/>
      <c r="G104" s="273"/>
      <c r="H104" s="273"/>
      <c r="I104" s="273"/>
      <c r="J104" s="273"/>
      <c r="K104" s="273"/>
      <c r="L104" s="273"/>
      <c r="M104" s="273"/>
      <c r="N104" s="273"/>
      <c r="O104" s="273"/>
      <c r="P104" s="273"/>
      <c r="Q104" s="273"/>
      <c r="R104" s="273"/>
      <c r="S104" s="273"/>
      <c r="T104" s="273"/>
      <c r="U104" s="273"/>
      <c r="V104" s="273"/>
    </row>
    <row r="105" spans="1:22" x14ac:dyDescent="0.25">
      <c r="A105" s="273"/>
      <c r="B105" s="273"/>
      <c r="C105" s="273"/>
      <c r="D105" s="273"/>
      <c r="E105" s="273"/>
      <c r="F105" s="273"/>
      <c r="G105" s="273"/>
      <c r="H105" s="273"/>
      <c r="I105" s="273"/>
      <c r="J105" s="273"/>
      <c r="K105" s="273"/>
      <c r="L105" s="273"/>
      <c r="M105" s="273"/>
      <c r="N105" s="273"/>
      <c r="O105" s="273"/>
      <c r="P105" s="273"/>
      <c r="Q105" s="273"/>
      <c r="R105" s="273"/>
      <c r="S105" s="273"/>
      <c r="T105" s="273"/>
      <c r="U105" s="273"/>
      <c r="V105" s="273"/>
    </row>
    <row r="106" spans="1:22" x14ac:dyDescent="0.25">
      <c r="A106" s="273"/>
      <c r="B106" s="273"/>
      <c r="C106" s="273"/>
      <c r="D106" s="273"/>
      <c r="E106" s="273"/>
      <c r="F106" s="273"/>
      <c r="G106" s="273"/>
      <c r="H106" s="273"/>
      <c r="I106" s="273"/>
      <c r="J106" s="273"/>
      <c r="K106" s="273"/>
      <c r="L106" s="273"/>
      <c r="M106" s="273"/>
      <c r="N106" s="273"/>
      <c r="O106" s="273"/>
      <c r="P106" s="273"/>
      <c r="Q106" s="273"/>
      <c r="R106" s="273"/>
      <c r="S106" s="273"/>
      <c r="T106" s="273"/>
      <c r="U106" s="273"/>
      <c r="V106" s="273"/>
    </row>
    <row r="107" spans="1:22" x14ac:dyDescent="0.25">
      <c r="A107" s="273"/>
      <c r="B107" s="273"/>
      <c r="C107" s="273"/>
      <c r="D107" s="273"/>
      <c r="E107" s="273"/>
      <c r="F107" s="273"/>
      <c r="G107" s="273"/>
      <c r="H107" s="273"/>
      <c r="I107" s="273"/>
      <c r="J107" s="273"/>
      <c r="K107" s="273"/>
      <c r="L107" s="273"/>
      <c r="M107" s="273"/>
      <c r="N107" s="273"/>
      <c r="O107" s="273"/>
      <c r="P107" s="273"/>
      <c r="Q107" s="273"/>
      <c r="R107" s="273"/>
      <c r="S107" s="273"/>
      <c r="T107" s="273"/>
      <c r="U107" s="273"/>
      <c r="V107" s="273"/>
    </row>
    <row r="108" spans="1:22" x14ac:dyDescent="0.25">
      <c r="A108" s="273"/>
      <c r="B108" s="273"/>
      <c r="C108" s="273"/>
      <c r="D108" s="273"/>
      <c r="E108" s="273"/>
      <c r="F108" s="273"/>
      <c r="G108" s="273"/>
      <c r="H108" s="273"/>
      <c r="I108" s="273"/>
      <c r="J108" s="273"/>
      <c r="K108" s="273"/>
      <c r="L108" s="273"/>
      <c r="M108" s="273"/>
      <c r="N108" s="273"/>
      <c r="O108" s="273"/>
      <c r="P108" s="273"/>
      <c r="Q108" s="273"/>
      <c r="R108" s="273"/>
      <c r="S108" s="273"/>
      <c r="T108" s="273"/>
      <c r="U108" s="273"/>
      <c r="V108" s="273"/>
    </row>
    <row r="109" spans="1:22" x14ac:dyDescent="0.25">
      <c r="A109" s="273"/>
      <c r="B109" s="273"/>
      <c r="C109" s="273"/>
      <c r="D109" s="273"/>
      <c r="E109" s="273"/>
      <c r="F109" s="273"/>
      <c r="G109" s="273"/>
      <c r="H109" s="273"/>
      <c r="I109" s="273"/>
      <c r="J109" s="273"/>
      <c r="K109" s="273"/>
      <c r="L109" s="273"/>
      <c r="M109" s="273"/>
      <c r="N109" s="273"/>
      <c r="O109" s="273"/>
      <c r="P109" s="273"/>
      <c r="Q109" s="273"/>
      <c r="R109" s="273"/>
      <c r="S109" s="273"/>
      <c r="T109" s="273"/>
      <c r="U109" s="273"/>
      <c r="V109" s="273"/>
    </row>
    <row r="110" spans="1:22" x14ac:dyDescent="0.25">
      <c r="A110" s="273"/>
      <c r="B110" s="273"/>
      <c r="C110" s="273"/>
      <c r="D110" s="273"/>
      <c r="E110" s="273"/>
      <c r="F110" s="273"/>
      <c r="G110" s="273"/>
      <c r="H110" s="273"/>
      <c r="I110" s="273"/>
      <c r="J110" s="273"/>
      <c r="K110" s="273"/>
      <c r="L110" s="273"/>
      <c r="M110" s="273"/>
      <c r="N110" s="273"/>
      <c r="O110" s="273"/>
      <c r="P110" s="273"/>
      <c r="Q110" s="273"/>
      <c r="R110" s="273"/>
      <c r="S110" s="273"/>
      <c r="T110" s="273"/>
      <c r="U110" s="273"/>
      <c r="V110" s="273"/>
    </row>
    <row r="111" spans="1:22" x14ac:dyDescent="0.25">
      <c r="A111" s="273"/>
      <c r="B111" s="273"/>
      <c r="C111" s="273"/>
      <c r="D111" s="273"/>
      <c r="E111" s="273"/>
      <c r="F111" s="273"/>
      <c r="G111" s="273"/>
      <c r="H111" s="273"/>
      <c r="I111" s="273"/>
      <c r="J111" s="273"/>
      <c r="K111" s="273"/>
      <c r="L111" s="273"/>
      <c r="M111" s="273"/>
      <c r="N111" s="273"/>
      <c r="O111" s="273"/>
      <c r="P111" s="273"/>
      <c r="Q111" s="273"/>
      <c r="R111" s="273"/>
      <c r="S111" s="273"/>
      <c r="T111" s="273"/>
      <c r="U111" s="273"/>
      <c r="V111" s="273"/>
    </row>
    <row r="112" spans="1:22" x14ac:dyDescent="0.25">
      <c r="A112" s="273"/>
      <c r="B112" s="273"/>
      <c r="C112" s="273"/>
      <c r="D112" s="273"/>
      <c r="E112" s="273"/>
      <c r="F112" s="273"/>
      <c r="G112" s="273"/>
      <c r="H112" s="273"/>
      <c r="I112" s="273"/>
      <c r="J112" s="273"/>
      <c r="K112" s="273"/>
      <c r="L112" s="273"/>
      <c r="M112" s="273"/>
      <c r="N112" s="273"/>
      <c r="O112" s="273"/>
      <c r="P112" s="273"/>
      <c r="Q112" s="273"/>
      <c r="R112" s="273"/>
      <c r="S112" s="273"/>
      <c r="T112" s="273"/>
      <c r="U112" s="273"/>
      <c r="V112" s="273"/>
    </row>
    <row r="113" spans="1:22" x14ac:dyDescent="0.25">
      <c r="A113" s="273"/>
      <c r="B113" s="273"/>
      <c r="C113" s="273"/>
      <c r="D113" s="273"/>
      <c r="E113" s="273"/>
      <c r="F113" s="273"/>
      <c r="G113" s="273"/>
      <c r="H113" s="273"/>
      <c r="I113" s="273"/>
      <c r="J113" s="273"/>
      <c r="K113" s="273"/>
      <c r="L113" s="273"/>
      <c r="M113" s="273"/>
      <c r="N113" s="273"/>
      <c r="O113" s="273"/>
      <c r="P113" s="273"/>
      <c r="Q113" s="273"/>
      <c r="R113" s="273"/>
      <c r="S113" s="273"/>
      <c r="T113" s="273"/>
      <c r="U113" s="273"/>
      <c r="V113" s="273"/>
    </row>
    <row r="114" spans="1:22" x14ac:dyDescent="0.25">
      <c r="A114" s="273"/>
      <c r="B114" s="273"/>
      <c r="C114" s="273"/>
      <c r="D114" s="273"/>
      <c r="E114" s="273"/>
      <c r="F114" s="273"/>
      <c r="G114" s="273"/>
      <c r="H114" s="273"/>
      <c r="I114" s="273"/>
      <c r="J114" s="273"/>
      <c r="K114" s="273"/>
      <c r="L114" s="273"/>
      <c r="M114" s="273"/>
      <c r="N114" s="273"/>
      <c r="O114" s="273"/>
      <c r="P114" s="273"/>
      <c r="Q114" s="273"/>
      <c r="R114" s="273"/>
      <c r="S114" s="273"/>
      <c r="T114" s="273"/>
      <c r="U114" s="273"/>
      <c r="V114" s="273"/>
    </row>
    <row r="115" spans="1:22" x14ac:dyDescent="0.25">
      <c r="A115" s="273"/>
      <c r="B115" s="273"/>
      <c r="C115" s="273"/>
      <c r="D115" s="273"/>
      <c r="E115" s="273"/>
      <c r="F115" s="273"/>
      <c r="G115" s="273"/>
      <c r="H115" s="273"/>
      <c r="I115" s="273"/>
      <c r="J115" s="273"/>
      <c r="K115" s="273"/>
      <c r="L115" s="273"/>
      <c r="M115" s="273"/>
      <c r="N115" s="273"/>
      <c r="O115" s="273"/>
      <c r="P115" s="273"/>
      <c r="Q115" s="273"/>
      <c r="R115" s="273"/>
      <c r="S115" s="273"/>
      <c r="T115" s="273"/>
      <c r="U115" s="273"/>
      <c r="V115" s="273"/>
    </row>
    <row r="116" spans="1:22" x14ac:dyDescent="0.25">
      <c r="A116" s="273"/>
      <c r="B116" s="273"/>
      <c r="C116" s="273"/>
      <c r="D116" s="273"/>
      <c r="E116" s="273"/>
      <c r="F116" s="273"/>
      <c r="G116" s="273"/>
      <c r="H116" s="273"/>
      <c r="I116" s="273"/>
      <c r="J116" s="273"/>
      <c r="K116" s="273"/>
      <c r="L116" s="273"/>
      <c r="M116" s="273"/>
      <c r="N116" s="273"/>
      <c r="O116" s="273"/>
      <c r="P116" s="273"/>
      <c r="Q116" s="273"/>
      <c r="R116" s="273"/>
      <c r="S116" s="273"/>
      <c r="T116" s="273"/>
      <c r="U116" s="273"/>
      <c r="V116" s="273"/>
    </row>
    <row r="117" spans="1:22" x14ac:dyDescent="0.25">
      <c r="A117" s="273"/>
      <c r="B117" s="273"/>
      <c r="C117" s="273"/>
      <c r="D117" s="273"/>
      <c r="E117" s="273"/>
      <c r="F117" s="273"/>
      <c r="G117" s="273"/>
      <c r="H117" s="273"/>
      <c r="I117" s="273"/>
      <c r="J117" s="273"/>
      <c r="K117" s="273"/>
      <c r="L117" s="273"/>
      <c r="M117" s="273"/>
      <c r="N117" s="273"/>
      <c r="O117" s="273"/>
      <c r="P117" s="273"/>
      <c r="Q117" s="273"/>
      <c r="R117" s="273"/>
      <c r="S117" s="273"/>
      <c r="T117" s="273"/>
      <c r="U117" s="273"/>
      <c r="V117" s="273"/>
    </row>
    <row r="118" spans="1:22" x14ac:dyDescent="0.25">
      <c r="A118" s="273"/>
      <c r="B118" s="273"/>
      <c r="C118" s="273"/>
      <c r="D118" s="273"/>
      <c r="E118" s="273"/>
      <c r="F118" s="273"/>
      <c r="G118" s="273"/>
      <c r="H118" s="273"/>
      <c r="I118" s="273"/>
      <c r="J118" s="273"/>
      <c r="K118" s="273"/>
      <c r="L118" s="273"/>
      <c r="M118" s="273"/>
      <c r="N118" s="273"/>
      <c r="O118" s="273"/>
      <c r="P118" s="273"/>
      <c r="Q118" s="273"/>
      <c r="R118" s="273"/>
      <c r="S118" s="273"/>
      <c r="T118" s="273"/>
      <c r="U118" s="273"/>
      <c r="V118" s="273"/>
    </row>
    <row r="119" spans="1:22" x14ac:dyDescent="0.25">
      <c r="A119" s="273"/>
      <c r="B119" s="273"/>
      <c r="C119" s="273"/>
      <c r="D119" s="273"/>
      <c r="E119" s="273"/>
      <c r="F119" s="273"/>
      <c r="G119" s="273"/>
      <c r="H119" s="273"/>
      <c r="I119" s="273"/>
      <c r="J119" s="273"/>
      <c r="K119" s="273"/>
      <c r="L119" s="273"/>
      <c r="M119" s="273"/>
      <c r="N119" s="273"/>
      <c r="O119" s="273"/>
      <c r="P119" s="273"/>
      <c r="Q119" s="273"/>
      <c r="R119" s="273"/>
      <c r="S119" s="273"/>
      <c r="T119" s="273"/>
      <c r="U119" s="273"/>
      <c r="V119" s="273"/>
    </row>
    <row r="120" spans="1:22" x14ac:dyDescent="0.25">
      <c r="A120" s="273"/>
      <c r="B120" s="273"/>
      <c r="C120" s="273"/>
      <c r="D120" s="273"/>
      <c r="E120" s="273"/>
      <c r="F120" s="273"/>
      <c r="G120" s="273"/>
      <c r="H120" s="273"/>
      <c r="I120" s="273"/>
      <c r="J120" s="273"/>
      <c r="K120" s="273"/>
      <c r="L120" s="273"/>
      <c r="M120" s="273"/>
      <c r="N120" s="273"/>
      <c r="O120" s="273"/>
      <c r="P120" s="273"/>
      <c r="Q120" s="273"/>
      <c r="R120" s="273"/>
      <c r="S120" s="273"/>
      <c r="T120" s="273"/>
      <c r="U120" s="273"/>
      <c r="V120" s="273"/>
    </row>
    <row r="121" spans="1:22" x14ac:dyDescent="0.25">
      <c r="A121" s="273"/>
      <c r="B121" s="273"/>
      <c r="C121" s="273"/>
      <c r="D121" s="273"/>
      <c r="E121" s="273"/>
      <c r="F121" s="273"/>
      <c r="G121" s="273"/>
      <c r="H121" s="273"/>
      <c r="I121" s="273"/>
      <c r="J121" s="273"/>
      <c r="K121" s="273"/>
      <c r="L121" s="273"/>
      <c r="M121" s="273"/>
      <c r="N121" s="273"/>
      <c r="O121" s="273"/>
      <c r="P121" s="273"/>
      <c r="Q121" s="273"/>
      <c r="R121" s="273"/>
      <c r="S121" s="273"/>
      <c r="T121" s="273"/>
      <c r="U121" s="273"/>
      <c r="V121" s="273"/>
    </row>
    <row r="122" spans="1:22" x14ac:dyDescent="0.25">
      <c r="A122" s="273"/>
      <c r="B122" s="273"/>
      <c r="C122" s="273"/>
      <c r="D122" s="273"/>
      <c r="E122" s="273"/>
      <c r="F122" s="273"/>
      <c r="G122" s="273"/>
      <c r="H122" s="273"/>
      <c r="I122" s="273"/>
      <c r="J122" s="273"/>
      <c r="K122" s="273"/>
      <c r="L122" s="273"/>
      <c r="M122" s="273"/>
      <c r="N122" s="273"/>
      <c r="O122" s="273"/>
      <c r="P122" s="273"/>
      <c r="Q122" s="273"/>
      <c r="R122" s="273"/>
      <c r="S122" s="273"/>
      <c r="T122" s="273"/>
      <c r="U122" s="273"/>
      <c r="V122" s="273"/>
    </row>
    <row r="123" spans="1:22" x14ac:dyDescent="0.25">
      <c r="A123" s="273"/>
      <c r="B123" s="273"/>
      <c r="C123" s="273"/>
      <c r="D123" s="273"/>
      <c r="E123" s="273"/>
      <c r="F123" s="273"/>
      <c r="G123" s="273"/>
      <c r="H123" s="273"/>
      <c r="I123" s="273"/>
      <c r="J123" s="273"/>
      <c r="K123" s="273"/>
      <c r="L123" s="273"/>
      <c r="M123" s="273"/>
      <c r="N123" s="273"/>
      <c r="O123" s="273"/>
      <c r="P123" s="273"/>
      <c r="Q123" s="273"/>
      <c r="R123" s="273"/>
      <c r="S123" s="273"/>
      <c r="T123" s="273"/>
      <c r="U123" s="273"/>
      <c r="V123" s="273"/>
    </row>
    <row r="124" spans="1:22" x14ac:dyDescent="0.25">
      <c r="A124" s="273"/>
      <c r="B124" s="273"/>
      <c r="C124" s="273"/>
      <c r="D124" s="273"/>
      <c r="E124" s="273"/>
      <c r="F124" s="273"/>
      <c r="G124" s="273"/>
      <c r="H124" s="273"/>
      <c r="I124" s="273"/>
      <c r="J124" s="273"/>
      <c r="K124" s="273"/>
      <c r="L124" s="273"/>
      <c r="M124" s="273"/>
      <c r="N124" s="273"/>
      <c r="O124" s="273"/>
      <c r="P124" s="273"/>
      <c r="Q124" s="273"/>
      <c r="R124" s="273"/>
      <c r="S124" s="273"/>
      <c r="T124" s="273"/>
      <c r="U124" s="273"/>
      <c r="V124" s="273"/>
    </row>
    <row r="125" spans="1:22" x14ac:dyDescent="0.25">
      <c r="A125" s="273"/>
      <c r="B125" s="273"/>
      <c r="C125" s="273"/>
      <c r="D125" s="273"/>
      <c r="E125" s="273"/>
      <c r="F125" s="273"/>
      <c r="G125" s="273"/>
      <c r="H125" s="273"/>
      <c r="I125" s="273"/>
      <c r="J125" s="273"/>
      <c r="K125" s="273"/>
      <c r="L125" s="273"/>
      <c r="M125" s="273"/>
      <c r="N125" s="273"/>
      <c r="O125" s="273"/>
      <c r="P125" s="273"/>
      <c r="Q125" s="273"/>
      <c r="R125" s="273"/>
      <c r="S125" s="273"/>
      <c r="T125" s="273"/>
      <c r="U125" s="273"/>
      <c r="V125" s="273"/>
    </row>
    <row r="126" spans="1:22" x14ac:dyDescent="0.25">
      <c r="A126" s="273"/>
      <c r="B126" s="273"/>
      <c r="C126" s="273"/>
      <c r="D126" s="273"/>
      <c r="E126" s="273"/>
      <c r="F126" s="273"/>
      <c r="G126" s="273"/>
      <c r="H126" s="273"/>
      <c r="I126" s="273"/>
      <c r="J126" s="273"/>
      <c r="K126" s="273"/>
      <c r="L126" s="273"/>
      <c r="M126" s="273"/>
      <c r="N126" s="273"/>
      <c r="O126" s="273"/>
      <c r="P126" s="273"/>
      <c r="Q126" s="273"/>
      <c r="R126" s="273"/>
      <c r="S126" s="273"/>
      <c r="T126" s="273"/>
      <c r="U126" s="273"/>
      <c r="V126" s="273"/>
    </row>
    <row r="127" spans="1:22" x14ac:dyDescent="0.25">
      <c r="A127" s="273"/>
      <c r="B127" s="273"/>
      <c r="C127" s="273"/>
      <c r="D127" s="273"/>
      <c r="E127" s="273"/>
      <c r="F127" s="273"/>
      <c r="G127" s="273"/>
      <c r="H127" s="273"/>
      <c r="I127" s="273"/>
      <c r="J127" s="273"/>
      <c r="K127" s="273"/>
      <c r="L127" s="273"/>
      <c r="M127" s="273"/>
      <c r="N127" s="273"/>
      <c r="O127" s="273"/>
      <c r="P127" s="273"/>
      <c r="Q127" s="273"/>
      <c r="R127" s="273"/>
      <c r="S127" s="273"/>
      <c r="T127" s="273"/>
      <c r="U127" s="273"/>
      <c r="V127" s="273"/>
    </row>
    <row r="128" spans="1:22" x14ac:dyDescent="0.25">
      <c r="A128" s="273"/>
      <c r="B128" s="273"/>
      <c r="C128" s="273"/>
      <c r="D128" s="273"/>
      <c r="E128" s="273"/>
      <c r="F128" s="273"/>
      <c r="G128" s="273"/>
      <c r="H128" s="273"/>
      <c r="I128" s="273"/>
      <c r="J128" s="273"/>
      <c r="K128" s="273"/>
      <c r="L128" s="273"/>
      <c r="M128" s="273"/>
      <c r="N128" s="273"/>
      <c r="O128" s="273"/>
      <c r="P128" s="273"/>
      <c r="Q128" s="273"/>
      <c r="R128" s="273"/>
      <c r="S128" s="273"/>
      <c r="T128" s="273"/>
      <c r="U128" s="273"/>
      <c r="V128" s="273"/>
    </row>
    <row r="129" spans="1:22" x14ac:dyDescent="0.25">
      <c r="A129" s="273"/>
      <c r="B129" s="273"/>
      <c r="C129" s="273"/>
      <c r="D129" s="273"/>
      <c r="E129" s="273"/>
      <c r="F129" s="273"/>
      <c r="G129" s="273"/>
      <c r="H129" s="273"/>
      <c r="I129" s="273"/>
      <c r="J129" s="273"/>
      <c r="K129" s="273"/>
      <c r="L129" s="273"/>
      <c r="M129" s="273"/>
      <c r="N129" s="273"/>
      <c r="O129" s="273"/>
      <c r="P129" s="273"/>
      <c r="Q129" s="273"/>
      <c r="R129" s="273"/>
      <c r="S129" s="273"/>
      <c r="T129" s="273"/>
      <c r="U129" s="273"/>
      <c r="V129" s="273"/>
    </row>
    <row r="130" spans="1:22" x14ac:dyDescent="0.25">
      <c r="A130" s="273"/>
      <c r="B130" s="273"/>
      <c r="C130" s="273"/>
      <c r="D130" s="273"/>
      <c r="E130" s="273"/>
      <c r="F130" s="273"/>
      <c r="G130" s="273"/>
      <c r="H130" s="273"/>
      <c r="I130" s="273"/>
      <c r="J130" s="273"/>
      <c r="K130" s="273"/>
      <c r="L130" s="273"/>
      <c r="M130" s="273"/>
      <c r="N130" s="273"/>
      <c r="O130" s="273"/>
      <c r="P130" s="273"/>
      <c r="Q130" s="273"/>
      <c r="R130" s="273"/>
      <c r="S130" s="273"/>
      <c r="T130" s="273"/>
      <c r="U130" s="273"/>
      <c r="V130" s="273"/>
    </row>
    <row r="131" spans="1:22" x14ac:dyDescent="0.25">
      <c r="A131" s="273"/>
      <c r="B131" s="273"/>
      <c r="C131" s="273"/>
      <c r="D131" s="273"/>
      <c r="E131" s="273"/>
      <c r="F131" s="273"/>
      <c r="G131" s="273"/>
      <c r="H131" s="273"/>
      <c r="I131" s="273"/>
      <c r="J131" s="273"/>
      <c r="K131" s="273"/>
      <c r="L131" s="273"/>
      <c r="M131" s="273"/>
      <c r="N131" s="273"/>
      <c r="O131" s="273"/>
      <c r="P131" s="273"/>
      <c r="Q131" s="273"/>
      <c r="R131" s="273"/>
      <c r="S131" s="273"/>
      <c r="T131" s="273"/>
      <c r="U131" s="273"/>
      <c r="V131" s="273"/>
    </row>
    <row r="132" spans="1:22" x14ac:dyDescent="0.25">
      <c r="A132" s="273"/>
      <c r="B132" s="273"/>
      <c r="C132" s="273"/>
      <c r="D132" s="273"/>
      <c r="E132" s="273"/>
      <c r="F132" s="273"/>
      <c r="G132" s="273"/>
      <c r="H132" s="273"/>
      <c r="I132" s="273"/>
      <c r="J132" s="273"/>
      <c r="K132" s="273"/>
      <c r="L132" s="273"/>
      <c r="M132" s="273"/>
      <c r="N132" s="273"/>
      <c r="O132" s="273"/>
      <c r="P132" s="273"/>
      <c r="Q132" s="273"/>
      <c r="R132" s="273"/>
      <c r="S132" s="273"/>
      <c r="T132" s="273"/>
      <c r="U132" s="273"/>
      <c r="V132" s="273"/>
    </row>
    <row r="133" spans="1:22" x14ac:dyDescent="0.25">
      <c r="A133" s="273"/>
      <c r="B133" s="273"/>
      <c r="C133" s="273"/>
      <c r="D133" s="273"/>
      <c r="E133" s="273"/>
      <c r="F133" s="273"/>
      <c r="G133" s="273"/>
      <c r="H133" s="273"/>
      <c r="I133" s="273"/>
      <c r="J133" s="273"/>
      <c r="K133" s="273"/>
      <c r="L133" s="273"/>
      <c r="M133" s="273"/>
      <c r="N133" s="273"/>
      <c r="O133" s="273"/>
      <c r="P133" s="273"/>
      <c r="Q133" s="273"/>
      <c r="R133" s="273"/>
      <c r="S133" s="273"/>
      <c r="T133" s="273"/>
      <c r="U133" s="273"/>
      <c r="V133" s="273"/>
    </row>
    <row r="134" spans="1:22" x14ac:dyDescent="0.25">
      <c r="A134" s="273"/>
      <c r="B134" s="273"/>
      <c r="C134" s="273"/>
      <c r="D134" s="273"/>
      <c r="E134" s="273"/>
      <c r="F134" s="273"/>
      <c r="G134" s="273"/>
      <c r="H134" s="273"/>
      <c r="I134" s="273"/>
      <c r="J134" s="273"/>
      <c r="K134" s="273"/>
      <c r="L134" s="273"/>
      <c r="M134" s="273"/>
      <c r="N134" s="273"/>
      <c r="O134" s="273"/>
      <c r="P134" s="273"/>
      <c r="Q134" s="273"/>
      <c r="R134" s="273"/>
      <c r="S134" s="273"/>
      <c r="T134" s="273"/>
      <c r="U134" s="273"/>
      <c r="V134" s="273"/>
    </row>
    <row r="135" spans="1:22" x14ac:dyDescent="0.25">
      <c r="A135" s="273"/>
      <c r="B135" s="273"/>
      <c r="C135" s="273"/>
      <c r="D135" s="273"/>
      <c r="E135" s="273"/>
      <c r="F135" s="273"/>
      <c r="G135" s="273"/>
      <c r="H135" s="273"/>
      <c r="I135" s="273"/>
      <c r="J135" s="273"/>
      <c r="K135" s="273"/>
      <c r="L135" s="273"/>
      <c r="M135" s="273"/>
      <c r="N135" s="273"/>
      <c r="O135" s="273"/>
      <c r="P135" s="273"/>
      <c r="Q135" s="273"/>
      <c r="R135" s="273"/>
      <c r="S135" s="273"/>
      <c r="T135" s="273"/>
      <c r="U135" s="273"/>
      <c r="V135" s="273"/>
    </row>
    <row r="136" spans="1:22" x14ac:dyDescent="0.25">
      <c r="A136" s="273"/>
      <c r="B136" s="273"/>
      <c r="C136" s="273"/>
      <c r="D136" s="273"/>
      <c r="E136" s="273"/>
      <c r="F136" s="273"/>
      <c r="G136" s="273"/>
      <c r="H136" s="273"/>
      <c r="I136" s="273"/>
      <c r="J136" s="273"/>
      <c r="K136" s="273"/>
      <c r="L136" s="273"/>
      <c r="M136" s="273"/>
      <c r="N136" s="273"/>
      <c r="O136" s="273"/>
      <c r="P136" s="273"/>
      <c r="Q136" s="273"/>
      <c r="R136" s="273"/>
      <c r="S136" s="273"/>
      <c r="T136" s="273"/>
      <c r="U136" s="273"/>
      <c r="V136" s="273"/>
    </row>
    <row r="137" spans="1:22" x14ac:dyDescent="0.25">
      <c r="A137" s="273"/>
      <c r="B137" s="273"/>
      <c r="C137" s="273"/>
      <c r="D137" s="273"/>
      <c r="E137" s="273"/>
      <c r="F137" s="273"/>
      <c r="G137" s="273"/>
      <c r="H137" s="273"/>
      <c r="I137" s="273"/>
      <c r="J137" s="273"/>
      <c r="K137" s="273"/>
      <c r="L137" s="273"/>
      <c r="M137" s="273"/>
      <c r="N137" s="273"/>
      <c r="O137" s="273"/>
      <c r="P137" s="273"/>
      <c r="Q137" s="273"/>
      <c r="R137" s="273"/>
      <c r="S137" s="273"/>
      <c r="T137" s="273"/>
      <c r="U137" s="273"/>
      <c r="V137" s="273"/>
    </row>
    <row r="138" spans="1:22" x14ac:dyDescent="0.25">
      <c r="A138" s="273"/>
      <c r="B138" s="273"/>
      <c r="C138" s="273"/>
      <c r="D138" s="273"/>
      <c r="E138" s="273"/>
      <c r="F138" s="273"/>
      <c r="G138" s="273"/>
      <c r="H138" s="273"/>
      <c r="I138" s="273"/>
      <c r="J138" s="273"/>
      <c r="K138" s="273"/>
      <c r="L138" s="273"/>
      <c r="M138" s="273"/>
      <c r="N138" s="273"/>
      <c r="O138" s="273"/>
      <c r="P138" s="273"/>
      <c r="Q138" s="273"/>
      <c r="R138" s="273"/>
      <c r="S138" s="273"/>
      <c r="T138" s="273"/>
      <c r="U138" s="273"/>
      <c r="V138" s="273"/>
    </row>
    <row r="139" spans="1:22" x14ac:dyDescent="0.25">
      <c r="A139" s="273"/>
      <c r="B139" s="273"/>
      <c r="C139" s="273"/>
      <c r="D139" s="273"/>
      <c r="E139" s="273"/>
      <c r="F139" s="273"/>
      <c r="G139" s="273"/>
      <c r="H139" s="273"/>
      <c r="I139" s="273"/>
      <c r="J139" s="273"/>
      <c r="K139" s="273"/>
      <c r="L139" s="273"/>
      <c r="M139" s="273"/>
      <c r="N139" s="273"/>
      <c r="O139" s="273"/>
      <c r="P139" s="273"/>
      <c r="Q139" s="273"/>
      <c r="R139" s="273"/>
      <c r="S139" s="273"/>
      <c r="T139" s="273"/>
      <c r="U139" s="273"/>
      <c r="V139" s="273"/>
    </row>
    <row r="140" spans="1:22" x14ac:dyDescent="0.25">
      <c r="A140" s="273"/>
      <c r="B140" s="273"/>
      <c r="C140" s="273"/>
      <c r="D140" s="273"/>
      <c r="E140" s="273"/>
      <c r="F140" s="273"/>
      <c r="G140" s="273"/>
      <c r="H140" s="273"/>
      <c r="I140" s="273"/>
      <c r="J140" s="273"/>
      <c r="K140" s="273"/>
      <c r="L140" s="273"/>
      <c r="M140" s="273"/>
      <c r="N140" s="273"/>
      <c r="O140" s="273"/>
      <c r="P140" s="273"/>
      <c r="Q140" s="273"/>
      <c r="R140" s="273"/>
      <c r="S140" s="273"/>
      <c r="T140" s="273"/>
      <c r="U140" s="273"/>
      <c r="V140" s="273"/>
    </row>
    <row r="141" spans="1:22" x14ac:dyDescent="0.25">
      <c r="A141" s="273"/>
      <c r="B141" s="273"/>
      <c r="C141" s="273"/>
      <c r="D141" s="273"/>
      <c r="E141" s="273"/>
      <c r="F141" s="273"/>
      <c r="G141" s="273"/>
      <c r="H141" s="273"/>
      <c r="I141" s="273"/>
      <c r="J141" s="273"/>
      <c r="K141" s="273"/>
      <c r="L141" s="273"/>
      <c r="M141" s="273"/>
      <c r="N141" s="273"/>
      <c r="O141" s="273"/>
      <c r="P141" s="273"/>
      <c r="Q141" s="273"/>
      <c r="R141" s="273"/>
      <c r="S141" s="273"/>
      <c r="T141" s="273"/>
      <c r="U141" s="273"/>
      <c r="V141" s="273"/>
    </row>
    <row r="142" spans="1:22" x14ac:dyDescent="0.25">
      <c r="A142" s="273"/>
      <c r="B142" s="273"/>
      <c r="C142" s="273"/>
      <c r="D142" s="273"/>
      <c r="E142" s="273"/>
      <c r="F142" s="273"/>
      <c r="G142" s="273"/>
      <c r="H142" s="273"/>
      <c r="I142" s="273"/>
      <c r="J142" s="273"/>
      <c r="K142" s="273"/>
      <c r="L142" s="273"/>
      <c r="M142" s="273"/>
      <c r="N142" s="273"/>
      <c r="O142" s="273"/>
      <c r="P142" s="273"/>
      <c r="Q142" s="273"/>
      <c r="R142" s="273"/>
      <c r="S142" s="273"/>
      <c r="T142" s="273"/>
      <c r="U142" s="273"/>
      <c r="V142" s="273"/>
    </row>
    <row r="143" spans="1:22" x14ac:dyDescent="0.25">
      <c r="A143" s="273"/>
      <c r="B143" s="273"/>
      <c r="C143" s="273"/>
      <c r="D143" s="273"/>
      <c r="E143" s="273"/>
      <c r="F143" s="273"/>
      <c r="G143" s="273"/>
      <c r="H143" s="273"/>
      <c r="I143" s="273"/>
      <c r="J143" s="273"/>
      <c r="K143" s="273"/>
      <c r="L143" s="273"/>
      <c r="M143" s="273"/>
      <c r="N143" s="273"/>
      <c r="O143" s="273"/>
      <c r="P143" s="273"/>
      <c r="Q143" s="273"/>
      <c r="R143" s="273"/>
      <c r="S143" s="273"/>
      <c r="T143" s="273"/>
      <c r="U143" s="273"/>
      <c r="V143" s="273"/>
    </row>
    <row r="144" spans="1:22" x14ac:dyDescent="0.25">
      <c r="A144" s="273"/>
      <c r="B144" s="273"/>
      <c r="C144" s="273"/>
      <c r="D144" s="273"/>
      <c r="E144" s="273"/>
      <c r="F144" s="273"/>
      <c r="G144" s="273"/>
      <c r="H144" s="273"/>
      <c r="I144" s="273"/>
      <c r="J144" s="273"/>
      <c r="K144" s="273"/>
      <c r="L144" s="273"/>
      <c r="M144" s="273"/>
      <c r="N144" s="273"/>
      <c r="O144" s="273"/>
      <c r="P144" s="273"/>
      <c r="Q144" s="273"/>
      <c r="R144" s="273"/>
      <c r="S144" s="273"/>
      <c r="T144" s="273"/>
      <c r="U144" s="273"/>
      <c r="V144" s="273"/>
    </row>
    <row r="145" spans="1:22" x14ac:dyDescent="0.25">
      <c r="A145" s="273"/>
      <c r="B145" s="273"/>
      <c r="C145" s="273"/>
      <c r="D145" s="273"/>
      <c r="E145" s="273"/>
      <c r="F145" s="273"/>
      <c r="G145" s="273"/>
      <c r="H145" s="273"/>
      <c r="I145" s="273"/>
      <c r="J145" s="273"/>
      <c r="K145" s="273"/>
      <c r="L145" s="273"/>
      <c r="M145" s="273"/>
      <c r="N145" s="273"/>
      <c r="O145" s="273"/>
      <c r="P145" s="273"/>
      <c r="Q145" s="273"/>
      <c r="R145" s="273"/>
      <c r="S145" s="273"/>
      <c r="T145" s="273"/>
      <c r="U145" s="273"/>
      <c r="V145" s="273"/>
    </row>
    <row r="146" spans="1:22" x14ac:dyDescent="0.25">
      <c r="A146" s="273"/>
      <c r="B146" s="273"/>
      <c r="C146" s="273"/>
      <c r="D146" s="273"/>
      <c r="E146" s="273"/>
      <c r="F146" s="273"/>
      <c r="G146" s="273"/>
      <c r="H146" s="273"/>
      <c r="I146" s="273"/>
      <c r="J146" s="273"/>
      <c r="K146" s="273"/>
      <c r="L146" s="273"/>
      <c r="M146" s="273"/>
      <c r="N146" s="273"/>
      <c r="O146" s="273"/>
      <c r="P146" s="273"/>
      <c r="Q146" s="273"/>
      <c r="R146" s="273"/>
      <c r="S146" s="273"/>
      <c r="T146" s="273"/>
      <c r="U146" s="273"/>
      <c r="V146" s="273"/>
    </row>
    <row r="147" spans="1:22" x14ac:dyDescent="0.25">
      <c r="A147" s="273"/>
      <c r="B147" s="273"/>
      <c r="C147" s="273"/>
      <c r="D147" s="273"/>
      <c r="E147" s="273"/>
      <c r="F147" s="273"/>
      <c r="G147" s="273"/>
      <c r="H147" s="273"/>
      <c r="I147" s="273"/>
      <c r="J147" s="273"/>
      <c r="K147" s="273"/>
      <c r="L147" s="273"/>
      <c r="M147" s="273"/>
      <c r="N147" s="273"/>
      <c r="O147" s="273"/>
      <c r="P147" s="273"/>
      <c r="Q147" s="273"/>
      <c r="R147" s="273"/>
      <c r="S147" s="273"/>
      <c r="T147" s="273"/>
      <c r="U147" s="273"/>
      <c r="V147" s="273"/>
    </row>
    <row r="148" spans="1:22" x14ac:dyDescent="0.25">
      <c r="A148" s="273"/>
      <c r="B148" s="273"/>
      <c r="C148" s="273"/>
      <c r="D148" s="273"/>
      <c r="E148" s="273"/>
      <c r="F148" s="273"/>
      <c r="G148" s="273"/>
      <c r="H148" s="273"/>
      <c r="I148" s="273"/>
      <c r="J148" s="273"/>
      <c r="K148" s="273"/>
      <c r="L148" s="273"/>
      <c r="M148" s="273"/>
      <c r="N148" s="273"/>
      <c r="O148" s="273"/>
      <c r="P148" s="273"/>
      <c r="Q148" s="273"/>
      <c r="R148" s="273"/>
      <c r="S148" s="273"/>
      <c r="T148" s="273"/>
      <c r="U148" s="273"/>
      <c r="V148" s="273"/>
    </row>
    <row r="149" spans="1:22" x14ac:dyDescent="0.25">
      <c r="A149" s="273"/>
      <c r="B149" s="273"/>
      <c r="C149" s="273"/>
      <c r="D149" s="273"/>
      <c r="E149" s="273"/>
      <c r="F149" s="273"/>
      <c r="G149" s="273"/>
      <c r="H149" s="273"/>
      <c r="I149" s="273"/>
      <c r="J149" s="273"/>
      <c r="K149" s="273"/>
      <c r="L149" s="273"/>
      <c r="M149" s="273"/>
      <c r="N149" s="273"/>
      <c r="O149" s="273"/>
      <c r="P149" s="273"/>
      <c r="Q149" s="273"/>
      <c r="R149" s="273"/>
      <c r="S149" s="273"/>
      <c r="T149" s="273"/>
      <c r="U149" s="273"/>
      <c r="V149" s="273"/>
    </row>
    <row r="150" spans="1:22" x14ac:dyDescent="0.25">
      <c r="A150" s="273"/>
      <c r="B150" s="273"/>
      <c r="C150" s="273"/>
      <c r="D150" s="273"/>
      <c r="E150" s="273"/>
      <c r="F150" s="273"/>
      <c r="G150" s="273"/>
      <c r="H150" s="273"/>
      <c r="I150" s="273"/>
      <c r="J150" s="273"/>
      <c r="K150" s="273"/>
      <c r="L150" s="273"/>
      <c r="M150" s="273"/>
      <c r="N150" s="273"/>
      <c r="O150" s="273"/>
      <c r="P150" s="273"/>
      <c r="Q150" s="273"/>
      <c r="R150" s="273"/>
      <c r="S150" s="273"/>
      <c r="T150" s="273"/>
      <c r="U150" s="273"/>
      <c r="V150" s="273"/>
    </row>
    <row r="151" spans="1:22" x14ac:dyDescent="0.25">
      <c r="A151" s="273"/>
      <c r="B151" s="273"/>
      <c r="C151" s="273"/>
      <c r="D151" s="273"/>
      <c r="E151" s="273"/>
      <c r="F151" s="273"/>
      <c r="G151" s="273"/>
      <c r="H151" s="273"/>
      <c r="I151" s="273"/>
      <c r="J151" s="273"/>
      <c r="K151" s="273"/>
      <c r="L151" s="273"/>
      <c r="M151" s="273"/>
      <c r="N151" s="273"/>
      <c r="O151" s="273"/>
      <c r="P151" s="273"/>
      <c r="Q151" s="273"/>
      <c r="R151" s="273"/>
      <c r="S151" s="273"/>
      <c r="T151" s="273"/>
      <c r="U151" s="273"/>
      <c r="V151" s="273"/>
    </row>
    <row r="152" spans="1:22" x14ac:dyDescent="0.25">
      <c r="A152" s="273"/>
      <c r="B152" s="273"/>
      <c r="C152" s="273"/>
      <c r="D152" s="273"/>
      <c r="E152" s="273"/>
      <c r="F152" s="273"/>
      <c r="G152" s="273"/>
      <c r="H152" s="273"/>
      <c r="I152" s="273"/>
      <c r="J152" s="273"/>
      <c r="K152" s="273"/>
      <c r="L152" s="273"/>
      <c r="M152" s="273"/>
      <c r="N152" s="273"/>
      <c r="O152" s="273"/>
      <c r="P152" s="273"/>
      <c r="Q152" s="273"/>
      <c r="R152" s="273"/>
      <c r="S152" s="273"/>
      <c r="T152" s="273"/>
      <c r="U152" s="273"/>
      <c r="V152" s="273"/>
    </row>
    <row r="153" spans="1:22" x14ac:dyDescent="0.25">
      <c r="A153" s="273"/>
      <c r="B153" s="273"/>
      <c r="C153" s="273"/>
      <c r="D153" s="273"/>
      <c r="E153" s="273"/>
      <c r="F153" s="273"/>
      <c r="G153" s="273"/>
      <c r="H153" s="273"/>
      <c r="I153" s="273"/>
      <c r="J153" s="273"/>
      <c r="K153" s="273"/>
      <c r="L153" s="273"/>
      <c r="M153" s="273"/>
      <c r="N153" s="273"/>
      <c r="O153" s="273"/>
      <c r="P153" s="273"/>
      <c r="Q153" s="273"/>
      <c r="R153" s="273"/>
      <c r="S153" s="273"/>
      <c r="T153" s="273"/>
      <c r="U153" s="273"/>
      <c r="V153" s="273"/>
    </row>
    <row r="154" spans="1:22" x14ac:dyDescent="0.25">
      <c r="A154" s="273"/>
      <c r="B154" s="273"/>
      <c r="C154" s="273"/>
      <c r="D154" s="273"/>
      <c r="E154" s="273"/>
      <c r="F154" s="273"/>
      <c r="G154" s="273"/>
      <c r="H154" s="273"/>
      <c r="I154" s="273"/>
      <c r="J154" s="273"/>
      <c r="K154" s="273"/>
      <c r="L154" s="273"/>
      <c r="M154" s="273"/>
      <c r="N154" s="273"/>
      <c r="O154" s="273"/>
      <c r="P154" s="273"/>
      <c r="Q154" s="273"/>
      <c r="R154" s="273"/>
      <c r="S154" s="273"/>
      <c r="T154" s="273"/>
      <c r="U154" s="273"/>
      <c r="V154" s="273"/>
    </row>
    <row r="155" spans="1:22" x14ac:dyDescent="0.25">
      <c r="A155" s="273"/>
      <c r="B155" s="273"/>
      <c r="C155" s="273"/>
      <c r="D155" s="273"/>
      <c r="E155" s="273"/>
      <c r="F155" s="273"/>
      <c r="G155" s="273"/>
      <c r="H155" s="273"/>
      <c r="I155" s="273"/>
      <c r="J155" s="273"/>
      <c r="K155" s="273"/>
      <c r="L155" s="273"/>
      <c r="M155" s="273"/>
      <c r="N155" s="273"/>
      <c r="O155" s="273"/>
      <c r="P155" s="273"/>
      <c r="Q155" s="273"/>
      <c r="R155" s="273"/>
      <c r="S155" s="273"/>
      <c r="T155" s="273"/>
      <c r="U155" s="273"/>
      <c r="V155" s="273"/>
    </row>
    <row r="156" spans="1:22" x14ac:dyDescent="0.25">
      <c r="A156" s="273"/>
      <c r="B156" s="273"/>
      <c r="C156" s="273"/>
      <c r="D156" s="273"/>
      <c r="E156" s="273"/>
      <c r="F156" s="273"/>
      <c r="G156" s="273"/>
      <c r="H156" s="273"/>
      <c r="I156" s="273"/>
      <c r="J156" s="273"/>
      <c r="K156" s="273"/>
      <c r="L156" s="273"/>
      <c r="M156" s="273"/>
      <c r="N156" s="273"/>
      <c r="O156" s="273"/>
      <c r="P156" s="273"/>
      <c r="Q156" s="273"/>
      <c r="R156" s="273"/>
      <c r="S156" s="273"/>
      <c r="T156" s="273"/>
      <c r="U156" s="273"/>
      <c r="V156" s="273"/>
    </row>
    <row r="157" spans="1:22" x14ac:dyDescent="0.25">
      <c r="A157" s="273"/>
      <c r="B157" s="273"/>
      <c r="C157" s="273"/>
      <c r="D157" s="273"/>
      <c r="E157" s="273"/>
      <c r="F157" s="273"/>
      <c r="G157" s="273"/>
      <c r="H157" s="273"/>
      <c r="I157" s="273"/>
      <c r="J157" s="273"/>
      <c r="K157" s="273"/>
      <c r="L157" s="273"/>
      <c r="M157" s="273"/>
      <c r="N157" s="273"/>
      <c r="O157" s="273"/>
      <c r="P157" s="273"/>
      <c r="Q157" s="273"/>
      <c r="R157" s="273"/>
      <c r="S157" s="273"/>
      <c r="T157" s="273"/>
      <c r="U157" s="273"/>
      <c r="V157" s="273"/>
    </row>
    <row r="158" spans="1:22" x14ac:dyDescent="0.25">
      <c r="A158" s="273"/>
      <c r="B158" s="273"/>
      <c r="C158" s="273"/>
      <c r="D158" s="273"/>
      <c r="E158" s="273"/>
      <c r="F158" s="273"/>
      <c r="G158" s="273"/>
      <c r="H158" s="273"/>
      <c r="I158" s="273"/>
      <c r="J158" s="273"/>
      <c r="K158" s="273"/>
      <c r="L158" s="273"/>
      <c r="M158" s="273"/>
      <c r="N158" s="273"/>
      <c r="O158" s="273"/>
      <c r="P158" s="273"/>
      <c r="Q158" s="273"/>
      <c r="R158" s="273"/>
      <c r="S158" s="273"/>
      <c r="T158" s="273"/>
      <c r="U158" s="273"/>
      <c r="V158" s="273"/>
    </row>
    <row r="159" spans="1:22" x14ac:dyDescent="0.25">
      <c r="A159" s="273"/>
      <c r="B159" s="273"/>
      <c r="C159" s="273"/>
      <c r="D159" s="273"/>
      <c r="E159" s="273"/>
      <c r="F159" s="273"/>
      <c r="G159" s="273"/>
      <c r="H159" s="273"/>
      <c r="I159" s="273"/>
      <c r="J159" s="273"/>
      <c r="K159" s="273"/>
      <c r="L159" s="273"/>
      <c r="M159" s="273"/>
      <c r="N159" s="273"/>
      <c r="O159" s="273"/>
      <c r="P159" s="273"/>
      <c r="Q159" s="273"/>
      <c r="R159" s="273"/>
      <c r="S159" s="273"/>
      <c r="T159" s="273"/>
      <c r="U159" s="273"/>
      <c r="V159" s="273"/>
    </row>
    <row r="160" spans="1:22" x14ac:dyDescent="0.25">
      <c r="A160" s="273"/>
      <c r="B160" s="273"/>
      <c r="C160" s="273"/>
      <c r="D160" s="273"/>
      <c r="E160" s="273"/>
      <c r="F160" s="273"/>
      <c r="G160" s="273"/>
      <c r="H160" s="273"/>
      <c r="I160" s="273"/>
      <c r="J160" s="273"/>
      <c r="K160" s="273"/>
      <c r="L160" s="273"/>
      <c r="M160" s="273"/>
      <c r="N160" s="273"/>
      <c r="O160" s="273"/>
      <c r="P160" s="273"/>
      <c r="Q160" s="273"/>
      <c r="R160" s="273"/>
      <c r="S160" s="273"/>
      <c r="T160" s="273"/>
      <c r="U160" s="273"/>
      <c r="V160" s="273"/>
    </row>
    <row r="161" spans="1:22" x14ac:dyDescent="0.25">
      <c r="A161" s="273"/>
      <c r="B161" s="273"/>
      <c r="C161" s="273"/>
      <c r="D161" s="273"/>
      <c r="E161" s="273"/>
      <c r="F161" s="273"/>
      <c r="G161" s="273"/>
      <c r="H161" s="273"/>
      <c r="I161" s="273"/>
      <c r="J161" s="273"/>
      <c r="K161" s="273"/>
      <c r="L161" s="273"/>
      <c r="M161" s="273"/>
      <c r="N161" s="273"/>
      <c r="O161" s="273"/>
      <c r="P161" s="273"/>
      <c r="Q161" s="273"/>
      <c r="R161" s="273"/>
      <c r="S161" s="273"/>
      <c r="T161" s="273"/>
      <c r="U161" s="273"/>
      <c r="V161" s="273"/>
    </row>
    <row r="162" spans="1:22" x14ac:dyDescent="0.25">
      <c r="A162" s="273"/>
      <c r="B162" s="273"/>
      <c r="C162" s="273"/>
      <c r="D162" s="273"/>
      <c r="E162" s="273"/>
      <c r="F162" s="273"/>
      <c r="G162" s="273"/>
      <c r="H162" s="273"/>
      <c r="I162" s="273"/>
      <c r="J162" s="273"/>
      <c r="K162" s="273"/>
      <c r="L162" s="273"/>
      <c r="M162" s="273"/>
      <c r="N162" s="273"/>
      <c r="O162" s="273"/>
      <c r="P162" s="273"/>
      <c r="Q162" s="273"/>
      <c r="R162" s="273"/>
      <c r="S162" s="273"/>
      <c r="T162" s="273"/>
      <c r="U162" s="273"/>
      <c r="V162" s="273"/>
    </row>
    <row r="163" spans="1:22" x14ac:dyDescent="0.25">
      <c r="A163" s="273"/>
      <c r="B163" s="273"/>
      <c r="C163" s="273"/>
      <c r="D163" s="273"/>
      <c r="E163" s="273"/>
      <c r="F163" s="273"/>
      <c r="G163" s="273"/>
      <c r="H163" s="273"/>
      <c r="I163" s="273"/>
      <c r="J163" s="273"/>
      <c r="K163" s="273"/>
      <c r="L163" s="273"/>
      <c r="M163" s="273"/>
      <c r="N163" s="273"/>
      <c r="O163" s="273"/>
      <c r="P163" s="273"/>
      <c r="Q163" s="273"/>
      <c r="R163" s="273"/>
      <c r="S163" s="273"/>
      <c r="T163" s="273"/>
      <c r="U163" s="273"/>
      <c r="V163" s="273"/>
    </row>
    <row r="164" spans="1:22" x14ac:dyDescent="0.25">
      <c r="A164" s="273"/>
      <c r="B164" s="273"/>
      <c r="C164" s="273"/>
      <c r="D164" s="273"/>
      <c r="E164" s="273"/>
      <c r="F164" s="273"/>
      <c r="G164" s="273"/>
      <c r="H164" s="273"/>
      <c r="I164" s="273"/>
      <c r="J164" s="273"/>
      <c r="K164" s="273"/>
      <c r="L164" s="273"/>
      <c r="M164" s="273"/>
      <c r="N164" s="273"/>
      <c r="O164" s="273"/>
      <c r="P164" s="273"/>
      <c r="Q164" s="273"/>
      <c r="R164" s="273"/>
      <c r="S164" s="273"/>
      <c r="T164" s="273"/>
      <c r="U164" s="273"/>
      <c r="V164" s="273"/>
    </row>
    <row r="165" spans="1:22" x14ac:dyDescent="0.25">
      <c r="A165" s="273"/>
      <c r="B165" s="273"/>
      <c r="C165" s="273"/>
      <c r="D165" s="273"/>
      <c r="E165" s="273"/>
      <c r="F165" s="273"/>
      <c r="G165" s="273"/>
      <c r="H165" s="273"/>
      <c r="I165" s="273"/>
      <c r="J165" s="273"/>
      <c r="K165" s="273"/>
      <c r="L165" s="273"/>
      <c r="M165" s="273"/>
      <c r="N165" s="273"/>
      <c r="O165" s="273"/>
      <c r="P165" s="273"/>
      <c r="Q165" s="273"/>
      <c r="R165" s="273"/>
      <c r="S165" s="273"/>
      <c r="T165" s="273"/>
      <c r="U165" s="273"/>
      <c r="V165" s="273"/>
    </row>
    <row r="166" spans="1:22" x14ac:dyDescent="0.25">
      <c r="A166" s="273"/>
      <c r="B166" s="273"/>
      <c r="C166" s="273"/>
      <c r="D166" s="273"/>
      <c r="E166" s="273"/>
      <c r="F166" s="273"/>
      <c r="G166" s="273"/>
      <c r="H166" s="273"/>
      <c r="I166" s="273"/>
      <c r="J166" s="273"/>
      <c r="K166" s="273"/>
      <c r="L166" s="273"/>
      <c r="M166" s="273"/>
      <c r="N166" s="273"/>
      <c r="O166" s="273"/>
      <c r="P166" s="273"/>
      <c r="Q166" s="273"/>
      <c r="R166" s="273"/>
      <c r="S166" s="273"/>
      <c r="T166" s="273"/>
      <c r="U166" s="273"/>
      <c r="V166" s="273"/>
    </row>
    <row r="167" spans="1:22" x14ac:dyDescent="0.25">
      <c r="A167" s="273"/>
      <c r="B167" s="273"/>
      <c r="C167" s="273"/>
      <c r="D167" s="273"/>
      <c r="E167" s="273"/>
      <c r="F167" s="273"/>
      <c r="G167" s="273"/>
      <c r="H167" s="273"/>
      <c r="I167" s="273"/>
      <c r="J167" s="273"/>
      <c r="K167" s="273"/>
      <c r="L167" s="273"/>
      <c r="M167" s="273"/>
      <c r="N167" s="273"/>
      <c r="O167" s="273"/>
      <c r="P167" s="273"/>
      <c r="Q167" s="273"/>
      <c r="R167" s="273"/>
      <c r="S167" s="273"/>
      <c r="T167" s="273"/>
      <c r="U167" s="273"/>
      <c r="V167" s="273"/>
    </row>
    <row r="168" spans="1:22" x14ac:dyDescent="0.25">
      <c r="A168" s="273"/>
      <c r="B168" s="273"/>
      <c r="C168" s="273"/>
      <c r="D168" s="273"/>
      <c r="E168" s="273"/>
      <c r="F168" s="273"/>
      <c r="G168" s="273"/>
      <c r="H168" s="273"/>
      <c r="I168" s="273"/>
      <c r="J168" s="273"/>
      <c r="K168" s="273"/>
      <c r="L168" s="273"/>
      <c r="M168" s="273"/>
      <c r="N168" s="273"/>
      <c r="O168" s="273"/>
      <c r="P168" s="273"/>
      <c r="Q168" s="273"/>
      <c r="R168" s="273"/>
      <c r="S168" s="273"/>
      <c r="T168" s="273"/>
      <c r="U168" s="273"/>
      <c r="V168" s="273"/>
    </row>
    <row r="169" spans="1:22" x14ac:dyDescent="0.25">
      <c r="A169" s="273"/>
      <c r="B169" s="273"/>
      <c r="C169" s="273"/>
      <c r="D169" s="273"/>
      <c r="E169" s="273"/>
      <c r="F169" s="273"/>
      <c r="G169" s="273"/>
      <c r="H169" s="273"/>
      <c r="I169" s="273"/>
      <c r="J169" s="273"/>
      <c r="K169" s="273"/>
      <c r="L169" s="273"/>
      <c r="M169" s="273"/>
      <c r="N169" s="273"/>
      <c r="O169" s="273"/>
      <c r="P169" s="273"/>
      <c r="Q169" s="273"/>
      <c r="R169" s="273"/>
      <c r="S169" s="273"/>
      <c r="T169" s="273"/>
      <c r="U169" s="273"/>
      <c r="V169" s="273"/>
    </row>
    <row r="170" spans="1:22" x14ac:dyDescent="0.25">
      <c r="A170" s="273"/>
      <c r="B170" s="273"/>
      <c r="C170" s="273"/>
      <c r="D170" s="273"/>
      <c r="E170" s="273"/>
      <c r="F170" s="273"/>
      <c r="G170" s="273"/>
      <c r="H170" s="273"/>
      <c r="I170" s="273"/>
      <c r="J170" s="273"/>
      <c r="K170" s="273"/>
      <c r="L170" s="273"/>
      <c r="M170" s="273"/>
      <c r="N170" s="273"/>
      <c r="O170" s="273"/>
      <c r="P170" s="273"/>
      <c r="Q170" s="273"/>
      <c r="R170" s="273"/>
      <c r="S170" s="273"/>
      <c r="T170" s="273"/>
      <c r="U170" s="273"/>
      <c r="V170" s="273"/>
    </row>
    <row r="171" spans="1:22" x14ac:dyDescent="0.25">
      <c r="A171" s="273"/>
      <c r="B171" s="273"/>
      <c r="C171" s="273"/>
      <c r="D171" s="273"/>
      <c r="E171" s="273"/>
      <c r="F171" s="273"/>
      <c r="G171" s="273"/>
      <c r="H171" s="273"/>
      <c r="I171" s="273"/>
      <c r="J171" s="273"/>
      <c r="K171" s="273"/>
      <c r="L171" s="273"/>
      <c r="M171" s="273"/>
      <c r="N171" s="273"/>
      <c r="O171" s="273"/>
      <c r="P171" s="273"/>
      <c r="Q171" s="273"/>
      <c r="R171" s="273"/>
      <c r="S171" s="273"/>
      <c r="T171" s="273"/>
      <c r="U171" s="273"/>
      <c r="V171" s="273"/>
    </row>
    <row r="172" spans="1:22" x14ac:dyDescent="0.25">
      <c r="A172" s="273"/>
      <c r="B172" s="273"/>
      <c r="C172" s="273"/>
      <c r="D172" s="273"/>
      <c r="E172" s="273"/>
      <c r="F172" s="273"/>
      <c r="G172" s="273"/>
      <c r="H172" s="273"/>
      <c r="I172" s="273"/>
      <c r="J172" s="273"/>
      <c r="K172" s="273"/>
      <c r="L172" s="273"/>
      <c r="M172" s="273"/>
      <c r="N172" s="273"/>
      <c r="O172" s="273"/>
      <c r="P172" s="273"/>
      <c r="Q172" s="273"/>
      <c r="R172" s="273"/>
      <c r="S172" s="273"/>
      <c r="T172" s="273"/>
      <c r="U172" s="273"/>
      <c r="V172" s="273"/>
    </row>
    <row r="173" spans="1:22" x14ac:dyDescent="0.25">
      <c r="A173" s="273"/>
      <c r="B173" s="273"/>
      <c r="C173" s="273"/>
      <c r="D173" s="273"/>
      <c r="E173" s="273"/>
      <c r="F173" s="273"/>
      <c r="G173" s="273"/>
      <c r="H173" s="273"/>
      <c r="I173" s="273"/>
      <c r="J173" s="273"/>
      <c r="K173" s="273"/>
      <c r="L173" s="273"/>
      <c r="M173" s="273"/>
      <c r="N173" s="273"/>
      <c r="O173" s="273"/>
      <c r="P173" s="273"/>
      <c r="Q173" s="273"/>
      <c r="R173" s="273"/>
      <c r="S173" s="273"/>
      <c r="T173" s="273"/>
      <c r="U173" s="273"/>
      <c r="V173" s="273"/>
    </row>
    <row r="174" spans="1:22" x14ac:dyDescent="0.25">
      <c r="A174" s="273"/>
      <c r="B174" s="273"/>
      <c r="C174" s="273"/>
      <c r="D174" s="273"/>
      <c r="E174" s="273"/>
      <c r="F174" s="273"/>
      <c r="G174" s="273"/>
      <c r="H174" s="273"/>
      <c r="I174" s="273"/>
      <c r="J174" s="273"/>
      <c r="K174" s="273"/>
      <c r="L174" s="273"/>
      <c r="M174" s="273"/>
      <c r="N174" s="273"/>
      <c r="O174" s="273"/>
      <c r="P174" s="273"/>
      <c r="Q174" s="273"/>
      <c r="R174" s="273"/>
      <c r="S174" s="273"/>
      <c r="T174" s="273"/>
      <c r="U174" s="273"/>
      <c r="V174" s="273"/>
    </row>
    <row r="175" spans="1:22" x14ac:dyDescent="0.25">
      <c r="A175" s="273"/>
      <c r="B175" s="273"/>
      <c r="C175" s="273"/>
      <c r="D175" s="273"/>
      <c r="E175" s="273"/>
      <c r="F175" s="273"/>
      <c r="G175" s="273"/>
      <c r="H175" s="273"/>
      <c r="I175" s="273"/>
      <c r="J175" s="273"/>
      <c r="K175" s="273"/>
      <c r="L175" s="273"/>
      <c r="M175" s="273"/>
      <c r="N175" s="273"/>
      <c r="O175" s="273"/>
      <c r="P175" s="273"/>
      <c r="Q175" s="273"/>
      <c r="R175" s="273"/>
      <c r="S175" s="273"/>
      <c r="T175" s="273"/>
      <c r="U175" s="273"/>
      <c r="V175" s="273"/>
    </row>
    <row r="176" spans="1:22" x14ac:dyDescent="0.25">
      <c r="A176" s="273"/>
      <c r="B176" s="273"/>
      <c r="C176" s="273"/>
      <c r="D176" s="273"/>
      <c r="E176" s="273"/>
      <c r="F176" s="273"/>
      <c r="G176" s="273"/>
      <c r="H176" s="273"/>
      <c r="I176" s="273"/>
      <c r="J176" s="273"/>
      <c r="K176" s="273"/>
      <c r="L176" s="273"/>
      <c r="M176" s="273"/>
      <c r="N176" s="273"/>
      <c r="O176" s="273"/>
      <c r="P176" s="273"/>
      <c r="Q176" s="273"/>
      <c r="R176" s="273"/>
      <c r="S176" s="273"/>
      <c r="T176" s="273"/>
      <c r="U176" s="273"/>
      <c r="V176" s="273"/>
    </row>
    <row r="177" spans="1:22" x14ac:dyDescent="0.25">
      <c r="A177" s="273"/>
      <c r="B177" s="273"/>
      <c r="C177" s="273"/>
      <c r="D177" s="273"/>
      <c r="E177" s="273"/>
      <c r="F177" s="273"/>
      <c r="G177" s="273"/>
      <c r="H177" s="273"/>
      <c r="I177" s="273"/>
      <c r="J177" s="273"/>
      <c r="K177" s="273"/>
      <c r="L177" s="273"/>
      <c r="M177" s="273"/>
      <c r="N177" s="273"/>
      <c r="O177" s="273"/>
      <c r="P177" s="273"/>
      <c r="Q177" s="273"/>
      <c r="R177" s="273"/>
      <c r="S177" s="273"/>
      <c r="T177" s="273"/>
      <c r="U177" s="273"/>
      <c r="V177" s="273"/>
    </row>
    <row r="178" spans="1:22" x14ac:dyDescent="0.25">
      <c r="A178" s="273"/>
      <c r="B178" s="273"/>
      <c r="C178" s="273"/>
      <c r="D178" s="273"/>
      <c r="E178" s="273"/>
      <c r="F178" s="273"/>
      <c r="G178" s="273"/>
      <c r="H178" s="273"/>
      <c r="I178" s="273"/>
      <c r="J178" s="273"/>
      <c r="K178" s="273"/>
      <c r="L178" s="273"/>
      <c r="M178" s="273"/>
      <c r="N178" s="273"/>
      <c r="O178" s="273"/>
      <c r="P178" s="273"/>
      <c r="Q178" s="273"/>
      <c r="R178" s="273"/>
      <c r="S178" s="273"/>
      <c r="T178" s="273"/>
      <c r="U178" s="273"/>
      <c r="V178" s="273"/>
    </row>
    <row r="179" spans="1:22" x14ac:dyDescent="0.25">
      <c r="A179" s="273"/>
      <c r="B179" s="273"/>
      <c r="C179" s="273"/>
      <c r="D179" s="273"/>
      <c r="E179" s="273"/>
      <c r="F179" s="273"/>
      <c r="G179" s="273"/>
      <c r="H179" s="273"/>
      <c r="I179" s="273"/>
      <c r="J179" s="273"/>
      <c r="K179" s="273"/>
      <c r="L179" s="273"/>
      <c r="M179" s="273"/>
      <c r="N179" s="273"/>
      <c r="O179" s="273"/>
      <c r="P179" s="273"/>
      <c r="Q179" s="273"/>
      <c r="R179" s="273"/>
      <c r="S179" s="273"/>
      <c r="T179" s="273"/>
      <c r="U179" s="273"/>
      <c r="V179" s="273"/>
    </row>
    <row r="180" spans="1:22" x14ac:dyDescent="0.25">
      <c r="A180" s="273"/>
      <c r="B180" s="273"/>
      <c r="C180" s="273"/>
      <c r="D180" s="273"/>
      <c r="E180" s="273"/>
      <c r="F180" s="273"/>
      <c r="G180" s="273"/>
      <c r="H180" s="273"/>
      <c r="I180" s="273"/>
      <c r="J180" s="273"/>
      <c r="K180" s="273"/>
      <c r="L180" s="273"/>
      <c r="M180" s="273"/>
      <c r="N180" s="273"/>
      <c r="O180" s="273"/>
      <c r="P180" s="273"/>
      <c r="Q180" s="273"/>
      <c r="R180" s="273"/>
      <c r="S180" s="273"/>
      <c r="T180" s="273"/>
      <c r="U180" s="273"/>
      <c r="V180" s="273"/>
    </row>
    <row r="181" spans="1:22" x14ac:dyDescent="0.25">
      <c r="A181" s="273"/>
      <c r="B181" s="273"/>
      <c r="C181" s="273"/>
      <c r="D181" s="273"/>
      <c r="E181" s="273"/>
      <c r="F181" s="273"/>
      <c r="G181" s="273"/>
      <c r="H181" s="273"/>
      <c r="I181" s="273"/>
      <c r="J181" s="273"/>
      <c r="K181" s="273"/>
      <c r="L181" s="273"/>
      <c r="M181" s="273"/>
      <c r="N181" s="273"/>
      <c r="O181" s="273"/>
      <c r="P181" s="273"/>
      <c r="Q181" s="273"/>
      <c r="R181" s="273"/>
      <c r="S181" s="273"/>
      <c r="T181" s="273"/>
      <c r="U181" s="273"/>
      <c r="V181" s="273"/>
    </row>
    <row r="182" spans="1:22" x14ac:dyDescent="0.25">
      <c r="A182" s="273"/>
      <c r="B182" s="273"/>
      <c r="C182" s="273"/>
      <c r="D182" s="273"/>
      <c r="E182" s="273"/>
      <c r="F182" s="273"/>
      <c r="G182" s="273"/>
      <c r="H182" s="273"/>
      <c r="I182" s="273"/>
      <c r="J182" s="273"/>
      <c r="K182" s="273"/>
      <c r="L182" s="273"/>
      <c r="M182" s="273"/>
      <c r="N182" s="273"/>
      <c r="O182" s="273"/>
      <c r="P182" s="273"/>
      <c r="Q182" s="273"/>
      <c r="R182" s="273"/>
      <c r="S182" s="273"/>
      <c r="T182" s="273"/>
      <c r="U182" s="273"/>
      <c r="V182" s="273"/>
    </row>
    <row r="183" spans="1:22" x14ac:dyDescent="0.25">
      <c r="A183" s="273"/>
      <c r="B183" s="273"/>
      <c r="C183" s="273"/>
      <c r="D183" s="273"/>
      <c r="E183" s="273"/>
      <c r="F183" s="273"/>
      <c r="G183" s="273"/>
      <c r="H183" s="273"/>
      <c r="I183" s="273"/>
      <c r="J183" s="273"/>
      <c r="K183" s="273"/>
      <c r="L183" s="273"/>
      <c r="M183" s="273"/>
      <c r="N183" s="273"/>
      <c r="O183" s="273"/>
      <c r="P183" s="273"/>
      <c r="Q183" s="273"/>
      <c r="R183" s="273"/>
      <c r="S183" s="273"/>
      <c r="T183" s="273"/>
      <c r="U183" s="273"/>
      <c r="V183" s="273"/>
    </row>
    <row r="184" spans="1:22" x14ac:dyDescent="0.25">
      <c r="A184" s="273"/>
      <c r="B184" s="273"/>
      <c r="C184" s="273"/>
      <c r="D184" s="273"/>
      <c r="E184" s="273"/>
      <c r="F184" s="273"/>
      <c r="G184" s="273"/>
      <c r="H184" s="273"/>
      <c r="I184" s="273"/>
      <c r="J184" s="273"/>
      <c r="K184" s="273"/>
      <c r="L184" s="273"/>
      <c r="M184" s="273"/>
      <c r="N184" s="273"/>
      <c r="O184" s="273"/>
      <c r="P184" s="273"/>
      <c r="Q184" s="273"/>
      <c r="R184" s="273"/>
      <c r="S184" s="273"/>
      <c r="T184" s="273"/>
      <c r="U184" s="273"/>
      <c r="V184" s="273"/>
    </row>
    <row r="185" spans="1:22" x14ac:dyDescent="0.25">
      <c r="A185" s="273"/>
      <c r="B185" s="273"/>
      <c r="C185" s="273"/>
      <c r="D185" s="273"/>
      <c r="E185" s="273"/>
      <c r="F185" s="273"/>
      <c r="G185" s="273"/>
      <c r="H185" s="273"/>
      <c r="I185" s="273"/>
      <c r="J185" s="273"/>
      <c r="K185" s="273"/>
      <c r="L185" s="273"/>
      <c r="M185" s="273"/>
      <c r="N185" s="273"/>
      <c r="O185" s="273"/>
      <c r="P185" s="273"/>
      <c r="Q185" s="273"/>
      <c r="R185" s="273"/>
      <c r="S185" s="273"/>
      <c r="T185" s="273"/>
      <c r="U185" s="273"/>
      <c r="V185" s="273"/>
    </row>
    <row r="186" spans="1:22" x14ac:dyDescent="0.25">
      <c r="A186" s="273"/>
      <c r="B186" s="273"/>
      <c r="C186" s="273"/>
      <c r="D186" s="273"/>
      <c r="E186" s="273"/>
      <c r="F186" s="273"/>
      <c r="G186" s="273"/>
      <c r="H186" s="273"/>
      <c r="I186" s="273"/>
      <c r="J186" s="273"/>
      <c r="K186" s="273"/>
      <c r="L186" s="273"/>
      <c r="M186" s="273"/>
      <c r="N186" s="273"/>
      <c r="O186" s="273"/>
      <c r="P186" s="273"/>
      <c r="Q186" s="273"/>
      <c r="R186" s="273"/>
      <c r="S186" s="273"/>
      <c r="T186" s="273"/>
      <c r="U186" s="273"/>
      <c r="V186" s="273"/>
    </row>
    <row r="187" spans="1:22" x14ac:dyDescent="0.25">
      <c r="A187" s="273"/>
      <c r="B187" s="273"/>
      <c r="C187" s="273"/>
      <c r="D187" s="273"/>
      <c r="E187" s="273"/>
      <c r="F187" s="273"/>
      <c r="G187" s="273"/>
      <c r="H187" s="273"/>
      <c r="I187" s="273"/>
      <c r="J187" s="273"/>
      <c r="K187" s="273"/>
      <c r="L187" s="273"/>
      <c r="M187" s="273"/>
      <c r="N187" s="273"/>
      <c r="O187" s="273"/>
      <c r="P187" s="273"/>
      <c r="Q187" s="273"/>
      <c r="R187" s="273"/>
      <c r="S187" s="273"/>
      <c r="T187" s="273"/>
      <c r="U187" s="273"/>
      <c r="V187" s="273"/>
    </row>
    <row r="188" spans="1:22" x14ac:dyDescent="0.25">
      <c r="A188" s="273"/>
      <c r="B188" s="273"/>
      <c r="C188" s="273"/>
      <c r="D188" s="273"/>
      <c r="E188" s="273"/>
      <c r="F188" s="273"/>
      <c r="G188" s="273"/>
      <c r="H188" s="273"/>
      <c r="I188" s="273"/>
      <c r="J188" s="273"/>
      <c r="K188" s="273"/>
      <c r="L188" s="273"/>
      <c r="M188" s="273"/>
      <c r="N188" s="273"/>
      <c r="O188" s="273"/>
      <c r="P188" s="273"/>
      <c r="Q188" s="273"/>
      <c r="R188" s="273"/>
      <c r="S188" s="273"/>
      <c r="T188" s="273"/>
      <c r="U188" s="273"/>
      <c r="V188" s="273"/>
    </row>
    <row r="189" spans="1:22" x14ac:dyDescent="0.25">
      <c r="A189" s="273"/>
      <c r="B189" s="273"/>
      <c r="C189" s="273"/>
      <c r="D189" s="273"/>
      <c r="E189" s="273"/>
      <c r="F189" s="273"/>
      <c r="G189" s="273"/>
      <c r="H189" s="273"/>
      <c r="I189" s="273"/>
      <c r="J189" s="273"/>
      <c r="K189" s="273"/>
      <c r="L189" s="273"/>
      <c r="M189" s="273"/>
      <c r="N189" s="273"/>
      <c r="O189" s="273"/>
      <c r="P189" s="273"/>
      <c r="Q189" s="273"/>
      <c r="R189" s="273"/>
      <c r="S189" s="273"/>
      <c r="T189" s="273"/>
      <c r="U189" s="273"/>
      <c r="V189" s="273"/>
    </row>
    <row r="190" spans="1:22" x14ac:dyDescent="0.25">
      <c r="A190" s="273"/>
      <c r="B190" s="273"/>
      <c r="C190" s="273"/>
      <c r="D190" s="273"/>
      <c r="E190" s="273"/>
      <c r="F190" s="273"/>
      <c r="G190" s="273"/>
      <c r="H190" s="273"/>
      <c r="I190" s="273"/>
      <c r="J190" s="273"/>
      <c r="K190" s="273"/>
      <c r="L190" s="273"/>
      <c r="M190" s="273"/>
      <c r="N190" s="273"/>
      <c r="O190" s="273"/>
      <c r="P190" s="273"/>
      <c r="Q190" s="273"/>
      <c r="R190" s="273"/>
      <c r="S190" s="273"/>
      <c r="T190" s="273"/>
      <c r="U190" s="273"/>
      <c r="V190" s="273"/>
    </row>
    <row r="191" spans="1:22" x14ac:dyDescent="0.25">
      <c r="A191" s="273"/>
      <c r="B191" s="273"/>
      <c r="C191" s="273"/>
      <c r="D191" s="273"/>
      <c r="E191" s="273"/>
      <c r="F191" s="273"/>
      <c r="G191" s="273"/>
      <c r="H191" s="273"/>
      <c r="I191" s="273"/>
      <c r="J191" s="273"/>
      <c r="K191" s="273"/>
      <c r="L191" s="273"/>
      <c r="M191" s="273"/>
      <c r="N191" s="273"/>
      <c r="O191" s="273"/>
      <c r="P191" s="273"/>
      <c r="Q191" s="273"/>
      <c r="R191" s="273"/>
      <c r="S191" s="273"/>
      <c r="T191" s="273"/>
      <c r="U191" s="273"/>
      <c r="V191" s="273"/>
    </row>
    <row r="192" spans="1:22" x14ac:dyDescent="0.25">
      <c r="A192" s="273"/>
      <c r="B192" s="273"/>
      <c r="C192" s="273"/>
      <c r="D192" s="273"/>
      <c r="E192" s="273"/>
      <c r="F192" s="273"/>
      <c r="G192" s="273"/>
      <c r="H192" s="273"/>
      <c r="I192" s="273"/>
      <c r="J192" s="273"/>
      <c r="K192" s="273"/>
      <c r="L192" s="273"/>
      <c r="M192" s="273"/>
      <c r="N192" s="273"/>
      <c r="O192" s="273"/>
      <c r="P192" s="273"/>
      <c r="Q192" s="273"/>
      <c r="R192" s="273"/>
      <c r="S192" s="273"/>
      <c r="T192" s="273"/>
      <c r="U192" s="273"/>
      <c r="V192" s="273"/>
    </row>
    <row r="193" spans="1:22" x14ac:dyDescent="0.25">
      <c r="A193" s="273"/>
      <c r="B193" s="273"/>
      <c r="C193" s="273"/>
      <c r="D193" s="273"/>
      <c r="E193" s="273"/>
      <c r="F193" s="273"/>
      <c r="G193" s="273"/>
      <c r="H193" s="273"/>
      <c r="I193" s="273"/>
      <c r="J193" s="273"/>
      <c r="K193" s="273"/>
      <c r="L193" s="273"/>
      <c r="M193" s="273"/>
      <c r="N193" s="273"/>
      <c r="O193" s="273"/>
      <c r="P193" s="273"/>
      <c r="Q193" s="273"/>
      <c r="R193" s="273"/>
      <c r="S193" s="273"/>
      <c r="T193" s="273"/>
      <c r="U193" s="273"/>
      <c r="V193" s="273"/>
    </row>
    <row r="194" spans="1:22" x14ac:dyDescent="0.25">
      <c r="A194" s="273"/>
      <c r="B194" s="273"/>
      <c r="C194" s="273"/>
      <c r="D194" s="273"/>
      <c r="E194" s="273"/>
      <c r="F194" s="273"/>
      <c r="G194" s="273"/>
      <c r="H194" s="273"/>
      <c r="I194" s="273"/>
      <c r="J194" s="273"/>
      <c r="K194" s="273"/>
      <c r="L194" s="273"/>
      <c r="M194" s="273"/>
      <c r="N194" s="273"/>
      <c r="O194" s="273"/>
      <c r="P194" s="273"/>
      <c r="Q194" s="273"/>
      <c r="R194" s="273"/>
      <c r="S194" s="273"/>
      <c r="T194" s="273"/>
      <c r="U194" s="273"/>
      <c r="V194" s="273"/>
    </row>
    <row r="195" spans="1:22" x14ac:dyDescent="0.25">
      <c r="A195" s="273"/>
      <c r="B195" s="273"/>
      <c r="C195" s="273"/>
      <c r="D195" s="273"/>
      <c r="E195" s="273"/>
      <c r="F195" s="273"/>
      <c r="G195" s="273"/>
      <c r="H195" s="273"/>
      <c r="I195" s="273"/>
      <c r="J195" s="273"/>
      <c r="K195" s="273"/>
      <c r="L195" s="273"/>
      <c r="M195" s="273"/>
      <c r="N195" s="273"/>
      <c r="O195" s="273"/>
      <c r="P195" s="273"/>
      <c r="Q195" s="273"/>
      <c r="R195" s="273"/>
      <c r="S195" s="273"/>
      <c r="T195" s="273"/>
      <c r="U195" s="273"/>
      <c r="V195" s="273"/>
    </row>
    <row r="196" spans="1:22" x14ac:dyDescent="0.25">
      <c r="A196" s="273"/>
      <c r="B196" s="273"/>
      <c r="C196" s="273"/>
      <c r="D196" s="273"/>
      <c r="E196" s="273"/>
      <c r="F196" s="273"/>
      <c r="G196" s="273"/>
      <c r="H196" s="273"/>
      <c r="I196" s="273"/>
      <c r="J196" s="273"/>
      <c r="K196" s="273"/>
      <c r="L196" s="273"/>
      <c r="M196" s="273"/>
      <c r="N196" s="273"/>
      <c r="O196" s="273"/>
      <c r="P196" s="273"/>
      <c r="Q196" s="273"/>
      <c r="R196" s="273"/>
      <c r="S196" s="273"/>
      <c r="T196" s="273"/>
      <c r="U196" s="273"/>
      <c r="V196" s="273"/>
    </row>
    <row r="197" spans="1:22" x14ac:dyDescent="0.25">
      <c r="A197" s="273"/>
      <c r="B197" s="273"/>
      <c r="C197" s="273"/>
      <c r="D197" s="273"/>
      <c r="E197" s="273"/>
      <c r="F197" s="273"/>
      <c r="G197" s="273"/>
      <c r="H197" s="273"/>
      <c r="I197" s="273"/>
      <c r="J197" s="273"/>
      <c r="K197" s="273"/>
      <c r="L197" s="273"/>
      <c r="M197" s="273"/>
      <c r="N197" s="273"/>
      <c r="O197" s="273"/>
      <c r="P197" s="273"/>
      <c r="Q197" s="273"/>
      <c r="R197" s="273"/>
      <c r="S197" s="273"/>
      <c r="T197" s="273"/>
      <c r="U197" s="273"/>
      <c r="V197" s="273"/>
    </row>
    <row r="198" spans="1:22" x14ac:dyDescent="0.25">
      <c r="A198" s="273"/>
      <c r="B198" s="273"/>
      <c r="C198" s="273"/>
      <c r="D198" s="273"/>
      <c r="E198" s="273"/>
      <c r="F198" s="273"/>
      <c r="G198" s="273"/>
      <c r="H198" s="273"/>
      <c r="I198" s="273"/>
      <c r="J198" s="273"/>
      <c r="K198" s="273"/>
      <c r="L198" s="273"/>
      <c r="M198" s="273"/>
      <c r="N198" s="273"/>
      <c r="O198" s="273"/>
      <c r="P198" s="273"/>
      <c r="Q198" s="273"/>
      <c r="R198" s="273"/>
      <c r="S198" s="273"/>
      <c r="T198" s="273"/>
      <c r="U198" s="273"/>
      <c r="V198" s="273"/>
    </row>
    <row r="199" spans="1:22" x14ac:dyDescent="0.25">
      <c r="A199" s="273"/>
      <c r="B199" s="273"/>
      <c r="C199" s="273"/>
      <c r="D199" s="273"/>
      <c r="E199" s="273"/>
      <c r="F199" s="273"/>
      <c r="G199" s="273"/>
      <c r="H199" s="273"/>
      <c r="I199" s="273"/>
      <c r="J199" s="273"/>
      <c r="K199" s="273"/>
      <c r="L199" s="273"/>
      <c r="M199" s="273"/>
      <c r="N199" s="273"/>
      <c r="O199" s="273"/>
      <c r="P199" s="273"/>
      <c r="Q199" s="273"/>
      <c r="R199" s="273"/>
      <c r="S199" s="273"/>
      <c r="T199" s="273"/>
      <c r="U199" s="273"/>
      <c r="V199" s="273"/>
    </row>
    <row r="200" spans="1:22" x14ac:dyDescent="0.25">
      <c r="A200" s="273"/>
      <c r="B200" s="273"/>
      <c r="C200" s="273"/>
      <c r="D200" s="273"/>
      <c r="E200" s="273"/>
      <c r="F200" s="273"/>
      <c r="G200" s="273"/>
      <c r="H200" s="273"/>
      <c r="I200" s="273"/>
      <c r="J200" s="273"/>
      <c r="K200" s="273"/>
      <c r="L200" s="273"/>
      <c r="M200" s="273"/>
      <c r="N200" s="273"/>
      <c r="O200" s="273"/>
      <c r="P200" s="273"/>
      <c r="Q200" s="273"/>
      <c r="R200" s="273"/>
      <c r="S200" s="273"/>
      <c r="T200" s="273"/>
      <c r="U200" s="273"/>
      <c r="V200" s="273"/>
    </row>
    <row r="201" spans="1:22" x14ac:dyDescent="0.25">
      <c r="A201" s="273"/>
      <c r="B201" s="273"/>
      <c r="C201" s="273"/>
      <c r="D201" s="273"/>
      <c r="E201" s="273"/>
      <c r="F201" s="273"/>
      <c r="G201" s="273"/>
      <c r="H201" s="273"/>
      <c r="I201" s="273"/>
      <c r="J201" s="273"/>
      <c r="K201" s="273"/>
      <c r="L201" s="273"/>
      <c r="M201" s="273"/>
      <c r="N201" s="273"/>
      <c r="O201" s="273"/>
      <c r="P201" s="273"/>
      <c r="Q201" s="273"/>
      <c r="R201" s="273"/>
      <c r="S201" s="273"/>
      <c r="T201" s="273"/>
      <c r="U201" s="273"/>
      <c r="V201" s="273"/>
    </row>
    <row r="202" spans="1:22" x14ac:dyDescent="0.25">
      <c r="A202" s="273"/>
      <c r="B202" s="273"/>
      <c r="C202" s="273"/>
      <c r="D202" s="273"/>
      <c r="E202" s="273"/>
      <c r="F202" s="273"/>
      <c r="G202" s="273"/>
      <c r="H202" s="273"/>
      <c r="I202" s="273"/>
      <c r="J202" s="273"/>
      <c r="K202" s="273"/>
      <c r="L202" s="273"/>
      <c r="M202" s="273"/>
      <c r="N202" s="273"/>
      <c r="O202" s="273"/>
      <c r="P202" s="273"/>
      <c r="Q202" s="273"/>
      <c r="R202" s="273"/>
      <c r="S202" s="273"/>
      <c r="T202" s="273"/>
      <c r="U202" s="273"/>
      <c r="V202" s="273"/>
    </row>
    <row r="203" spans="1:22" x14ac:dyDescent="0.25">
      <c r="A203" s="273"/>
      <c r="B203" s="273"/>
      <c r="C203" s="273"/>
      <c r="D203" s="273"/>
      <c r="E203" s="273"/>
      <c r="F203" s="273"/>
      <c r="G203" s="273"/>
      <c r="H203" s="273"/>
      <c r="I203" s="273"/>
      <c r="J203" s="273"/>
      <c r="K203" s="273"/>
      <c r="L203" s="273"/>
      <c r="M203" s="273"/>
      <c r="N203" s="273"/>
      <c r="O203" s="273"/>
      <c r="P203" s="273"/>
      <c r="Q203" s="273"/>
      <c r="R203" s="273"/>
      <c r="S203" s="273"/>
      <c r="T203" s="273"/>
      <c r="U203" s="273"/>
      <c r="V203" s="273"/>
    </row>
    <row r="204" spans="1:22" x14ac:dyDescent="0.25">
      <c r="A204" s="273"/>
      <c r="B204" s="273"/>
      <c r="C204" s="273"/>
      <c r="D204" s="273"/>
      <c r="E204" s="273"/>
      <c r="F204" s="273"/>
      <c r="G204" s="273"/>
      <c r="H204" s="273"/>
      <c r="I204" s="273"/>
      <c r="J204" s="273"/>
      <c r="K204" s="273"/>
      <c r="L204" s="273"/>
      <c r="M204" s="273"/>
      <c r="N204" s="273"/>
      <c r="O204" s="273"/>
      <c r="P204" s="273"/>
      <c r="Q204" s="273"/>
      <c r="R204" s="273"/>
      <c r="S204" s="273"/>
      <c r="T204" s="273"/>
      <c r="U204" s="273"/>
      <c r="V204" s="273"/>
    </row>
    <row r="205" spans="1:22" x14ac:dyDescent="0.25">
      <c r="A205" s="273"/>
      <c r="B205" s="273"/>
      <c r="C205" s="273"/>
      <c r="D205" s="273"/>
      <c r="E205" s="273"/>
      <c r="F205" s="273"/>
      <c r="G205" s="273"/>
      <c r="H205" s="273"/>
      <c r="I205" s="273"/>
      <c r="J205" s="273"/>
      <c r="K205" s="273"/>
      <c r="L205" s="273"/>
      <c r="M205" s="273"/>
      <c r="N205" s="273"/>
      <c r="O205" s="273"/>
      <c r="P205" s="273"/>
      <c r="Q205" s="273"/>
      <c r="R205" s="273"/>
      <c r="S205" s="273"/>
      <c r="T205" s="273"/>
      <c r="U205" s="273"/>
      <c r="V205" s="273"/>
    </row>
    <row r="206" spans="1:22" x14ac:dyDescent="0.25">
      <c r="A206" s="273"/>
      <c r="B206" s="273"/>
      <c r="C206" s="273"/>
      <c r="D206" s="273"/>
      <c r="E206" s="273"/>
      <c r="F206" s="273"/>
      <c r="G206" s="273"/>
      <c r="H206" s="273"/>
      <c r="I206" s="273"/>
      <c r="J206" s="273"/>
      <c r="K206" s="273"/>
      <c r="L206" s="273"/>
      <c r="M206" s="273"/>
      <c r="N206" s="273"/>
      <c r="O206" s="273"/>
      <c r="P206" s="273"/>
      <c r="Q206" s="273"/>
      <c r="R206" s="273"/>
      <c r="S206" s="273"/>
      <c r="T206" s="273"/>
      <c r="U206" s="273"/>
      <c r="V206" s="273"/>
    </row>
    <row r="207" spans="1:22" x14ac:dyDescent="0.25">
      <c r="A207" s="273"/>
      <c r="B207" s="273"/>
      <c r="C207" s="273"/>
      <c r="D207" s="273"/>
      <c r="E207" s="273"/>
      <c r="F207" s="273"/>
      <c r="G207" s="273"/>
      <c r="H207" s="273"/>
      <c r="I207" s="273"/>
      <c r="J207" s="273"/>
      <c r="K207" s="273"/>
      <c r="L207" s="273"/>
      <c r="M207" s="273"/>
      <c r="N207" s="273"/>
      <c r="O207" s="273"/>
      <c r="P207" s="273"/>
      <c r="Q207" s="273"/>
      <c r="R207" s="273"/>
      <c r="S207" s="273"/>
      <c r="T207" s="273"/>
      <c r="U207" s="273"/>
      <c r="V207" s="273"/>
    </row>
    <row r="208" spans="1:22" x14ac:dyDescent="0.25">
      <c r="A208" s="273"/>
      <c r="B208" s="273"/>
      <c r="C208" s="273"/>
      <c r="D208" s="273"/>
      <c r="E208" s="273"/>
      <c r="F208" s="273"/>
      <c r="G208" s="273"/>
      <c r="H208" s="273"/>
      <c r="I208" s="273"/>
      <c r="J208" s="273"/>
      <c r="K208" s="273"/>
      <c r="L208" s="273"/>
      <c r="M208" s="273"/>
      <c r="N208" s="273"/>
      <c r="O208" s="273"/>
      <c r="P208" s="273"/>
      <c r="Q208" s="273"/>
      <c r="R208" s="273"/>
      <c r="S208" s="273"/>
      <c r="T208" s="273"/>
      <c r="U208" s="273"/>
      <c r="V208" s="273"/>
    </row>
    <row r="209" spans="1:22" x14ac:dyDescent="0.25">
      <c r="A209" s="273"/>
      <c r="B209" s="273"/>
      <c r="C209" s="273"/>
      <c r="D209" s="273"/>
      <c r="E209" s="273"/>
      <c r="F209" s="273"/>
      <c r="G209" s="273"/>
      <c r="H209" s="273"/>
      <c r="I209" s="273"/>
      <c r="J209" s="273"/>
      <c r="K209" s="273"/>
      <c r="L209" s="273"/>
      <c r="M209" s="273"/>
      <c r="N209" s="273"/>
      <c r="O209" s="273"/>
      <c r="P209" s="273"/>
      <c r="Q209" s="273"/>
      <c r="R209" s="273"/>
      <c r="S209" s="273"/>
      <c r="T209" s="273"/>
      <c r="U209" s="273"/>
      <c r="V209" s="273"/>
    </row>
    <row r="210" spans="1:22" x14ac:dyDescent="0.25">
      <c r="A210" s="273"/>
      <c r="B210" s="273"/>
      <c r="C210" s="273"/>
      <c r="D210" s="273"/>
      <c r="E210" s="273"/>
      <c r="F210" s="273"/>
      <c r="G210" s="273"/>
      <c r="H210" s="273"/>
      <c r="I210" s="273"/>
      <c r="J210" s="273"/>
      <c r="K210" s="273"/>
      <c r="L210" s="273"/>
      <c r="M210" s="273"/>
      <c r="N210" s="273"/>
      <c r="O210" s="273"/>
      <c r="P210" s="273"/>
      <c r="Q210" s="273"/>
      <c r="R210" s="273"/>
      <c r="S210" s="273"/>
      <c r="T210" s="273"/>
      <c r="U210" s="273"/>
      <c r="V210" s="273"/>
    </row>
    <row r="211" spans="1:22" x14ac:dyDescent="0.25">
      <c r="A211" s="273"/>
      <c r="B211" s="273"/>
      <c r="C211" s="273"/>
      <c r="D211" s="273"/>
      <c r="E211" s="273"/>
      <c r="F211" s="273"/>
      <c r="G211" s="273"/>
      <c r="H211" s="273"/>
      <c r="I211" s="273"/>
      <c r="J211" s="273"/>
      <c r="K211" s="273"/>
      <c r="L211" s="273"/>
      <c r="M211" s="273"/>
      <c r="N211" s="273"/>
      <c r="O211" s="273"/>
      <c r="P211" s="273"/>
      <c r="Q211" s="273"/>
      <c r="R211" s="273"/>
      <c r="S211" s="273"/>
      <c r="T211" s="273"/>
      <c r="U211" s="273"/>
      <c r="V211" s="273"/>
    </row>
    <row r="212" spans="1:22" x14ac:dyDescent="0.25">
      <c r="A212" s="273"/>
      <c r="B212" s="273"/>
      <c r="C212" s="273"/>
      <c r="D212" s="273"/>
      <c r="E212" s="273"/>
      <c r="F212" s="273"/>
      <c r="G212" s="273"/>
      <c r="H212" s="273"/>
      <c r="I212" s="273"/>
      <c r="J212" s="273"/>
      <c r="K212" s="273"/>
      <c r="L212" s="273"/>
      <c r="M212" s="273"/>
      <c r="N212" s="273"/>
      <c r="O212" s="273"/>
      <c r="P212" s="273"/>
      <c r="Q212" s="273"/>
      <c r="R212" s="273"/>
      <c r="S212" s="273"/>
      <c r="T212" s="273"/>
      <c r="U212" s="273"/>
      <c r="V212" s="273"/>
    </row>
    <row r="213" spans="1:22" x14ac:dyDescent="0.25">
      <c r="A213" s="273"/>
      <c r="B213" s="273"/>
      <c r="C213" s="273"/>
      <c r="D213" s="273"/>
      <c r="E213" s="273"/>
      <c r="F213" s="273"/>
      <c r="G213" s="273"/>
      <c r="H213" s="273"/>
      <c r="I213" s="273"/>
      <c r="J213" s="273"/>
      <c r="K213" s="273"/>
      <c r="L213" s="273"/>
      <c r="M213" s="273"/>
      <c r="N213" s="273"/>
      <c r="O213" s="273"/>
      <c r="P213" s="273"/>
      <c r="Q213" s="273"/>
      <c r="R213" s="273"/>
      <c r="S213" s="273"/>
      <c r="T213" s="273"/>
      <c r="U213" s="273"/>
      <c r="V213" s="273"/>
    </row>
    <row r="214" spans="1:22" x14ac:dyDescent="0.25">
      <c r="A214" s="273"/>
      <c r="B214" s="273"/>
      <c r="C214" s="273"/>
      <c r="D214" s="273"/>
      <c r="E214" s="273"/>
      <c r="F214" s="273"/>
      <c r="G214" s="273"/>
      <c r="H214" s="273"/>
      <c r="I214" s="273"/>
      <c r="J214" s="273"/>
      <c r="K214" s="273"/>
      <c r="L214" s="273"/>
      <c r="M214" s="273"/>
      <c r="N214" s="273"/>
      <c r="O214" s="273"/>
      <c r="P214" s="273"/>
      <c r="Q214" s="273"/>
      <c r="R214" s="273"/>
      <c r="S214" s="273"/>
      <c r="T214" s="273"/>
      <c r="U214" s="273"/>
      <c r="V214" s="273"/>
    </row>
    <row r="215" spans="1:22" x14ac:dyDescent="0.25">
      <c r="A215" s="273"/>
      <c r="B215" s="273"/>
      <c r="C215" s="273"/>
      <c r="D215" s="273"/>
      <c r="E215" s="273"/>
      <c r="F215" s="273"/>
      <c r="G215" s="273"/>
      <c r="H215" s="273"/>
      <c r="I215" s="273"/>
      <c r="J215" s="273"/>
      <c r="K215" s="273"/>
      <c r="L215" s="273"/>
      <c r="M215" s="273"/>
      <c r="N215" s="273"/>
      <c r="O215" s="273"/>
      <c r="P215" s="273"/>
      <c r="Q215" s="273"/>
      <c r="R215" s="273"/>
      <c r="S215" s="273"/>
      <c r="T215" s="273"/>
      <c r="U215" s="273"/>
      <c r="V215" s="273"/>
    </row>
    <row r="216" spans="1:22" x14ac:dyDescent="0.25">
      <c r="A216" s="273"/>
      <c r="B216" s="273"/>
      <c r="C216" s="273"/>
      <c r="D216" s="273"/>
      <c r="E216" s="273"/>
      <c r="F216" s="273"/>
      <c r="G216" s="273"/>
      <c r="H216" s="273"/>
      <c r="I216" s="273"/>
      <c r="J216" s="273"/>
      <c r="K216" s="273"/>
      <c r="L216" s="273"/>
      <c r="M216" s="273"/>
      <c r="N216" s="273"/>
      <c r="O216" s="273"/>
      <c r="P216" s="273"/>
      <c r="Q216" s="273"/>
      <c r="R216" s="273"/>
      <c r="S216" s="273"/>
      <c r="T216" s="273"/>
      <c r="U216" s="273"/>
      <c r="V216" s="273"/>
    </row>
    <row r="217" spans="1:22" x14ac:dyDescent="0.25">
      <c r="A217" s="273"/>
      <c r="B217" s="273"/>
      <c r="C217" s="273"/>
      <c r="D217" s="273"/>
      <c r="E217" s="273"/>
      <c r="F217" s="273"/>
      <c r="G217" s="273"/>
      <c r="H217" s="273"/>
      <c r="I217" s="273"/>
      <c r="J217" s="273"/>
      <c r="K217" s="273"/>
      <c r="L217" s="273"/>
      <c r="M217" s="273"/>
      <c r="N217" s="273"/>
      <c r="O217" s="273"/>
      <c r="P217" s="273"/>
      <c r="Q217" s="273"/>
      <c r="R217" s="273"/>
      <c r="S217" s="273"/>
      <c r="T217" s="273"/>
      <c r="U217" s="273"/>
      <c r="V217" s="273"/>
    </row>
    <row r="218" spans="1:22" x14ac:dyDescent="0.25">
      <c r="A218" s="273"/>
      <c r="B218" s="273"/>
      <c r="C218" s="273"/>
      <c r="D218" s="273"/>
      <c r="E218" s="273"/>
      <c r="F218" s="273"/>
      <c r="G218" s="273"/>
      <c r="H218" s="273"/>
      <c r="I218" s="273"/>
      <c r="J218" s="273"/>
      <c r="K218" s="273"/>
      <c r="L218" s="273"/>
      <c r="M218" s="273"/>
      <c r="N218" s="273"/>
      <c r="O218" s="273"/>
      <c r="P218" s="273"/>
      <c r="Q218" s="273"/>
      <c r="R218" s="273"/>
      <c r="S218" s="273"/>
      <c r="T218" s="273"/>
      <c r="U218" s="273"/>
      <c r="V218" s="273"/>
    </row>
    <row r="219" spans="1:22" x14ac:dyDescent="0.25">
      <c r="A219" s="273"/>
      <c r="B219" s="273"/>
      <c r="C219" s="273"/>
      <c r="D219" s="273"/>
      <c r="E219" s="273"/>
      <c r="F219" s="273"/>
      <c r="G219" s="273"/>
      <c r="H219" s="273"/>
      <c r="I219" s="273"/>
      <c r="J219" s="273"/>
      <c r="K219" s="273"/>
      <c r="L219" s="273"/>
      <c r="M219" s="273"/>
      <c r="N219" s="273"/>
      <c r="O219" s="273"/>
      <c r="P219" s="273"/>
      <c r="Q219" s="273"/>
      <c r="R219" s="273"/>
      <c r="S219" s="273"/>
      <c r="T219" s="273"/>
      <c r="U219" s="273"/>
      <c r="V219" s="273"/>
    </row>
    <row r="220" spans="1:22" x14ac:dyDescent="0.25">
      <c r="A220" s="273"/>
      <c r="B220" s="273"/>
      <c r="C220" s="273"/>
      <c r="D220" s="273"/>
      <c r="E220" s="273"/>
      <c r="F220" s="273"/>
      <c r="G220" s="273"/>
      <c r="H220" s="273"/>
      <c r="I220" s="273"/>
      <c r="J220" s="273"/>
      <c r="K220" s="273"/>
      <c r="L220" s="273"/>
      <c r="M220" s="273"/>
      <c r="N220" s="273"/>
      <c r="O220" s="273"/>
      <c r="P220" s="273"/>
      <c r="Q220" s="273"/>
      <c r="R220" s="273"/>
      <c r="S220" s="273"/>
      <c r="T220" s="273"/>
      <c r="U220" s="273"/>
      <c r="V220" s="273"/>
    </row>
    <row r="221" spans="1:22" x14ac:dyDescent="0.25">
      <c r="A221" s="273"/>
      <c r="B221" s="273"/>
      <c r="C221" s="273"/>
      <c r="D221" s="273"/>
      <c r="E221" s="273"/>
      <c r="F221" s="273"/>
      <c r="G221" s="273"/>
      <c r="H221" s="273"/>
      <c r="I221" s="273"/>
      <c r="J221" s="273"/>
      <c r="K221" s="273"/>
      <c r="L221" s="273"/>
      <c r="M221" s="273"/>
      <c r="N221" s="273"/>
      <c r="O221" s="273"/>
      <c r="P221" s="273"/>
      <c r="Q221" s="273"/>
      <c r="R221" s="273"/>
      <c r="S221" s="273"/>
      <c r="T221" s="273"/>
      <c r="U221" s="273"/>
      <c r="V221" s="273"/>
    </row>
    <row r="222" spans="1:22" x14ac:dyDescent="0.25">
      <c r="A222" s="273"/>
      <c r="B222" s="273"/>
      <c r="C222" s="273"/>
      <c r="D222" s="273"/>
      <c r="E222" s="273"/>
      <c r="F222" s="273"/>
      <c r="G222" s="273"/>
      <c r="H222" s="273"/>
      <c r="I222" s="273"/>
      <c r="J222" s="273"/>
      <c r="K222" s="273"/>
      <c r="L222" s="273"/>
      <c r="M222" s="273"/>
      <c r="N222" s="273"/>
      <c r="O222" s="273"/>
      <c r="P222" s="273"/>
      <c r="Q222" s="273"/>
      <c r="R222" s="273"/>
      <c r="S222" s="273"/>
      <c r="T222" s="273"/>
      <c r="U222" s="273"/>
      <c r="V222" s="273"/>
    </row>
    <row r="223" spans="1:22" x14ac:dyDescent="0.25">
      <c r="A223" s="273"/>
      <c r="B223" s="273"/>
      <c r="C223" s="273"/>
      <c r="D223" s="273"/>
      <c r="E223" s="273"/>
      <c r="F223" s="273"/>
      <c r="G223" s="273"/>
      <c r="H223" s="273"/>
      <c r="I223" s="273"/>
      <c r="J223" s="273"/>
      <c r="K223" s="273"/>
      <c r="L223" s="273"/>
      <c r="M223" s="273"/>
      <c r="N223" s="273"/>
      <c r="O223" s="273"/>
      <c r="P223" s="273"/>
      <c r="Q223" s="273"/>
      <c r="R223" s="273"/>
      <c r="S223" s="273"/>
      <c r="T223" s="273"/>
      <c r="U223" s="273"/>
      <c r="V223" s="273"/>
    </row>
    <row r="224" spans="1:22" x14ac:dyDescent="0.25">
      <c r="A224" s="273"/>
      <c r="B224" s="273"/>
      <c r="C224" s="273"/>
      <c r="D224" s="273"/>
      <c r="E224" s="273"/>
      <c r="F224" s="273"/>
      <c r="G224" s="273"/>
      <c r="H224" s="273"/>
      <c r="I224" s="273"/>
      <c r="J224" s="273"/>
      <c r="K224" s="273"/>
      <c r="L224" s="273"/>
      <c r="M224" s="273"/>
      <c r="N224" s="273"/>
      <c r="O224" s="273"/>
      <c r="P224" s="273"/>
      <c r="Q224" s="273"/>
      <c r="R224" s="273"/>
      <c r="S224" s="273"/>
      <c r="T224" s="273"/>
      <c r="U224" s="273"/>
      <c r="V224" s="273"/>
    </row>
    <row r="225" spans="1:22" x14ac:dyDescent="0.25">
      <c r="A225" s="273"/>
      <c r="B225" s="273"/>
      <c r="C225" s="273"/>
      <c r="D225" s="273"/>
      <c r="E225" s="273"/>
      <c r="F225" s="273"/>
      <c r="G225" s="273"/>
      <c r="H225" s="273"/>
      <c r="I225" s="273"/>
      <c r="J225" s="273"/>
      <c r="K225" s="273"/>
      <c r="L225" s="273"/>
      <c r="M225" s="273"/>
      <c r="N225" s="273"/>
      <c r="O225" s="273"/>
      <c r="P225" s="273"/>
      <c r="Q225" s="273"/>
      <c r="R225" s="273"/>
      <c r="S225" s="273"/>
      <c r="T225" s="273"/>
      <c r="U225" s="273"/>
      <c r="V225" s="273"/>
    </row>
    <row r="226" spans="1:22" x14ac:dyDescent="0.25">
      <c r="A226" s="273"/>
      <c r="B226" s="273"/>
      <c r="C226" s="273"/>
      <c r="D226" s="273"/>
      <c r="E226" s="273"/>
      <c r="F226" s="273"/>
      <c r="G226" s="273"/>
      <c r="H226" s="273"/>
      <c r="I226" s="273"/>
      <c r="J226" s="273"/>
      <c r="K226" s="273"/>
      <c r="L226" s="273"/>
      <c r="M226" s="273"/>
      <c r="N226" s="273"/>
      <c r="O226" s="273"/>
      <c r="P226" s="273"/>
      <c r="Q226" s="273"/>
      <c r="R226" s="273"/>
      <c r="S226" s="273"/>
      <c r="T226" s="273"/>
      <c r="U226" s="273"/>
      <c r="V226" s="273"/>
    </row>
    <row r="227" spans="1:22" x14ac:dyDescent="0.25">
      <c r="A227" s="273"/>
      <c r="B227" s="273"/>
      <c r="C227" s="273"/>
      <c r="D227" s="273"/>
      <c r="E227" s="273"/>
      <c r="F227" s="273"/>
      <c r="G227" s="273"/>
      <c r="H227" s="273"/>
      <c r="I227" s="273"/>
      <c r="J227" s="273"/>
      <c r="K227" s="273"/>
      <c r="L227" s="273"/>
      <c r="M227" s="273"/>
      <c r="N227" s="273"/>
      <c r="O227" s="273"/>
      <c r="P227" s="273"/>
      <c r="Q227" s="273"/>
      <c r="R227" s="273"/>
      <c r="S227" s="273"/>
      <c r="T227" s="273"/>
      <c r="U227" s="273"/>
      <c r="V227" s="273"/>
    </row>
    <row r="228" spans="1:22" x14ac:dyDescent="0.25">
      <c r="A228" s="273"/>
      <c r="B228" s="273"/>
      <c r="C228" s="273"/>
      <c r="D228" s="273"/>
      <c r="E228" s="273"/>
      <c r="F228" s="273"/>
      <c r="G228" s="273"/>
      <c r="H228" s="273"/>
      <c r="I228" s="273"/>
      <c r="J228" s="273"/>
      <c r="K228" s="273"/>
      <c r="L228" s="273"/>
      <c r="M228" s="273"/>
      <c r="N228" s="273"/>
      <c r="O228" s="273"/>
      <c r="P228" s="273"/>
      <c r="Q228" s="273"/>
      <c r="R228" s="273"/>
      <c r="S228" s="273"/>
      <c r="T228" s="273"/>
      <c r="U228" s="273"/>
      <c r="V228" s="273"/>
    </row>
    <row r="229" spans="1:22" x14ac:dyDescent="0.25">
      <c r="A229" s="273"/>
      <c r="B229" s="273"/>
      <c r="C229" s="273"/>
      <c r="D229" s="273"/>
      <c r="E229" s="273"/>
      <c r="F229" s="273"/>
      <c r="G229" s="273"/>
      <c r="H229" s="273"/>
      <c r="I229" s="273"/>
      <c r="J229" s="273"/>
      <c r="K229" s="273"/>
      <c r="L229" s="273"/>
      <c r="M229" s="273"/>
      <c r="N229" s="273"/>
      <c r="O229" s="273"/>
      <c r="P229" s="273"/>
      <c r="Q229" s="273"/>
      <c r="R229" s="273"/>
      <c r="S229" s="273"/>
      <c r="T229" s="273"/>
      <c r="U229" s="273"/>
      <c r="V229" s="273"/>
    </row>
    <row r="230" spans="1:22" x14ac:dyDescent="0.25">
      <c r="A230" s="273"/>
      <c r="B230" s="273"/>
      <c r="C230" s="273"/>
      <c r="D230" s="273"/>
      <c r="E230" s="273"/>
      <c r="F230" s="273"/>
      <c r="G230" s="273"/>
      <c r="H230" s="273"/>
      <c r="I230" s="273"/>
      <c r="J230" s="273"/>
      <c r="K230" s="273"/>
      <c r="L230" s="273"/>
      <c r="M230" s="273"/>
      <c r="N230" s="273"/>
      <c r="O230" s="273"/>
      <c r="P230" s="273"/>
      <c r="Q230" s="273"/>
      <c r="R230" s="273"/>
      <c r="S230" s="273"/>
      <c r="T230" s="273"/>
      <c r="U230" s="273"/>
      <c r="V230" s="273"/>
    </row>
    <row r="231" spans="1:22" x14ac:dyDescent="0.25">
      <c r="A231" s="273"/>
      <c r="B231" s="273"/>
      <c r="C231" s="273"/>
      <c r="D231" s="273"/>
      <c r="E231" s="273"/>
      <c r="F231" s="273"/>
      <c r="G231" s="273"/>
      <c r="H231" s="273"/>
      <c r="I231" s="273"/>
      <c r="J231" s="273"/>
      <c r="K231" s="273"/>
      <c r="L231" s="273"/>
      <c r="M231" s="273"/>
      <c r="N231" s="273"/>
      <c r="O231" s="273"/>
      <c r="P231" s="273"/>
      <c r="Q231" s="273"/>
      <c r="R231" s="273"/>
      <c r="S231" s="273"/>
      <c r="T231" s="273"/>
      <c r="U231" s="273"/>
      <c r="V231" s="273"/>
    </row>
    <row r="232" spans="1:22" x14ac:dyDescent="0.25">
      <c r="A232" s="273"/>
      <c r="B232" s="273"/>
      <c r="C232" s="273"/>
      <c r="D232" s="273"/>
      <c r="E232" s="273"/>
      <c r="F232" s="273"/>
      <c r="G232" s="273"/>
      <c r="H232" s="273"/>
      <c r="I232" s="273"/>
      <c r="J232" s="273"/>
      <c r="K232" s="273"/>
      <c r="L232" s="273"/>
      <c r="M232" s="273"/>
      <c r="N232" s="273"/>
      <c r="O232" s="273"/>
      <c r="P232" s="273"/>
      <c r="Q232" s="273"/>
      <c r="R232" s="273"/>
      <c r="S232" s="273"/>
      <c r="T232" s="273"/>
      <c r="U232" s="273"/>
      <c r="V232" s="273"/>
    </row>
    <row r="233" spans="1:22" x14ac:dyDescent="0.25">
      <c r="A233" s="273"/>
      <c r="B233" s="273"/>
      <c r="C233" s="273"/>
      <c r="D233" s="273"/>
      <c r="E233" s="273"/>
      <c r="F233" s="273"/>
      <c r="G233" s="273"/>
      <c r="H233" s="273"/>
      <c r="I233" s="273"/>
      <c r="J233" s="273"/>
      <c r="K233" s="273"/>
      <c r="L233" s="273"/>
      <c r="M233" s="273"/>
      <c r="N233" s="273"/>
      <c r="O233" s="273"/>
      <c r="P233" s="273"/>
      <c r="Q233" s="273"/>
      <c r="R233" s="273"/>
      <c r="S233" s="273"/>
      <c r="T233" s="273"/>
      <c r="U233" s="273"/>
      <c r="V233" s="273"/>
    </row>
    <row r="234" spans="1:22" x14ac:dyDescent="0.25">
      <c r="A234" s="273"/>
      <c r="B234" s="273"/>
      <c r="C234" s="273"/>
      <c r="D234" s="273"/>
      <c r="E234" s="273"/>
      <c r="F234" s="273"/>
      <c r="G234" s="273"/>
      <c r="H234" s="273"/>
      <c r="I234" s="273"/>
      <c r="J234" s="273"/>
      <c r="K234" s="273"/>
      <c r="L234" s="273"/>
      <c r="M234" s="273"/>
      <c r="N234" s="273"/>
      <c r="O234" s="273"/>
      <c r="P234" s="273"/>
      <c r="Q234" s="273"/>
      <c r="R234" s="273"/>
      <c r="S234" s="273"/>
      <c r="T234" s="273"/>
      <c r="U234" s="273"/>
      <c r="V234" s="273"/>
    </row>
    <row r="235" spans="1:22" x14ac:dyDescent="0.25">
      <c r="A235" s="273"/>
      <c r="B235" s="273"/>
      <c r="C235" s="273"/>
      <c r="D235" s="273"/>
      <c r="E235" s="273"/>
      <c r="F235" s="273"/>
      <c r="G235" s="273"/>
      <c r="H235" s="273"/>
      <c r="I235" s="273"/>
      <c r="J235" s="273"/>
      <c r="K235" s="273"/>
      <c r="L235" s="273"/>
      <c r="M235" s="273"/>
      <c r="N235" s="273"/>
      <c r="O235" s="273"/>
      <c r="P235" s="273"/>
      <c r="Q235" s="273"/>
      <c r="R235" s="273"/>
      <c r="S235" s="273"/>
      <c r="T235" s="273"/>
      <c r="U235" s="273"/>
      <c r="V235" s="273"/>
    </row>
    <row r="236" spans="1:22" x14ac:dyDescent="0.25">
      <c r="A236" s="273"/>
      <c r="B236" s="273"/>
      <c r="C236" s="273"/>
      <c r="D236" s="273"/>
      <c r="E236" s="273"/>
      <c r="F236" s="273"/>
      <c r="G236" s="273"/>
      <c r="H236" s="273"/>
      <c r="I236" s="273"/>
      <c r="J236" s="273"/>
      <c r="K236" s="273"/>
      <c r="L236" s="273"/>
      <c r="M236" s="273"/>
      <c r="N236" s="273"/>
      <c r="O236" s="273"/>
      <c r="P236" s="273"/>
      <c r="Q236" s="273"/>
      <c r="R236" s="273"/>
      <c r="S236" s="273"/>
      <c r="T236" s="273"/>
      <c r="U236" s="273"/>
      <c r="V236" s="273"/>
    </row>
    <row r="237" spans="1:22" x14ac:dyDescent="0.25">
      <c r="A237" s="273"/>
      <c r="B237" s="273"/>
      <c r="C237" s="273"/>
      <c r="D237" s="273"/>
      <c r="E237" s="273"/>
      <c r="F237" s="273"/>
      <c r="G237" s="273"/>
      <c r="H237" s="273"/>
      <c r="I237" s="273"/>
      <c r="J237" s="273"/>
      <c r="K237" s="273"/>
      <c r="L237" s="273"/>
      <c r="M237" s="273"/>
      <c r="N237" s="273"/>
      <c r="O237" s="273"/>
      <c r="P237" s="273"/>
      <c r="Q237" s="273"/>
      <c r="R237" s="273"/>
      <c r="S237" s="273"/>
      <c r="T237" s="273"/>
      <c r="U237" s="273"/>
      <c r="V237" s="273"/>
    </row>
    <row r="238" spans="1:22" x14ac:dyDescent="0.25">
      <c r="A238" s="273"/>
      <c r="B238" s="273"/>
      <c r="C238" s="273"/>
      <c r="D238" s="273"/>
      <c r="E238" s="273"/>
      <c r="F238" s="273"/>
      <c r="G238" s="273"/>
      <c r="H238" s="273"/>
      <c r="I238" s="273"/>
      <c r="J238" s="273"/>
      <c r="K238" s="273"/>
      <c r="L238" s="273"/>
      <c r="M238" s="273"/>
      <c r="N238" s="273"/>
      <c r="O238" s="273"/>
      <c r="P238" s="273"/>
      <c r="Q238" s="273"/>
      <c r="R238" s="273"/>
      <c r="S238" s="273"/>
      <c r="T238" s="273"/>
      <c r="U238" s="273"/>
      <c r="V238" s="273"/>
    </row>
    <row r="239" spans="1:22" x14ac:dyDescent="0.25">
      <c r="A239" s="273"/>
      <c r="B239" s="273"/>
      <c r="C239" s="273"/>
      <c r="D239" s="273"/>
      <c r="E239" s="273"/>
      <c r="F239" s="273"/>
      <c r="G239" s="273"/>
      <c r="H239" s="273"/>
      <c r="I239" s="273"/>
      <c r="J239" s="273"/>
      <c r="K239" s="273"/>
      <c r="L239" s="273"/>
      <c r="M239" s="273"/>
      <c r="N239" s="273"/>
      <c r="O239" s="273"/>
      <c r="P239" s="273"/>
      <c r="Q239" s="273"/>
      <c r="R239" s="273"/>
      <c r="S239" s="273"/>
      <c r="T239" s="273"/>
      <c r="U239" s="273"/>
      <c r="V239" s="273"/>
    </row>
    <row r="240" spans="1:22" x14ac:dyDescent="0.25">
      <c r="A240" s="273"/>
      <c r="B240" s="273"/>
      <c r="C240" s="273"/>
      <c r="D240" s="273"/>
      <c r="E240" s="273"/>
      <c r="F240" s="273"/>
      <c r="G240" s="273"/>
      <c r="H240" s="273"/>
      <c r="I240" s="273"/>
      <c r="J240" s="273"/>
      <c r="K240" s="273"/>
      <c r="L240" s="273"/>
      <c r="M240" s="273"/>
      <c r="N240" s="273"/>
      <c r="O240" s="273"/>
      <c r="P240" s="273"/>
      <c r="Q240" s="273"/>
      <c r="R240" s="273"/>
      <c r="S240" s="273"/>
      <c r="T240" s="273"/>
      <c r="U240" s="273"/>
      <c r="V240" s="273"/>
    </row>
    <row r="241" spans="1:22" x14ac:dyDescent="0.25">
      <c r="A241" s="273"/>
      <c r="B241" s="273"/>
      <c r="C241" s="273"/>
      <c r="D241" s="273"/>
      <c r="E241" s="273"/>
      <c r="F241" s="273"/>
      <c r="G241" s="273"/>
      <c r="H241" s="273"/>
      <c r="I241" s="273"/>
      <c r="J241" s="273"/>
      <c r="K241" s="273"/>
      <c r="L241" s="273"/>
      <c r="M241" s="273"/>
      <c r="N241" s="273"/>
      <c r="O241" s="273"/>
      <c r="P241" s="273"/>
      <c r="Q241" s="273"/>
      <c r="R241" s="273"/>
      <c r="S241" s="273"/>
      <c r="T241" s="273"/>
      <c r="U241" s="273"/>
      <c r="V241" s="273"/>
    </row>
    <row r="242" spans="1:22" x14ac:dyDescent="0.25">
      <c r="A242" s="273"/>
      <c r="B242" s="273"/>
      <c r="C242" s="273"/>
      <c r="D242" s="273"/>
      <c r="E242" s="273"/>
      <c r="F242" s="273"/>
      <c r="G242" s="273"/>
      <c r="H242" s="273"/>
      <c r="I242" s="273"/>
      <c r="J242" s="273"/>
      <c r="K242" s="273"/>
      <c r="L242" s="273"/>
      <c r="M242" s="273"/>
      <c r="N242" s="273"/>
      <c r="O242" s="273"/>
      <c r="P242" s="273"/>
      <c r="Q242" s="273"/>
      <c r="R242" s="273"/>
      <c r="S242" s="273"/>
      <c r="T242" s="273"/>
      <c r="U242" s="273"/>
      <c r="V242" s="273"/>
    </row>
    <row r="243" spans="1:22" x14ac:dyDescent="0.25">
      <c r="A243" s="273"/>
      <c r="B243" s="273"/>
      <c r="C243" s="273"/>
      <c r="D243" s="273"/>
      <c r="E243" s="273"/>
      <c r="F243" s="273"/>
      <c r="G243" s="273"/>
      <c r="H243" s="273"/>
      <c r="I243" s="273"/>
      <c r="J243" s="273"/>
      <c r="K243" s="273"/>
      <c r="L243" s="273"/>
      <c r="M243" s="273"/>
      <c r="N243" s="273"/>
      <c r="O243" s="273"/>
      <c r="P243" s="273"/>
      <c r="Q243" s="273"/>
      <c r="R243" s="273"/>
      <c r="S243" s="273"/>
      <c r="T243" s="273"/>
      <c r="U243" s="273"/>
      <c r="V243" s="273"/>
    </row>
    <row r="244" spans="1:22" x14ac:dyDescent="0.25">
      <c r="A244" s="273"/>
      <c r="B244" s="273"/>
      <c r="C244" s="273"/>
      <c r="D244" s="273"/>
      <c r="E244" s="273"/>
      <c r="F244" s="273"/>
      <c r="G244" s="273"/>
      <c r="H244" s="273"/>
      <c r="I244" s="273"/>
      <c r="J244" s="273"/>
      <c r="K244" s="273"/>
      <c r="L244" s="273"/>
      <c r="M244" s="273"/>
      <c r="N244" s="273"/>
      <c r="O244" s="273"/>
      <c r="P244" s="273"/>
      <c r="Q244" s="273"/>
      <c r="R244" s="273"/>
      <c r="S244" s="273"/>
      <c r="T244" s="273"/>
      <c r="U244" s="273"/>
      <c r="V244" s="273"/>
    </row>
    <row r="245" spans="1:22" x14ac:dyDescent="0.25">
      <c r="A245" s="273"/>
      <c r="B245" s="273"/>
      <c r="C245" s="273"/>
      <c r="D245" s="273"/>
      <c r="E245" s="273"/>
      <c r="F245" s="273"/>
      <c r="G245" s="273"/>
      <c r="H245" s="273"/>
      <c r="I245" s="273"/>
      <c r="J245" s="273"/>
      <c r="K245" s="273"/>
      <c r="L245" s="273"/>
      <c r="M245" s="273"/>
      <c r="N245" s="273"/>
      <c r="O245" s="273"/>
      <c r="P245" s="273"/>
      <c r="Q245" s="273"/>
      <c r="R245" s="273"/>
      <c r="S245" s="273"/>
      <c r="T245" s="273"/>
      <c r="U245" s="273"/>
      <c r="V245" s="273"/>
    </row>
    <row r="246" spans="1:22" x14ac:dyDescent="0.25">
      <c r="A246" s="273"/>
      <c r="B246" s="273"/>
      <c r="C246" s="273"/>
      <c r="D246" s="273"/>
      <c r="E246" s="273"/>
      <c r="F246" s="273"/>
      <c r="G246" s="273"/>
      <c r="H246" s="273"/>
      <c r="I246" s="273"/>
      <c r="J246" s="273"/>
      <c r="K246" s="273"/>
      <c r="L246" s="273"/>
      <c r="M246" s="273"/>
      <c r="N246" s="273"/>
      <c r="O246" s="273"/>
      <c r="P246" s="273"/>
      <c r="Q246" s="273"/>
      <c r="R246" s="273"/>
      <c r="S246" s="273"/>
      <c r="T246" s="273"/>
      <c r="U246" s="273"/>
      <c r="V246" s="273"/>
    </row>
    <row r="247" spans="1:22" x14ac:dyDescent="0.25">
      <c r="A247" s="273"/>
      <c r="B247" s="273"/>
      <c r="C247" s="273"/>
      <c r="D247" s="273"/>
      <c r="E247" s="273"/>
      <c r="F247" s="273"/>
      <c r="G247" s="273"/>
      <c r="H247" s="273"/>
      <c r="I247" s="273"/>
      <c r="J247" s="273"/>
      <c r="K247" s="273"/>
      <c r="L247" s="273"/>
      <c r="M247" s="273"/>
      <c r="N247" s="273"/>
      <c r="O247" s="273"/>
      <c r="P247" s="273"/>
      <c r="Q247" s="273"/>
      <c r="R247" s="273"/>
      <c r="S247" s="273"/>
      <c r="T247" s="273"/>
      <c r="U247" s="273"/>
      <c r="V247" s="273"/>
    </row>
    <row r="248" spans="1:22" x14ac:dyDescent="0.25">
      <c r="A248" s="273"/>
      <c r="B248" s="273"/>
      <c r="C248" s="273"/>
      <c r="D248" s="273"/>
      <c r="E248" s="273"/>
      <c r="F248" s="273"/>
      <c r="G248" s="273"/>
      <c r="H248" s="273"/>
      <c r="I248" s="273"/>
      <c r="J248" s="273"/>
      <c r="K248" s="273"/>
      <c r="L248" s="273"/>
      <c r="M248" s="273"/>
      <c r="N248" s="273"/>
      <c r="O248" s="273"/>
      <c r="P248" s="273"/>
      <c r="Q248" s="273"/>
      <c r="R248" s="273"/>
      <c r="S248" s="273"/>
      <c r="T248" s="273"/>
      <c r="U248" s="273"/>
      <c r="V248" s="273"/>
    </row>
    <row r="249" spans="1:22" x14ac:dyDescent="0.25">
      <c r="A249" s="273"/>
      <c r="B249" s="273"/>
      <c r="C249" s="273"/>
      <c r="D249" s="273"/>
      <c r="E249" s="273"/>
      <c r="F249" s="273"/>
      <c r="G249" s="273"/>
      <c r="H249" s="273"/>
      <c r="I249" s="273"/>
      <c r="J249" s="273"/>
      <c r="K249" s="273"/>
      <c r="L249" s="273"/>
      <c r="M249" s="273"/>
      <c r="N249" s="273"/>
      <c r="O249" s="273"/>
      <c r="P249" s="273"/>
      <c r="Q249" s="273"/>
      <c r="R249" s="273"/>
      <c r="S249" s="273"/>
      <c r="T249" s="273"/>
      <c r="U249" s="273"/>
      <c r="V249" s="273"/>
    </row>
    <row r="250" spans="1:22" x14ac:dyDescent="0.25">
      <c r="A250" s="273"/>
      <c r="B250" s="273"/>
      <c r="C250" s="273"/>
      <c r="D250" s="273"/>
      <c r="E250" s="273"/>
      <c r="F250" s="273"/>
      <c r="G250" s="273"/>
      <c r="H250" s="273"/>
      <c r="I250" s="273"/>
      <c r="J250" s="273"/>
      <c r="K250" s="273"/>
      <c r="L250" s="273"/>
      <c r="M250" s="273"/>
      <c r="N250" s="273"/>
      <c r="O250" s="273"/>
      <c r="P250" s="273"/>
      <c r="Q250" s="273"/>
      <c r="R250" s="273"/>
      <c r="S250" s="273"/>
      <c r="T250" s="273"/>
      <c r="U250" s="273"/>
      <c r="V250" s="273"/>
    </row>
    <row r="251" spans="1:22" x14ac:dyDescent="0.25">
      <c r="A251" s="273"/>
      <c r="B251" s="273"/>
      <c r="C251" s="273"/>
      <c r="D251" s="273"/>
      <c r="E251" s="273"/>
      <c r="F251" s="273"/>
      <c r="G251" s="273"/>
      <c r="H251" s="273"/>
      <c r="I251" s="273"/>
      <c r="J251" s="273"/>
      <c r="K251" s="273"/>
      <c r="L251" s="273"/>
      <c r="M251" s="273"/>
      <c r="N251" s="273"/>
      <c r="O251" s="273"/>
      <c r="P251" s="273"/>
      <c r="Q251" s="273"/>
      <c r="R251" s="273"/>
      <c r="S251" s="273"/>
      <c r="T251" s="273"/>
      <c r="U251" s="273"/>
      <c r="V251" s="273"/>
    </row>
    <row r="252" spans="1:22" x14ac:dyDescent="0.25">
      <c r="A252" s="273"/>
      <c r="B252" s="273"/>
      <c r="C252" s="273"/>
      <c r="D252" s="273"/>
      <c r="E252" s="273"/>
      <c r="F252" s="273"/>
      <c r="G252" s="273"/>
      <c r="H252" s="273"/>
      <c r="I252" s="273"/>
      <c r="J252" s="273"/>
      <c r="K252" s="273"/>
      <c r="L252" s="273"/>
      <c r="M252" s="273"/>
      <c r="N252" s="273"/>
      <c r="O252" s="273"/>
      <c r="P252" s="273"/>
      <c r="Q252" s="273"/>
      <c r="R252" s="273"/>
      <c r="S252" s="273"/>
      <c r="T252" s="273"/>
      <c r="U252" s="273"/>
      <c r="V252" s="273"/>
    </row>
    <row r="253" spans="1:22" x14ac:dyDescent="0.25">
      <c r="A253" s="273"/>
      <c r="B253" s="273"/>
      <c r="C253" s="273"/>
      <c r="D253" s="273"/>
      <c r="E253" s="273"/>
      <c r="F253" s="273"/>
      <c r="G253" s="273"/>
      <c r="H253" s="273"/>
      <c r="I253" s="273"/>
      <c r="J253" s="273"/>
      <c r="K253" s="273"/>
      <c r="L253" s="273"/>
      <c r="M253" s="273"/>
      <c r="N253" s="273"/>
      <c r="O253" s="273"/>
      <c r="P253" s="273"/>
      <c r="Q253" s="273"/>
      <c r="R253" s="273"/>
      <c r="S253" s="273"/>
      <c r="T253" s="273"/>
      <c r="U253" s="273"/>
      <c r="V253" s="273"/>
    </row>
    <row r="254" spans="1:22" x14ac:dyDescent="0.25">
      <c r="A254" s="273"/>
      <c r="B254" s="273"/>
      <c r="C254" s="273"/>
      <c r="D254" s="273"/>
      <c r="E254" s="273"/>
      <c r="F254" s="273"/>
      <c r="G254" s="273"/>
      <c r="H254" s="273"/>
      <c r="I254" s="273"/>
      <c r="J254" s="273"/>
      <c r="K254" s="273"/>
      <c r="L254" s="273"/>
      <c r="M254" s="273"/>
      <c r="N254" s="273"/>
      <c r="O254" s="273"/>
      <c r="P254" s="273"/>
      <c r="Q254" s="273"/>
      <c r="R254" s="273"/>
      <c r="S254" s="273"/>
      <c r="T254" s="273"/>
      <c r="U254" s="273"/>
      <c r="V254" s="273"/>
    </row>
    <row r="255" spans="1:22" x14ac:dyDescent="0.25">
      <c r="A255" s="273"/>
      <c r="B255" s="273"/>
      <c r="C255" s="273"/>
      <c r="D255" s="273"/>
      <c r="E255" s="273"/>
      <c r="F255" s="273"/>
      <c r="G255" s="273"/>
      <c r="H255" s="273"/>
      <c r="I255" s="273"/>
      <c r="J255" s="273"/>
      <c r="K255" s="273"/>
      <c r="L255" s="273"/>
      <c r="M255" s="273"/>
      <c r="N255" s="273"/>
      <c r="O255" s="273"/>
      <c r="P255" s="273"/>
      <c r="Q255" s="273"/>
      <c r="R255" s="273"/>
      <c r="S255" s="273"/>
      <c r="T255" s="273"/>
      <c r="U255" s="273"/>
      <c r="V255" s="273"/>
    </row>
    <row r="256" spans="1:22" x14ac:dyDescent="0.25">
      <c r="A256" s="273"/>
      <c r="B256" s="273"/>
      <c r="C256" s="273"/>
      <c r="D256" s="273"/>
      <c r="E256" s="273"/>
      <c r="F256" s="273"/>
      <c r="G256" s="273"/>
      <c r="H256" s="273"/>
      <c r="I256" s="273"/>
      <c r="J256" s="273"/>
      <c r="K256" s="273"/>
      <c r="L256" s="273"/>
      <c r="M256" s="273"/>
      <c r="N256" s="273"/>
      <c r="O256" s="273"/>
      <c r="P256" s="273"/>
      <c r="Q256" s="273"/>
      <c r="R256" s="273"/>
      <c r="S256" s="273"/>
      <c r="T256" s="273"/>
      <c r="U256" s="273"/>
      <c r="V256" s="273"/>
    </row>
    <row r="257" spans="1:22" x14ac:dyDescent="0.25">
      <c r="A257" s="273"/>
      <c r="B257" s="273"/>
      <c r="C257" s="273"/>
      <c r="D257" s="273"/>
      <c r="E257" s="273"/>
      <c r="F257" s="273"/>
      <c r="G257" s="273"/>
      <c r="H257" s="273"/>
      <c r="I257" s="273"/>
      <c r="J257" s="273"/>
      <c r="K257" s="273"/>
      <c r="L257" s="273"/>
      <c r="M257" s="273"/>
      <c r="N257" s="273"/>
      <c r="O257" s="273"/>
      <c r="P257" s="273"/>
      <c r="Q257" s="273"/>
      <c r="R257" s="273"/>
      <c r="S257" s="273"/>
      <c r="T257" s="273"/>
      <c r="U257" s="273"/>
      <c r="V257" s="273"/>
    </row>
    <row r="258" spans="1:22" x14ac:dyDescent="0.25">
      <c r="A258" s="273"/>
      <c r="B258" s="273"/>
      <c r="C258" s="273"/>
      <c r="D258" s="273"/>
      <c r="E258" s="273"/>
      <c r="F258" s="273"/>
      <c r="G258" s="273"/>
      <c r="H258" s="273"/>
      <c r="I258" s="273"/>
      <c r="J258" s="273"/>
      <c r="K258" s="273"/>
      <c r="L258" s="273"/>
      <c r="M258" s="273"/>
      <c r="N258" s="273"/>
      <c r="O258" s="273"/>
      <c r="P258" s="273"/>
      <c r="Q258" s="273"/>
      <c r="R258" s="273"/>
      <c r="S258" s="273"/>
      <c r="T258" s="273"/>
      <c r="U258" s="273"/>
      <c r="V258" s="273"/>
    </row>
    <row r="259" spans="1:22" x14ac:dyDescent="0.25">
      <c r="A259" s="273"/>
      <c r="B259" s="273"/>
      <c r="C259" s="273"/>
      <c r="D259" s="273"/>
      <c r="E259" s="273"/>
      <c r="F259" s="273"/>
      <c r="G259" s="273"/>
      <c r="H259" s="273"/>
      <c r="I259" s="273"/>
      <c r="J259" s="273"/>
      <c r="K259" s="273"/>
      <c r="L259" s="273"/>
      <c r="M259" s="273"/>
      <c r="N259" s="273"/>
      <c r="O259" s="273"/>
      <c r="P259" s="273"/>
      <c r="Q259" s="273"/>
      <c r="R259" s="273"/>
      <c r="S259" s="273"/>
      <c r="T259" s="273"/>
      <c r="U259" s="273"/>
      <c r="V259" s="273"/>
    </row>
    <row r="260" spans="1:22" x14ac:dyDescent="0.25">
      <c r="A260" s="273"/>
      <c r="B260" s="273"/>
      <c r="C260" s="273"/>
      <c r="D260" s="273"/>
      <c r="E260" s="273"/>
      <c r="F260" s="273"/>
      <c r="G260" s="273"/>
      <c r="H260" s="273"/>
      <c r="I260" s="273"/>
      <c r="J260" s="273"/>
      <c r="K260" s="273"/>
      <c r="L260" s="273"/>
      <c r="M260" s="273"/>
      <c r="N260" s="273"/>
      <c r="O260" s="273"/>
      <c r="P260" s="273"/>
      <c r="Q260" s="273"/>
      <c r="R260" s="273"/>
      <c r="S260" s="273"/>
      <c r="T260" s="273"/>
      <c r="U260" s="273"/>
      <c r="V260" s="273"/>
    </row>
    <row r="261" spans="1:22" x14ac:dyDescent="0.25">
      <c r="A261" s="273"/>
      <c r="B261" s="273"/>
      <c r="C261" s="273"/>
      <c r="D261" s="273"/>
      <c r="E261" s="273"/>
      <c r="F261" s="273"/>
      <c r="G261" s="273"/>
      <c r="H261" s="273"/>
      <c r="I261" s="273"/>
      <c r="J261" s="273"/>
      <c r="K261" s="273"/>
      <c r="L261" s="273"/>
      <c r="M261" s="273"/>
      <c r="N261" s="273"/>
      <c r="O261" s="273"/>
      <c r="P261" s="273"/>
      <c r="Q261" s="273"/>
      <c r="R261" s="273"/>
      <c r="S261" s="273"/>
      <c r="T261" s="273"/>
      <c r="U261" s="273"/>
      <c r="V261" s="273"/>
    </row>
    <row r="262" spans="1:22" x14ac:dyDescent="0.25">
      <c r="A262" s="273"/>
      <c r="B262" s="273"/>
      <c r="C262" s="273"/>
      <c r="D262" s="273"/>
      <c r="E262" s="273"/>
      <c r="F262" s="273"/>
      <c r="G262" s="273"/>
      <c r="H262" s="273"/>
      <c r="I262" s="273"/>
      <c r="J262" s="273"/>
      <c r="K262" s="273"/>
      <c r="L262" s="273"/>
      <c r="M262" s="273"/>
      <c r="N262" s="273"/>
      <c r="O262" s="273"/>
      <c r="P262" s="273"/>
      <c r="Q262" s="273"/>
      <c r="R262" s="273"/>
      <c r="S262" s="273"/>
      <c r="T262" s="273"/>
      <c r="U262" s="273"/>
      <c r="V262" s="273"/>
    </row>
    <row r="263" spans="1:22" x14ac:dyDescent="0.25">
      <c r="A263" s="273"/>
      <c r="B263" s="273"/>
      <c r="C263" s="273"/>
      <c r="D263" s="273"/>
      <c r="E263" s="273"/>
      <c r="F263" s="273"/>
      <c r="G263" s="273"/>
      <c r="H263" s="273"/>
      <c r="I263" s="273"/>
      <c r="J263" s="273"/>
      <c r="K263" s="273"/>
      <c r="L263" s="273"/>
      <c r="M263" s="273"/>
      <c r="N263" s="273"/>
      <c r="O263" s="273"/>
      <c r="P263" s="273"/>
      <c r="Q263" s="273"/>
      <c r="R263" s="273"/>
      <c r="S263" s="273"/>
      <c r="T263" s="273"/>
      <c r="U263" s="273"/>
      <c r="V263" s="273"/>
    </row>
    <row r="264" spans="1:22" x14ac:dyDescent="0.25">
      <c r="A264" s="273"/>
      <c r="B264" s="273"/>
      <c r="C264" s="273"/>
      <c r="D264" s="273"/>
      <c r="E264" s="273"/>
      <c r="F264" s="273"/>
      <c r="G264" s="273"/>
      <c r="H264" s="273"/>
      <c r="I264" s="273"/>
      <c r="J264" s="273"/>
      <c r="K264" s="273"/>
      <c r="L264" s="273"/>
      <c r="M264" s="273"/>
      <c r="N264" s="273"/>
      <c r="O264" s="273"/>
      <c r="P264" s="273"/>
      <c r="Q264" s="273"/>
      <c r="R264" s="273"/>
      <c r="S264" s="273"/>
      <c r="T264" s="273"/>
      <c r="U264" s="273"/>
      <c r="V264" s="273"/>
    </row>
    <row r="265" spans="1:22" x14ac:dyDescent="0.25">
      <c r="A265" s="273"/>
      <c r="B265" s="273"/>
      <c r="C265" s="273"/>
      <c r="D265" s="273"/>
      <c r="E265" s="273"/>
      <c r="F265" s="273"/>
      <c r="G265" s="273"/>
      <c r="H265" s="273"/>
      <c r="I265" s="273"/>
      <c r="J265" s="273"/>
      <c r="K265" s="273"/>
      <c r="L265" s="273"/>
      <c r="M265" s="273"/>
      <c r="N265" s="273"/>
      <c r="O265" s="273"/>
      <c r="P265" s="273"/>
      <c r="Q265" s="273"/>
      <c r="R265" s="273"/>
      <c r="S265" s="273"/>
      <c r="T265" s="273"/>
      <c r="U265" s="273"/>
      <c r="V265" s="273"/>
    </row>
    <row r="266" spans="1:22" x14ac:dyDescent="0.25">
      <c r="A266" s="273"/>
      <c r="B266" s="273"/>
      <c r="C266" s="273"/>
      <c r="D266" s="273"/>
      <c r="E266" s="273"/>
      <c r="F266" s="273"/>
      <c r="G266" s="273"/>
      <c r="H266" s="273"/>
      <c r="I266" s="273"/>
      <c r="J266" s="273"/>
      <c r="K266" s="273"/>
      <c r="L266" s="273"/>
      <c r="M266" s="273"/>
      <c r="N266" s="273"/>
      <c r="O266" s="273"/>
      <c r="P266" s="273"/>
      <c r="Q266" s="273"/>
      <c r="R266" s="273"/>
      <c r="S266" s="273"/>
      <c r="T266" s="273"/>
      <c r="U266" s="273"/>
      <c r="V266" s="273"/>
    </row>
    <row r="267" spans="1:22" x14ac:dyDescent="0.25">
      <c r="A267" s="273"/>
      <c r="B267" s="273"/>
      <c r="C267" s="273"/>
      <c r="D267" s="273"/>
      <c r="E267" s="273"/>
      <c r="F267" s="273"/>
      <c r="G267" s="273"/>
      <c r="H267" s="273"/>
      <c r="I267" s="273"/>
      <c r="J267" s="273"/>
      <c r="K267" s="273"/>
      <c r="L267" s="273"/>
      <c r="M267" s="273"/>
      <c r="N267" s="273"/>
      <c r="O267" s="273"/>
      <c r="P267" s="273"/>
      <c r="Q267" s="273"/>
      <c r="R267" s="273"/>
      <c r="S267" s="273"/>
      <c r="T267" s="273"/>
      <c r="U267" s="273"/>
      <c r="V267" s="273"/>
    </row>
    <row r="268" spans="1:22" x14ac:dyDescent="0.25">
      <c r="A268" s="273"/>
      <c r="B268" s="273"/>
      <c r="C268" s="273"/>
      <c r="D268" s="273"/>
      <c r="E268" s="273"/>
      <c r="F268" s="273"/>
      <c r="G268" s="273"/>
      <c r="H268" s="273"/>
      <c r="I268" s="273"/>
      <c r="J268" s="273"/>
      <c r="K268" s="273"/>
      <c r="L268" s="273"/>
      <c r="M268" s="273"/>
      <c r="N268" s="273"/>
      <c r="O268" s="273"/>
      <c r="P268" s="273"/>
      <c r="Q268" s="273"/>
      <c r="R268" s="273"/>
      <c r="S268" s="273"/>
      <c r="T268" s="273"/>
      <c r="U268" s="273"/>
      <c r="V268" s="273"/>
    </row>
    <row r="269" spans="1:22" x14ac:dyDescent="0.25">
      <c r="A269" s="273"/>
      <c r="B269" s="273"/>
      <c r="C269" s="273"/>
      <c r="D269" s="273"/>
      <c r="E269" s="273"/>
      <c r="F269" s="273"/>
      <c r="G269" s="273"/>
      <c r="H269" s="273"/>
      <c r="I269" s="273"/>
      <c r="J269" s="273"/>
      <c r="K269" s="273"/>
      <c r="L269" s="273"/>
      <c r="M269" s="273"/>
      <c r="N269" s="273"/>
      <c r="O269" s="273"/>
      <c r="P269" s="273"/>
      <c r="Q269" s="273"/>
      <c r="R269" s="273"/>
      <c r="S269" s="273"/>
      <c r="T269" s="273"/>
      <c r="U269" s="273"/>
      <c r="V269" s="273"/>
    </row>
    <row r="270" spans="1:22" x14ac:dyDescent="0.25">
      <c r="A270" s="273"/>
      <c r="B270" s="273"/>
      <c r="C270" s="273"/>
      <c r="D270" s="273"/>
      <c r="E270" s="273"/>
      <c r="F270" s="273"/>
      <c r="G270" s="273"/>
      <c r="H270" s="273"/>
      <c r="I270" s="273"/>
      <c r="J270" s="273"/>
      <c r="K270" s="273"/>
      <c r="L270" s="273"/>
      <c r="M270" s="273"/>
      <c r="N270" s="273"/>
      <c r="O270" s="273"/>
      <c r="P270" s="273"/>
      <c r="Q270" s="273"/>
      <c r="R270" s="273"/>
      <c r="S270" s="273"/>
      <c r="T270" s="273"/>
      <c r="U270" s="273"/>
      <c r="V270" s="273"/>
    </row>
    <row r="271" spans="1:22" x14ac:dyDescent="0.25">
      <c r="A271" s="273"/>
      <c r="B271" s="273"/>
      <c r="C271" s="273"/>
      <c r="D271" s="273"/>
      <c r="E271" s="273"/>
      <c r="F271" s="273"/>
      <c r="G271" s="273"/>
      <c r="H271" s="273"/>
      <c r="I271" s="273"/>
      <c r="J271" s="273"/>
      <c r="K271" s="273"/>
      <c r="L271" s="273"/>
      <c r="M271" s="273"/>
      <c r="N271" s="273"/>
      <c r="O271" s="273"/>
      <c r="P271" s="273"/>
      <c r="Q271" s="273"/>
      <c r="R271" s="273"/>
      <c r="S271" s="273"/>
      <c r="T271" s="273"/>
      <c r="U271" s="273"/>
      <c r="V271" s="273"/>
    </row>
    <row r="272" spans="1:22" x14ac:dyDescent="0.25">
      <c r="A272" s="273"/>
      <c r="B272" s="273"/>
      <c r="C272" s="273"/>
      <c r="D272" s="273"/>
      <c r="E272" s="273"/>
      <c r="F272" s="273"/>
      <c r="G272" s="273"/>
      <c r="H272" s="273"/>
      <c r="I272" s="273"/>
      <c r="J272" s="273"/>
      <c r="K272" s="273"/>
      <c r="L272" s="273"/>
      <c r="M272" s="273"/>
      <c r="N272" s="273"/>
      <c r="O272" s="273"/>
      <c r="P272" s="273"/>
      <c r="Q272" s="273"/>
      <c r="R272" s="273"/>
      <c r="S272" s="273"/>
      <c r="T272" s="273"/>
      <c r="U272" s="273"/>
      <c r="V272" s="273"/>
    </row>
    <row r="273" spans="1:22" x14ac:dyDescent="0.25">
      <c r="A273" s="273"/>
      <c r="B273" s="273"/>
      <c r="C273" s="273"/>
      <c r="D273" s="273"/>
      <c r="E273" s="273"/>
      <c r="F273" s="273"/>
      <c r="G273" s="273"/>
      <c r="H273" s="273"/>
      <c r="I273" s="273"/>
      <c r="J273" s="273"/>
      <c r="K273" s="273"/>
      <c r="L273" s="273"/>
      <c r="M273" s="273"/>
      <c r="N273" s="273"/>
      <c r="O273" s="273"/>
      <c r="P273" s="273"/>
      <c r="Q273" s="273"/>
      <c r="R273" s="273"/>
      <c r="S273" s="273"/>
      <c r="T273" s="273"/>
      <c r="U273" s="273"/>
      <c r="V273" s="273"/>
    </row>
    <row r="274" spans="1:22" x14ac:dyDescent="0.25">
      <c r="A274" s="273"/>
      <c r="B274" s="273"/>
      <c r="C274" s="273"/>
      <c r="D274" s="273"/>
      <c r="E274" s="273"/>
      <c r="F274" s="273"/>
      <c r="G274" s="273"/>
      <c r="H274" s="273"/>
      <c r="I274" s="273"/>
      <c r="J274" s="273"/>
      <c r="K274" s="273"/>
      <c r="L274" s="273"/>
      <c r="M274" s="273"/>
      <c r="N274" s="273"/>
      <c r="O274" s="273"/>
      <c r="P274" s="273"/>
      <c r="Q274" s="273"/>
      <c r="R274" s="273"/>
      <c r="S274" s="273"/>
      <c r="T274" s="273"/>
      <c r="U274" s="273"/>
      <c r="V274" s="273"/>
    </row>
    <row r="275" spans="1:22" x14ac:dyDescent="0.25">
      <c r="A275" s="273"/>
      <c r="B275" s="273"/>
      <c r="C275" s="273"/>
      <c r="D275" s="273"/>
      <c r="E275" s="273"/>
      <c r="F275" s="273"/>
      <c r="G275" s="273"/>
      <c r="H275" s="273"/>
      <c r="I275" s="273"/>
      <c r="J275" s="273"/>
      <c r="K275" s="273"/>
      <c r="L275" s="273"/>
      <c r="M275" s="273"/>
      <c r="N275" s="273"/>
      <c r="O275" s="273"/>
      <c r="P275" s="273"/>
      <c r="Q275" s="273"/>
      <c r="R275" s="273"/>
      <c r="S275" s="273"/>
      <c r="T275" s="273"/>
      <c r="U275" s="273"/>
      <c r="V275" s="273"/>
    </row>
    <row r="276" spans="1:22" x14ac:dyDescent="0.25">
      <c r="A276" s="273"/>
      <c r="B276" s="273"/>
      <c r="C276" s="273"/>
      <c r="D276" s="273"/>
      <c r="E276" s="273"/>
      <c r="F276" s="273"/>
      <c r="G276" s="273"/>
      <c r="H276" s="273"/>
      <c r="I276" s="273"/>
      <c r="J276" s="273"/>
      <c r="K276" s="273"/>
      <c r="L276" s="273"/>
      <c r="M276" s="273"/>
      <c r="N276" s="273"/>
      <c r="O276" s="273"/>
      <c r="P276" s="273"/>
      <c r="Q276" s="273"/>
      <c r="R276" s="273"/>
      <c r="S276" s="273"/>
      <c r="T276" s="273"/>
      <c r="U276" s="273"/>
      <c r="V276" s="273"/>
    </row>
    <row r="277" spans="1:22" x14ac:dyDescent="0.25">
      <c r="A277" s="273"/>
      <c r="B277" s="273"/>
      <c r="C277" s="273"/>
      <c r="D277" s="273"/>
      <c r="E277" s="273"/>
      <c r="F277" s="273"/>
      <c r="G277" s="273"/>
      <c r="H277" s="273"/>
      <c r="I277" s="273"/>
      <c r="J277" s="273"/>
      <c r="K277" s="273"/>
      <c r="L277" s="273"/>
      <c r="M277" s="273"/>
      <c r="N277" s="273"/>
      <c r="O277" s="273"/>
      <c r="P277" s="273"/>
      <c r="Q277" s="273"/>
      <c r="R277" s="273"/>
      <c r="S277" s="273"/>
      <c r="T277" s="273"/>
      <c r="U277" s="273"/>
      <c r="V277" s="273"/>
    </row>
    <row r="278" spans="1:22" x14ac:dyDescent="0.25">
      <c r="A278" s="273"/>
      <c r="B278" s="273"/>
      <c r="C278" s="273"/>
      <c r="D278" s="273"/>
      <c r="E278" s="273"/>
      <c r="F278" s="273"/>
      <c r="G278" s="273"/>
      <c r="H278" s="273"/>
      <c r="I278" s="273"/>
      <c r="J278" s="273"/>
      <c r="K278" s="273"/>
      <c r="L278" s="273"/>
      <c r="M278" s="273"/>
      <c r="N278" s="273"/>
      <c r="O278" s="273"/>
      <c r="P278" s="273"/>
      <c r="Q278" s="273"/>
      <c r="R278" s="273"/>
      <c r="S278" s="273"/>
      <c r="T278" s="273"/>
      <c r="U278" s="273"/>
      <c r="V278" s="273"/>
    </row>
    <row r="279" spans="1:22" x14ac:dyDescent="0.25">
      <c r="A279" s="273"/>
      <c r="B279" s="273"/>
      <c r="C279" s="273"/>
      <c r="D279" s="273"/>
      <c r="E279" s="273"/>
      <c r="F279" s="273"/>
      <c r="G279" s="273"/>
      <c r="H279" s="273"/>
      <c r="I279" s="273"/>
      <c r="J279" s="273"/>
      <c r="K279" s="273"/>
      <c r="L279" s="273"/>
      <c r="M279" s="273"/>
      <c r="N279" s="273"/>
      <c r="O279" s="273"/>
      <c r="P279" s="273"/>
      <c r="Q279" s="273"/>
      <c r="R279" s="273"/>
      <c r="S279" s="273"/>
      <c r="T279" s="273"/>
      <c r="U279" s="273"/>
      <c r="V279" s="273"/>
    </row>
    <row r="280" spans="1:22" x14ac:dyDescent="0.25">
      <c r="A280" s="273"/>
      <c r="B280" s="273"/>
      <c r="C280" s="273"/>
      <c r="D280" s="273"/>
      <c r="E280" s="273"/>
      <c r="F280" s="273"/>
      <c r="G280" s="273"/>
      <c r="H280" s="273"/>
      <c r="I280" s="273"/>
      <c r="J280" s="273"/>
      <c r="K280" s="273"/>
      <c r="L280" s="273"/>
      <c r="M280" s="273"/>
      <c r="N280" s="273"/>
      <c r="O280" s="273"/>
      <c r="P280" s="273"/>
      <c r="Q280" s="273"/>
      <c r="R280" s="273"/>
      <c r="S280" s="273"/>
      <c r="T280" s="273"/>
      <c r="U280" s="273"/>
      <c r="V280" s="273"/>
    </row>
    <row r="281" spans="1:22" x14ac:dyDescent="0.25">
      <c r="A281" s="273"/>
      <c r="B281" s="273"/>
      <c r="C281" s="273"/>
      <c r="D281" s="273"/>
      <c r="E281" s="273"/>
      <c r="F281" s="273"/>
      <c r="G281" s="273"/>
      <c r="H281" s="273"/>
      <c r="I281" s="273"/>
      <c r="J281" s="273"/>
      <c r="K281" s="273"/>
      <c r="L281" s="273"/>
      <c r="M281" s="273"/>
      <c r="N281" s="273"/>
      <c r="O281" s="273"/>
      <c r="P281" s="273"/>
      <c r="Q281" s="273"/>
      <c r="R281" s="273"/>
      <c r="S281" s="273"/>
      <c r="T281" s="273"/>
      <c r="U281" s="273"/>
      <c r="V281" s="273"/>
    </row>
    <row r="282" spans="1:22" x14ac:dyDescent="0.25">
      <c r="A282" s="273"/>
      <c r="B282" s="273"/>
      <c r="C282" s="273"/>
      <c r="D282" s="273"/>
      <c r="E282" s="273"/>
      <c r="F282" s="273"/>
      <c r="G282" s="273"/>
      <c r="H282" s="273"/>
      <c r="I282" s="273"/>
      <c r="J282" s="273"/>
      <c r="K282" s="273"/>
      <c r="L282" s="273"/>
      <c r="M282" s="273"/>
      <c r="N282" s="273"/>
      <c r="O282" s="273"/>
      <c r="P282" s="273"/>
      <c r="Q282" s="273"/>
      <c r="R282" s="273"/>
      <c r="S282" s="273"/>
      <c r="T282" s="273"/>
      <c r="U282" s="273"/>
      <c r="V282" s="273"/>
    </row>
    <row r="283" spans="1:22" x14ac:dyDescent="0.25">
      <c r="A283" s="273"/>
      <c r="B283" s="273"/>
      <c r="C283" s="273"/>
      <c r="D283" s="273"/>
      <c r="E283" s="273"/>
      <c r="F283" s="273"/>
      <c r="G283" s="273"/>
      <c r="H283" s="273"/>
      <c r="I283" s="273"/>
      <c r="J283" s="273"/>
      <c r="K283" s="273"/>
      <c r="L283" s="273"/>
      <c r="M283" s="273"/>
      <c r="N283" s="273"/>
      <c r="O283" s="273"/>
      <c r="P283" s="273"/>
      <c r="Q283" s="273"/>
      <c r="R283" s="273"/>
      <c r="S283" s="273"/>
      <c r="T283" s="273"/>
      <c r="U283" s="273"/>
      <c r="V283" s="273"/>
    </row>
    <row r="284" spans="1:22" x14ac:dyDescent="0.25">
      <c r="A284" s="273"/>
      <c r="B284" s="273"/>
      <c r="C284" s="273"/>
      <c r="D284" s="273"/>
      <c r="E284" s="273"/>
      <c r="F284" s="273"/>
      <c r="G284" s="273"/>
      <c r="H284" s="273"/>
      <c r="I284" s="273"/>
      <c r="J284" s="273"/>
      <c r="K284" s="273"/>
      <c r="L284" s="273"/>
      <c r="M284" s="273"/>
      <c r="N284" s="273"/>
      <c r="O284" s="273"/>
      <c r="P284" s="273"/>
      <c r="Q284" s="273"/>
      <c r="R284" s="273"/>
      <c r="S284" s="273"/>
      <c r="T284" s="273"/>
      <c r="U284" s="273"/>
      <c r="V284" s="273"/>
    </row>
    <row r="285" spans="1:22" x14ac:dyDescent="0.25">
      <c r="A285" s="273"/>
      <c r="B285" s="273"/>
      <c r="C285" s="273"/>
      <c r="D285" s="273"/>
      <c r="E285" s="273"/>
      <c r="F285" s="273"/>
      <c r="G285" s="273"/>
      <c r="H285" s="273"/>
      <c r="I285" s="273"/>
      <c r="J285" s="273"/>
      <c r="K285" s="273"/>
      <c r="L285" s="273"/>
      <c r="M285" s="273"/>
      <c r="N285" s="273"/>
      <c r="O285" s="273"/>
      <c r="P285" s="273"/>
      <c r="Q285" s="273"/>
      <c r="R285" s="273"/>
      <c r="S285" s="273"/>
      <c r="T285" s="273"/>
      <c r="U285" s="273"/>
      <c r="V285" s="273"/>
    </row>
    <row r="286" spans="1:22" x14ac:dyDescent="0.25">
      <c r="A286" s="273"/>
      <c r="B286" s="273"/>
      <c r="C286" s="273"/>
      <c r="D286" s="273"/>
      <c r="E286" s="273"/>
      <c r="F286" s="273"/>
      <c r="G286" s="273"/>
      <c r="H286" s="273"/>
      <c r="I286" s="273"/>
      <c r="J286" s="273"/>
      <c r="K286" s="273"/>
      <c r="L286" s="273"/>
      <c r="M286" s="273"/>
      <c r="N286" s="273"/>
      <c r="O286" s="273"/>
      <c r="P286" s="273"/>
      <c r="Q286" s="273"/>
      <c r="R286" s="273"/>
      <c r="S286" s="273"/>
      <c r="T286" s="273"/>
      <c r="U286" s="273"/>
      <c r="V286" s="273"/>
    </row>
    <row r="287" spans="1:22" x14ac:dyDescent="0.25">
      <c r="A287" s="273"/>
      <c r="B287" s="273"/>
      <c r="C287" s="273"/>
      <c r="D287" s="273"/>
      <c r="E287" s="273"/>
      <c r="F287" s="273"/>
      <c r="G287" s="273"/>
      <c r="H287" s="273"/>
      <c r="I287" s="273"/>
      <c r="J287" s="273"/>
      <c r="K287" s="273"/>
      <c r="L287" s="273"/>
      <c r="M287" s="273"/>
      <c r="N287" s="273"/>
      <c r="O287" s="273"/>
      <c r="P287" s="273"/>
      <c r="Q287" s="273"/>
      <c r="R287" s="273"/>
      <c r="S287" s="273"/>
      <c r="T287" s="273"/>
      <c r="U287" s="273"/>
      <c r="V287" s="273"/>
    </row>
    <row r="288" spans="1:22" x14ac:dyDescent="0.25">
      <c r="A288" s="273"/>
      <c r="B288" s="273"/>
      <c r="C288" s="273"/>
      <c r="D288" s="273"/>
      <c r="E288" s="273"/>
      <c r="F288" s="273"/>
      <c r="G288" s="273"/>
      <c r="H288" s="273"/>
      <c r="I288" s="273"/>
      <c r="J288" s="273"/>
      <c r="K288" s="273"/>
      <c r="L288" s="273"/>
      <c r="M288" s="273"/>
      <c r="N288" s="273"/>
      <c r="O288" s="273"/>
      <c r="P288" s="273"/>
      <c r="Q288" s="273"/>
      <c r="R288" s="273"/>
      <c r="S288" s="273"/>
      <c r="T288" s="273"/>
      <c r="U288" s="273"/>
      <c r="V288" s="273"/>
    </row>
    <row r="289" spans="1:22" x14ac:dyDescent="0.25">
      <c r="A289" s="273"/>
      <c r="B289" s="273"/>
      <c r="C289" s="273"/>
      <c r="D289" s="273"/>
      <c r="E289" s="273"/>
      <c r="F289" s="273"/>
      <c r="G289" s="273"/>
      <c r="H289" s="273"/>
      <c r="I289" s="273"/>
      <c r="J289" s="273"/>
      <c r="K289" s="273"/>
      <c r="L289" s="273"/>
      <c r="M289" s="273"/>
      <c r="N289" s="273"/>
      <c r="O289" s="273"/>
      <c r="P289" s="273"/>
      <c r="Q289" s="273"/>
      <c r="R289" s="273"/>
      <c r="S289" s="273"/>
      <c r="T289" s="273"/>
      <c r="U289" s="273"/>
      <c r="V289" s="273"/>
    </row>
    <row r="290" spans="1:22" x14ac:dyDescent="0.25">
      <c r="A290" s="273"/>
      <c r="B290" s="273"/>
      <c r="C290" s="273"/>
      <c r="D290" s="273"/>
      <c r="E290" s="273"/>
      <c r="F290" s="273"/>
      <c r="G290" s="273"/>
      <c r="H290" s="273"/>
      <c r="I290" s="273"/>
      <c r="J290" s="273"/>
      <c r="K290" s="273"/>
      <c r="L290" s="273"/>
      <c r="M290" s="273"/>
      <c r="N290" s="273"/>
      <c r="O290" s="273"/>
      <c r="P290" s="273"/>
      <c r="Q290" s="273"/>
      <c r="R290" s="273"/>
      <c r="S290" s="273"/>
      <c r="T290" s="273"/>
      <c r="U290" s="273"/>
      <c r="V290" s="273"/>
    </row>
    <row r="291" spans="1:22" x14ac:dyDescent="0.25">
      <c r="A291" s="273"/>
      <c r="B291" s="273"/>
      <c r="C291" s="273"/>
      <c r="D291" s="273"/>
      <c r="E291" s="273"/>
      <c r="F291" s="273"/>
      <c r="G291" s="273"/>
      <c r="H291" s="273"/>
      <c r="I291" s="273"/>
      <c r="J291" s="273"/>
      <c r="K291" s="273"/>
      <c r="L291" s="273"/>
      <c r="M291" s="273"/>
      <c r="N291" s="273"/>
      <c r="O291" s="273"/>
      <c r="P291" s="273"/>
      <c r="Q291" s="273"/>
      <c r="R291" s="273"/>
      <c r="S291" s="273"/>
      <c r="T291" s="273"/>
      <c r="U291" s="273"/>
      <c r="V291" s="273"/>
    </row>
    <row r="292" spans="1:22" x14ac:dyDescent="0.25">
      <c r="A292" s="273"/>
      <c r="B292" s="273"/>
      <c r="C292" s="273"/>
      <c r="D292" s="273"/>
      <c r="E292" s="273"/>
      <c r="F292" s="273"/>
      <c r="G292" s="273"/>
      <c r="H292" s="273"/>
      <c r="I292" s="273"/>
      <c r="J292" s="273"/>
      <c r="K292" s="273"/>
      <c r="L292" s="273"/>
      <c r="M292" s="273"/>
      <c r="N292" s="273"/>
      <c r="O292" s="273"/>
      <c r="P292" s="273"/>
      <c r="Q292" s="273"/>
      <c r="R292" s="273"/>
      <c r="S292" s="273"/>
      <c r="T292" s="273"/>
      <c r="U292" s="273"/>
      <c r="V292" s="273"/>
    </row>
    <row r="293" spans="1:22" x14ac:dyDescent="0.25">
      <c r="A293" s="273"/>
      <c r="B293" s="273"/>
      <c r="C293" s="273"/>
      <c r="D293" s="273"/>
      <c r="E293" s="273"/>
      <c r="F293" s="273"/>
      <c r="G293" s="273"/>
      <c r="H293" s="273"/>
      <c r="I293" s="273"/>
      <c r="J293" s="273"/>
      <c r="K293" s="273"/>
      <c r="L293" s="273"/>
      <c r="M293" s="273"/>
      <c r="N293" s="273"/>
      <c r="O293" s="273"/>
      <c r="P293" s="273"/>
      <c r="Q293" s="273"/>
      <c r="R293" s="273"/>
      <c r="S293" s="273"/>
      <c r="T293" s="273"/>
      <c r="U293" s="273"/>
      <c r="V293" s="273"/>
    </row>
    <row r="294" spans="1:22" x14ac:dyDescent="0.25">
      <c r="A294" s="273"/>
      <c r="B294" s="273"/>
      <c r="C294" s="273"/>
      <c r="D294" s="273"/>
      <c r="E294" s="273"/>
      <c r="F294" s="273"/>
      <c r="G294" s="273"/>
      <c r="H294" s="273"/>
      <c r="I294" s="273"/>
      <c r="J294" s="273"/>
      <c r="K294" s="273"/>
      <c r="L294" s="273"/>
      <c r="M294" s="273"/>
      <c r="N294" s="273"/>
      <c r="O294" s="273"/>
      <c r="P294" s="273"/>
      <c r="Q294" s="273"/>
      <c r="R294" s="273"/>
      <c r="S294" s="273"/>
      <c r="T294" s="273"/>
      <c r="U294" s="273"/>
      <c r="V294" s="273"/>
    </row>
    <row r="295" spans="1:22" x14ac:dyDescent="0.25">
      <c r="A295" s="273"/>
      <c r="B295" s="273"/>
      <c r="C295" s="273"/>
      <c r="D295" s="273"/>
      <c r="E295" s="273"/>
      <c r="F295" s="273"/>
      <c r="G295" s="273"/>
      <c r="H295" s="273"/>
      <c r="I295" s="273"/>
      <c r="J295" s="273"/>
      <c r="K295" s="273"/>
      <c r="L295" s="273"/>
      <c r="M295" s="273"/>
      <c r="N295" s="273"/>
      <c r="O295" s="273"/>
      <c r="P295" s="273"/>
      <c r="Q295" s="273"/>
      <c r="R295" s="273"/>
      <c r="S295" s="273"/>
      <c r="T295" s="273"/>
      <c r="U295" s="273"/>
      <c r="V295" s="273"/>
    </row>
    <row r="296" spans="1:22" x14ac:dyDescent="0.25">
      <c r="A296" s="273"/>
      <c r="B296" s="273"/>
      <c r="C296" s="273"/>
      <c r="D296" s="273"/>
      <c r="E296" s="273"/>
      <c r="F296" s="273"/>
      <c r="G296" s="273"/>
      <c r="H296" s="273"/>
      <c r="I296" s="273"/>
      <c r="J296" s="273"/>
      <c r="K296" s="273"/>
      <c r="L296" s="273"/>
      <c r="M296" s="273"/>
      <c r="N296" s="273"/>
      <c r="O296" s="273"/>
      <c r="P296" s="273"/>
      <c r="Q296" s="273"/>
      <c r="R296" s="273"/>
      <c r="S296" s="273"/>
      <c r="T296" s="273"/>
      <c r="U296" s="273"/>
      <c r="V296" s="273"/>
    </row>
    <row r="297" spans="1:22" x14ac:dyDescent="0.25">
      <c r="A297" s="273"/>
      <c r="B297" s="273"/>
      <c r="C297" s="273"/>
      <c r="D297" s="273"/>
      <c r="E297" s="273"/>
      <c r="F297" s="273"/>
      <c r="G297" s="273"/>
      <c r="H297" s="273"/>
      <c r="I297" s="273"/>
      <c r="J297" s="273"/>
      <c r="K297" s="273"/>
      <c r="L297" s="273"/>
      <c r="M297" s="273"/>
      <c r="N297" s="273"/>
      <c r="O297" s="273"/>
      <c r="P297" s="273"/>
      <c r="Q297" s="273"/>
      <c r="R297" s="273"/>
      <c r="S297" s="273"/>
      <c r="T297" s="273"/>
      <c r="U297" s="273"/>
      <c r="V297" s="273"/>
    </row>
    <row r="298" spans="1:22" x14ac:dyDescent="0.25">
      <c r="A298" s="273"/>
      <c r="B298" s="273"/>
      <c r="C298" s="273"/>
      <c r="D298" s="273"/>
      <c r="E298" s="273"/>
      <c r="F298" s="273"/>
      <c r="G298" s="273"/>
      <c r="H298" s="273"/>
      <c r="I298" s="273"/>
      <c r="J298" s="273"/>
      <c r="K298" s="273"/>
      <c r="L298" s="273"/>
      <c r="M298" s="273"/>
      <c r="N298" s="273"/>
      <c r="O298" s="273"/>
      <c r="P298" s="273"/>
      <c r="Q298" s="273"/>
      <c r="R298" s="273"/>
      <c r="S298" s="273"/>
      <c r="T298" s="273"/>
      <c r="U298" s="273"/>
      <c r="V298" s="273"/>
    </row>
    <row r="299" spans="1:22" x14ac:dyDescent="0.25">
      <c r="A299" s="273"/>
      <c r="B299" s="273"/>
      <c r="C299" s="273"/>
      <c r="D299" s="273"/>
      <c r="E299" s="273"/>
      <c r="F299" s="273"/>
      <c r="G299" s="273"/>
      <c r="H299" s="273"/>
      <c r="I299" s="273"/>
      <c r="J299" s="273"/>
      <c r="K299" s="273"/>
      <c r="L299" s="273"/>
      <c r="M299" s="273"/>
      <c r="N299" s="273"/>
      <c r="O299" s="273"/>
      <c r="P299" s="273"/>
      <c r="Q299" s="273"/>
      <c r="R299" s="273"/>
      <c r="S299" s="273"/>
      <c r="T299" s="273"/>
      <c r="U299" s="273"/>
      <c r="V299" s="273"/>
    </row>
    <row r="300" spans="1:22" x14ac:dyDescent="0.25">
      <c r="A300" s="273"/>
      <c r="B300" s="273"/>
      <c r="C300" s="273"/>
      <c r="D300" s="273"/>
      <c r="E300" s="273"/>
      <c r="F300" s="273"/>
      <c r="G300" s="273"/>
      <c r="H300" s="273"/>
      <c r="I300" s="273"/>
      <c r="J300" s="273"/>
      <c r="K300" s="273"/>
      <c r="L300" s="273"/>
      <c r="M300" s="273"/>
      <c r="N300" s="273"/>
      <c r="O300" s="273"/>
      <c r="P300" s="273"/>
      <c r="Q300" s="273"/>
      <c r="R300" s="273"/>
      <c r="S300" s="273"/>
      <c r="T300" s="273"/>
      <c r="U300" s="273"/>
      <c r="V300" s="273"/>
    </row>
    <row r="301" spans="1:22" x14ac:dyDescent="0.25">
      <c r="A301" s="273"/>
      <c r="B301" s="273"/>
      <c r="C301" s="273"/>
      <c r="D301" s="273"/>
      <c r="E301" s="273"/>
      <c r="F301" s="273"/>
      <c r="G301" s="273"/>
      <c r="H301" s="273"/>
      <c r="I301" s="273"/>
      <c r="J301" s="273"/>
      <c r="K301" s="273"/>
      <c r="L301" s="273"/>
      <c r="M301" s="273"/>
      <c r="N301" s="273"/>
      <c r="O301" s="273"/>
      <c r="P301" s="273"/>
      <c r="Q301" s="273"/>
      <c r="R301" s="273"/>
      <c r="S301" s="273"/>
      <c r="T301" s="273"/>
      <c r="U301" s="273"/>
      <c r="V301" s="273"/>
    </row>
    <row r="302" spans="1:22" x14ac:dyDescent="0.25">
      <c r="A302" s="273"/>
      <c r="B302" s="273"/>
      <c r="C302" s="273"/>
      <c r="D302" s="273"/>
      <c r="E302" s="273"/>
      <c r="F302" s="273"/>
      <c r="G302" s="273"/>
      <c r="H302" s="273"/>
      <c r="I302" s="273"/>
      <c r="J302" s="273"/>
      <c r="K302" s="273"/>
      <c r="L302" s="273"/>
      <c r="M302" s="273"/>
      <c r="N302" s="273"/>
      <c r="O302" s="273"/>
      <c r="P302" s="273"/>
      <c r="Q302" s="273"/>
      <c r="R302" s="273"/>
      <c r="S302" s="273"/>
      <c r="T302" s="273"/>
      <c r="U302" s="273"/>
      <c r="V302" s="273"/>
    </row>
    <row r="303" spans="1:22" x14ac:dyDescent="0.25">
      <c r="A303" s="273"/>
      <c r="B303" s="273"/>
      <c r="C303" s="273"/>
      <c r="D303" s="273"/>
      <c r="E303" s="273"/>
      <c r="F303" s="273"/>
      <c r="G303" s="273"/>
      <c r="H303" s="273"/>
      <c r="I303" s="273"/>
      <c r="J303" s="273"/>
      <c r="K303" s="273"/>
      <c r="L303" s="273"/>
      <c r="M303" s="273"/>
      <c r="N303" s="273"/>
      <c r="O303" s="273"/>
      <c r="P303" s="273"/>
      <c r="Q303" s="273"/>
      <c r="R303" s="273"/>
      <c r="S303" s="273"/>
      <c r="T303" s="273"/>
      <c r="U303" s="273"/>
      <c r="V303" s="273"/>
    </row>
    <row r="304" spans="1:22" x14ac:dyDescent="0.25">
      <c r="A304" s="273"/>
      <c r="B304" s="273"/>
      <c r="C304" s="273"/>
      <c r="D304" s="273"/>
      <c r="E304" s="273"/>
      <c r="F304" s="273"/>
      <c r="G304" s="273"/>
      <c r="H304" s="273"/>
      <c r="I304" s="273"/>
      <c r="J304" s="273"/>
      <c r="K304" s="273"/>
      <c r="L304" s="273"/>
      <c r="M304" s="273"/>
      <c r="N304" s="273"/>
      <c r="O304" s="273"/>
      <c r="P304" s="273"/>
      <c r="Q304" s="273"/>
      <c r="R304" s="273"/>
      <c r="S304" s="273"/>
      <c r="T304" s="273"/>
      <c r="U304" s="273"/>
      <c r="V304" s="273"/>
    </row>
    <row r="305" spans="1:22" x14ac:dyDescent="0.25">
      <c r="A305" s="273"/>
      <c r="B305" s="273"/>
      <c r="C305" s="273"/>
      <c r="D305" s="273"/>
      <c r="E305" s="273"/>
      <c r="F305" s="273"/>
      <c r="G305" s="273"/>
      <c r="H305" s="273"/>
      <c r="I305" s="273"/>
      <c r="J305" s="273"/>
      <c r="K305" s="273"/>
      <c r="L305" s="273"/>
      <c r="M305" s="273"/>
      <c r="N305" s="273"/>
      <c r="O305" s="273"/>
      <c r="P305" s="273"/>
      <c r="Q305" s="273"/>
      <c r="R305" s="273"/>
      <c r="S305" s="273"/>
      <c r="T305" s="273"/>
      <c r="U305" s="273"/>
      <c r="V305" s="273"/>
    </row>
    <row r="306" spans="1:22" x14ac:dyDescent="0.25">
      <c r="A306" s="273"/>
      <c r="B306" s="273"/>
      <c r="C306" s="273"/>
      <c r="D306" s="273"/>
      <c r="E306" s="273"/>
      <c r="F306" s="273"/>
      <c r="G306" s="273"/>
      <c r="H306" s="273"/>
      <c r="I306" s="273"/>
      <c r="J306" s="273"/>
      <c r="K306" s="273"/>
      <c r="L306" s="273"/>
      <c r="M306" s="273"/>
      <c r="N306" s="273"/>
      <c r="O306" s="273"/>
      <c r="P306" s="273"/>
      <c r="Q306" s="273"/>
      <c r="R306" s="273"/>
      <c r="S306" s="273"/>
      <c r="T306" s="273"/>
      <c r="U306" s="273"/>
      <c r="V306" s="273"/>
    </row>
    <row r="307" spans="1:22" x14ac:dyDescent="0.25">
      <c r="A307" s="273"/>
      <c r="B307" s="273"/>
      <c r="C307" s="273"/>
      <c r="D307" s="273"/>
      <c r="E307" s="273"/>
      <c r="F307" s="273"/>
      <c r="G307" s="273"/>
      <c r="H307" s="273"/>
      <c r="I307" s="273"/>
      <c r="J307" s="273"/>
      <c r="K307" s="273"/>
      <c r="L307" s="273"/>
      <c r="M307" s="273"/>
      <c r="N307" s="273"/>
      <c r="O307" s="273"/>
      <c r="P307" s="273"/>
      <c r="Q307" s="273"/>
      <c r="R307" s="273"/>
      <c r="S307" s="273"/>
      <c r="T307" s="273"/>
      <c r="U307" s="273"/>
      <c r="V307" s="273"/>
    </row>
    <row r="308" spans="1:22" x14ac:dyDescent="0.25">
      <c r="A308" s="273"/>
      <c r="B308" s="273"/>
      <c r="C308" s="273"/>
      <c r="D308" s="273"/>
      <c r="E308" s="273"/>
      <c r="F308" s="273"/>
      <c r="G308" s="273"/>
      <c r="H308" s="273"/>
      <c r="I308" s="273"/>
      <c r="J308" s="273"/>
      <c r="K308" s="273"/>
      <c r="L308" s="273"/>
      <c r="M308" s="273"/>
      <c r="N308" s="273"/>
      <c r="O308" s="273"/>
      <c r="P308" s="273"/>
      <c r="Q308" s="273"/>
      <c r="R308" s="273"/>
      <c r="S308" s="273"/>
      <c r="T308" s="273"/>
      <c r="U308" s="273"/>
      <c r="V308" s="273"/>
    </row>
    <row r="309" spans="1:22" x14ac:dyDescent="0.25">
      <c r="A309" s="273"/>
      <c r="B309" s="273"/>
      <c r="C309" s="273"/>
      <c r="D309" s="273"/>
      <c r="E309" s="273"/>
      <c r="F309" s="273"/>
      <c r="G309" s="273"/>
      <c r="H309" s="273"/>
      <c r="I309" s="273"/>
      <c r="J309" s="273"/>
      <c r="K309" s="273"/>
      <c r="L309" s="273"/>
      <c r="M309" s="273"/>
      <c r="N309" s="273"/>
      <c r="O309" s="273"/>
      <c r="P309" s="273"/>
      <c r="Q309" s="273"/>
      <c r="R309" s="273"/>
      <c r="S309" s="273"/>
      <c r="T309" s="273"/>
      <c r="U309" s="273"/>
      <c r="V309" s="273"/>
    </row>
    <row r="310" spans="1:22" x14ac:dyDescent="0.25">
      <c r="A310" s="273"/>
      <c r="B310" s="273"/>
      <c r="C310" s="273"/>
      <c r="D310" s="273"/>
      <c r="E310" s="273"/>
      <c r="F310" s="273"/>
      <c r="G310" s="273"/>
      <c r="H310" s="273"/>
      <c r="I310" s="273"/>
      <c r="J310" s="273"/>
      <c r="K310" s="273"/>
      <c r="L310" s="273"/>
      <c r="M310" s="273"/>
      <c r="N310" s="273"/>
      <c r="O310" s="273"/>
      <c r="P310" s="273"/>
      <c r="Q310" s="273"/>
      <c r="R310" s="273"/>
      <c r="S310" s="273"/>
      <c r="T310" s="273"/>
      <c r="U310" s="273"/>
      <c r="V310" s="273"/>
    </row>
    <row r="311" spans="1:22" x14ac:dyDescent="0.25">
      <c r="A311" s="273"/>
      <c r="B311" s="273"/>
      <c r="C311" s="273"/>
      <c r="D311" s="273"/>
      <c r="E311" s="273"/>
      <c r="F311" s="273"/>
      <c r="G311" s="273"/>
      <c r="H311" s="273"/>
      <c r="I311" s="273"/>
      <c r="J311" s="273"/>
      <c r="K311" s="273"/>
      <c r="L311" s="273"/>
      <c r="M311" s="273"/>
      <c r="N311" s="273"/>
      <c r="O311" s="273"/>
      <c r="P311" s="273"/>
      <c r="Q311" s="273"/>
      <c r="R311" s="273"/>
      <c r="S311" s="273"/>
      <c r="T311" s="273"/>
      <c r="U311" s="273"/>
      <c r="V311" s="273"/>
    </row>
    <row r="312" spans="1:22" x14ac:dyDescent="0.25">
      <c r="A312" s="273"/>
      <c r="B312" s="273"/>
      <c r="C312" s="273"/>
      <c r="D312" s="273"/>
      <c r="E312" s="273"/>
      <c r="F312" s="273"/>
      <c r="G312" s="273"/>
      <c r="H312" s="273"/>
      <c r="I312" s="273"/>
      <c r="J312" s="273"/>
      <c r="K312" s="273"/>
      <c r="L312" s="273"/>
      <c r="M312" s="273"/>
      <c r="N312" s="273"/>
      <c r="O312" s="273"/>
      <c r="P312" s="273"/>
      <c r="Q312" s="273"/>
      <c r="R312" s="273"/>
      <c r="S312" s="273"/>
      <c r="T312" s="273"/>
      <c r="U312" s="273"/>
      <c r="V312" s="273"/>
    </row>
    <row r="313" spans="1:22" x14ac:dyDescent="0.25">
      <c r="A313" s="273"/>
      <c r="B313" s="273"/>
      <c r="C313" s="273"/>
      <c r="D313" s="273"/>
      <c r="E313" s="273"/>
      <c r="F313" s="273"/>
      <c r="G313" s="273"/>
      <c r="H313" s="273"/>
      <c r="I313" s="273"/>
      <c r="J313" s="273"/>
      <c r="K313" s="273"/>
      <c r="L313" s="273"/>
      <c r="M313" s="273"/>
      <c r="N313" s="273"/>
      <c r="O313" s="273"/>
      <c r="P313" s="273"/>
      <c r="Q313" s="273"/>
      <c r="R313" s="273"/>
      <c r="S313" s="273"/>
      <c r="T313" s="273"/>
      <c r="U313" s="273"/>
      <c r="V313" s="273"/>
    </row>
    <row r="314" spans="1:22" x14ac:dyDescent="0.25">
      <c r="A314" s="273"/>
      <c r="B314" s="273"/>
      <c r="C314" s="273"/>
      <c r="D314" s="273"/>
      <c r="E314" s="273"/>
      <c r="F314" s="273"/>
      <c r="G314" s="273"/>
      <c r="H314" s="273"/>
      <c r="I314" s="273"/>
      <c r="J314" s="273"/>
      <c r="K314" s="273"/>
      <c r="L314" s="273"/>
      <c r="M314" s="273"/>
      <c r="N314" s="273"/>
      <c r="O314" s="273"/>
      <c r="P314" s="273"/>
      <c r="Q314" s="273"/>
      <c r="R314" s="273"/>
      <c r="S314" s="273"/>
      <c r="T314" s="273"/>
      <c r="U314" s="273"/>
      <c r="V314" s="273"/>
    </row>
    <row r="315" spans="1:22" x14ac:dyDescent="0.25">
      <c r="A315" s="273"/>
      <c r="B315" s="273"/>
      <c r="C315" s="273"/>
      <c r="D315" s="273"/>
      <c r="E315" s="273"/>
      <c r="F315" s="273"/>
      <c r="G315" s="273"/>
      <c r="H315" s="273"/>
      <c r="I315" s="273"/>
      <c r="J315" s="273"/>
      <c r="K315" s="273"/>
      <c r="L315" s="273"/>
      <c r="M315" s="273"/>
      <c r="N315" s="273"/>
      <c r="O315" s="273"/>
      <c r="P315" s="273"/>
      <c r="Q315" s="273"/>
      <c r="R315" s="273"/>
      <c r="S315" s="273"/>
      <c r="T315" s="273"/>
      <c r="U315" s="273"/>
      <c r="V315" s="273"/>
    </row>
    <row r="316" spans="1:22" x14ac:dyDescent="0.25">
      <c r="A316" s="273"/>
      <c r="B316" s="273"/>
      <c r="C316" s="273"/>
      <c r="D316" s="273"/>
      <c r="E316" s="273"/>
      <c r="F316" s="273"/>
      <c r="G316" s="273"/>
      <c r="H316" s="273"/>
      <c r="I316" s="273"/>
      <c r="J316" s="273"/>
      <c r="K316" s="273"/>
      <c r="L316" s="273"/>
      <c r="M316" s="273"/>
      <c r="N316" s="273"/>
      <c r="O316" s="273"/>
      <c r="P316" s="273"/>
      <c r="Q316" s="273"/>
      <c r="R316" s="273"/>
      <c r="S316" s="273"/>
      <c r="T316" s="273"/>
      <c r="U316" s="273"/>
      <c r="V316" s="273"/>
    </row>
    <row r="317" spans="1:22" x14ac:dyDescent="0.25">
      <c r="A317" s="273"/>
      <c r="B317" s="273"/>
      <c r="C317" s="273"/>
      <c r="D317" s="273"/>
      <c r="E317" s="273"/>
      <c r="F317" s="273"/>
      <c r="G317" s="273"/>
      <c r="H317" s="273"/>
      <c r="I317" s="273"/>
      <c r="J317" s="273"/>
      <c r="K317" s="273"/>
      <c r="L317" s="273"/>
      <c r="M317" s="273"/>
      <c r="N317" s="273"/>
      <c r="O317" s="273"/>
      <c r="P317" s="273"/>
      <c r="Q317" s="273"/>
      <c r="R317" s="273"/>
      <c r="S317" s="273"/>
      <c r="T317" s="273"/>
      <c r="U317" s="273"/>
      <c r="V317" s="273"/>
    </row>
    <row r="318" spans="1:22" x14ac:dyDescent="0.25">
      <c r="A318" s="273"/>
      <c r="B318" s="273"/>
      <c r="C318" s="273"/>
      <c r="D318" s="273"/>
      <c r="E318" s="273"/>
      <c r="F318" s="273"/>
      <c r="G318" s="273"/>
      <c r="H318" s="273"/>
      <c r="I318" s="273"/>
      <c r="J318" s="273"/>
      <c r="K318" s="273"/>
      <c r="L318" s="273"/>
      <c r="M318" s="273"/>
      <c r="N318" s="273"/>
      <c r="O318" s="273"/>
      <c r="P318" s="273"/>
      <c r="Q318" s="273"/>
      <c r="R318" s="273"/>
      <c r="S318" s="273"/>
      <c r="T318" s="273"/>
      <c r="U318" s="273"/>
      <c r="V318" s="273"/>
    </row>
    <row r="319" spans="1:22" x14ac:dyDescent="0.25">
      <c r="A319" s="273"/>
      <c r="B319" s="273"/>
      <c r="C319" s="273"/>
      <c r="D319" s="273"/>
      <c r="E319" s="273"/>
      <c r="F319" s="273"/>
      <c r="G319" s="273"/>
      <c r="H319" s="273"/>
      <c r="I319" s="273"/>
      <c r="J319" s="273"/>
      <c r="K319" s="273"/>
      <c r="L319" s="273"/>
      <c r="M319" s="273"/>
      <c r="N319" s="273"/>
      <c r="O319" s="273"/>
      <c r="P319" s="273"/>
      <c r="Q319" s="273"/>
      <c r="R319" s="273"/>
      <c r="S319" s="273"/>
      <c r="T319" s="273"/>
      <c r="U319" s="273"/>
      <c r="V319" s="273"/>
    </row>
    <row r="320" spans="1:22" x14ac:dyDescent="0.25">
      <c r="A320" s="273"/>
      <c r="B320" s="273"/>
      <c r="C320" s="273"/>
      <c r="D320" s="273"/>
      <c r="E320" s="273"/>
      <c r="F320" s="273"/>
      <c r="G320" s="273"/>
      <c r="H320" s="273"/>
      <c r="I320" s="273"/>
      <c r="J320" s="273"/>
      <c r="K320" s="273"/>
      <c r="L320" s="273"/>
      <c r="M320" s="273"/>
      <c r="N320" s="273"/>
      <c r="O320" s="273"/>
      <c r="P320" s="273"/>
      <c r="Q320" s="273"/>
      <c r="R320" s="273"/>
      <c r="S320" s="273"/>
      <c r="T320" s="273"/>
      <c r="U320" s="273"/>
      <c r="V320" s="273"/>
    </row>
    <row r="321" spans="1:22" x14ac:dyDescent="0.25">
      <c r="A321" s="273"/>
      <c r="B321" s="273"/>
      <c r="C321" s="273"/>
      <c r="D321" s="273"/>
      <c r="E321" s="273"/>
      <c r="F321" s="273"/>
      <c r="G321" s="273"/>
      <c r="H321" s="273"/>
      <c r="I321" s="273"/>
      <c r="J321" s="273"/>
      <c r="K321" s="273"/>
      <c r="L321" s="273"/>
      <c r="M321" s="273"/>
      <c r="N321" s="273"/>
      <c r="O321" s="273"/>
      <c r="P321" s="273"/>
      <c r="Q321" s="273"/>
      <c r="R321" s="273"/>
      <c r="S321" s="273"/>
      <c r="T321" s="273"/>
      <c r="U321" s="273"/>
      <c r="V321" s="273"/>
    </row>
    <row r="322" spans="1:22" x14ac:dyDescent="0.25">
      <c r="A322" s="273"/>
      <c r="B322" s="273"/>
      <c r="C322" s="273"/>
      <c r="D322" s="273"/>
      <c r="E322" s="273"/>
      <c r="F322" s="273"/>
      <c r="G322" s="273"/>
      <c r="H322" s="273"/>
      <c r="I322" s="273"/>
      <c r="J322" s="273"/>
      <c r="K322" s="273"/>
      <c r="L322" s="273"/>
      <c r="M322" s="273"/>
      <c r="N322" s="273"/>
      <c r="O322" s="273"/>
      <c r="P322" s="273"/>
      <c r="Q322" s="273"/>
      <c r="R322" s="273"/>
      <c r="S322" s="273"/>
      <c r="T322" s="273"/>
      <c r="U322" s="273"/>
      <c r="V322" s="273"/>
    </row>
    <row r="323" spans="1:22" x14ac:dyDescent="0.25">
      <c r="A323" s="273"/>
      <c r="B323" s="273"/>
      <c r="C323" s="273"/>
      <c r="D323" s="273"/>
      <c r="E323" s="273"/>
      <c r="F323" s="273"/>
      <c r="G323" s="273"/>
      <c r="H323" s="273"/>
      <c r="I323" s="273"/>
      <c r="J323" s="273"/>
      <c r="K323" s="273"/>
      <c r="L323" s="273"/>
      <c r="M323" s="273"/>
      <c r="N323" s="273"/>
      <c r="O323" s="273"/>
      <c r="P323" s="273"/>
      <c r="Q323" s="273"/>
      <c r="R323" s="273"/>
      <c r="S323" s="273"/>
      <c r="T323" s="273"/>
      <c r="U323" s="273"/>
      <c r="V323" s="273"/>
    </row>
    <row r="324" spans="1:22" x14ac:dyDescent="0.25">
      <c r="A324" s="273"/>
      <c r="B324" s="273"/>
      <c r="C324" s="273"/>
      <c r="D324" s="273"/>
      <c r="E324" s="273"/>
      <c r="F324" s="273"/>
      <c r="G324" s="273"/>
      <c r="H324" s="273"/>
      <c r="I324" s="273"/>
      <c r="J324" s="273"/>
      <c r="K324" s="273"/>
      <c r="L324" s="273"/>
      <c r="M324" s="273"/>
      <c r="N324" s="273"/>
      <c r="O324" s="273"/>
      <c r="P324" s="273"/>
      <c r="Q324" s="273"/>
      <c r="R324" s="273"/>
      <c r="S324" s="273"/>
      <c r="T324" s="273"/>
      <c r="U324" s="273"/>
      <c r="V324" s="273"/>
    </row>
    <row r="325" spans="1:22" x14ac:dyDescent="0.25">
      <c r="A325" s="273"/>
      <c r="B325" s="273"/>
      <c r="C325" s="273"/>
      <c r="D325" s="273"/>
      <c r="E325" s="273"/>
      <c r="F325" s="273"/>
      <c r="G325" s="273"/>
      <c r="H325" s="273"/>
      <c r="I325" s="273"/>
      <c r="J325" s="273"/>
      <c r="K325" s="273"/>
      <c r="L325" s="273"/>
      <c r="M325" s="273"/>
      <c r="N325" s="273"/>
      <c r="O325" s="273"/>
      <c r="P325" s="273"/>
      <c r="Q325" s="273"/>
      <c r="R325" s="273"/>
      <c r="S325" s="273"/>
      <c r="T325" s="273"/>
      <c r="U325" s="273"/>
      <c r="V325" s="273"/>
    </row>
    <row r="326" spans="1:22" x14ac:dyDescent="0.25">
      <c r="A326" s="273"/>
      <c r="B326" s="273"/>
      <c r="C326" s="273"/>
      <c r="D326" s="273"/>
      <c r="E326" s="273"/>
      <c r="F326" s="273"/>
      <c r="G326" s="273"/>
      <c r="H326" s="273"/>
      <c r="I326" s="273"/>
      <c r="J326" s="273"/>
      <c r="K326" s="273"/>
      <c r="L326" s="273"/>
      <c r="M326" s="273"/>
      <c r="N326" s="273"/>
      <c r="O326" s="273"/>
      <c r="P326" s="273"/>
      <c r="Q326" s="273"/>
      <c r="R326" s="273"/>
      <c r="S326" s="273"/>
      <c r="T326" s="273"/>
      <c r="U326" s="273"/>
      <c r="V326" s="273"/>
    </row>
    <row r="327" spans="1:22" x14ac:dyDescent="0.25">
      <c r="A327" s="273"/>
      <c r="B327" s="273"/>
      <c r="C327" s="273"/>
      <c r="D327" s="273"/>
      <c r="E327" s="273"/>
      <c r="F327" s="273"/>
      <c r="G327" s="273"/>
      <c r="H327" s="273"/>
      <c r="I327" s="273"/>
      <c r="J327" s="273"/>
      <c r="K327" s="273"/>
      <c r="L327" s="273"/>
      <c r="M327" s="273"/>
      <c r="N327" s="273"/>
      <c r="O327" s="273"/>
      <c r="P327" s="273"/>
      <c r="Q327" s="273"/>
      <c r="R327" s="273"/>
      <c r="S327" s="273"/>
      <c r="T327" s="273"/>
      <c r="U327" s="273"/>
      <c r="V327" s="273"/>
    </row>
    <row r="328" spans="1:22" x14ac:dyDescent="0.25">
      <c r="A328" s="273"/>
      <c r="B328" s="273"/>
      <c r="C328" s="273"/>
      <c r="D328" s="273"/>
      <c r="E328" s="273"/>
      <c r="F328" s="273"/>
      <c r="G328" s="273"/>
      <c r="H328" s="273"/>
      <c r="I328" s="273"/>
      <c r="J328" s="273"/>
      <c r="K328" s="273"/>
      <c r="L328" s="273"/>
      <c r="M328" s="273"/>
      <c r="N328" s="273"/>
      <c r="O328" s="273"/>
      <c r="P328" s="273"/>
      <c r="Q328" s="273"/>
      <c r="R328" s="273"/>
      <c r="S328" s="273"/>
      <c r="T328" s="273"/>
      <c r="U328" s="273"/>
      <c r="V328" s="273"/>
    </row>
    <row r="329" spans="1:22" x14ac:dyDescent="0.25">
      <c r="A329" s="273"/>
      <c r="B329" s="273"/>
      <c r="C329" s="273"/>
      <c r="D329" s="273"/>
      <c r="E329" s="273"/>
      <c r="F329" s="273"/>
      <c r="G329" s="273"/>
      <c r="H329" s="273"/>
      <c r="I329" s="273"/>
      <c r="J329" s="273"/>
      <c r="K329" s="273"/>
      <c r="L329" s="273"/>
      <c r="M329" s="273"/>
      <c r="N329" s="273"/>
      <c r="O329" s="273"/>
      <c r="P329" s="273"/>
      <c r="Q329" s="273"/>
      <c r="R329" s="273"/>
      <c r="S329" s="273"/>
      <c r="T329" s="273"/>
      <c r="U329" s="273"/>
      <c r="V329" s="273"/>
    </row>
    <row r="330" spans="1:22" x14ac:dyDescent="0.25">
      <c r="A330" s="273"/>
      <c r="B330" s="273"/>
      <c r="C330" s="273"/>
      <c r="D330" s="273"/>
      <c r="E330" s="273"/>
      <c r="F330" s="273"/>
      <c r="G330" s="273"/>
      <c r="H330" s="273"/>
      <c r="I330" s="273"/>
      <c r="J330" s="273"/>
      <c r="K330" s="273"/>
      <c r="L330" s="273"/>
      <c r="M330" s="273"/>
      <c r="N330" s="273"/>
      <c r="O330" s="273"/>
      <c r="P330" s="273"/>
      <c r="Q330" s="273"/>
      <c r="R330" s="273"/>
      <c r="S330" s="273"/>
      <c r="T330" s="273"/>
      <c r="U330" s="273"/>
      <c r="V330" s="273"/>
    </row>
    <row r="331" spans="1:22" x14ac:dyDescent="0.25">
      <c r="A331" s="273"/>
      <c r="B331" s="273"/>
      <c r="C331" s="273"/>
      <c r="D331" s="273"/>
      <c r="E331" s="273"/>
      <c r="F331" s="273"/>
      <c r="G331" s="273"/>
      <c r="H331" s="273"/>
      <c r="I331" s="273"/>
      <c r="J331" s="273"/>
      <c r="K331" s="273"/>
      <c r="L331" s="273"/>
      <c r="M331" s="273"/>
      <c r="N331" s="273"/>
      <c r="O331" s="273"/>
      <c r="P331" s="273"/>
      <c r="Q331" s="273"/>
      <c r="R331" s="273"/>
      <c r="S331" s="273"/>
      <c r="T331" s="273"/>
      <c r="U331" s="273"/>
      <c r="V331" s="273"/>
    </row>
    <row r="332" spans="1:22" x14ac:dyDescent="0.25">
      <c r="A332" s="273"/>
      <c r="B332" s="273"/>
      <c r="C332" s="273"/>
      <c r="D332" s="273"/>
      <c r="E332" s="273"/>
      <c r="F332" s="273"/>
      <c r="G332" s="273"/>
      <c r="H332" s="273"/>
      <c r="I332" s="273"/>
      <c r="J332" s="273"/>
      <c r="K332" s="273"/>
      <c r="L332" s="273"/>
      <c r="M332" s="273"/>
      <c r="N332" s="273"/>
      <c r="O332" s="273"/>
      <c r="P332" s="273"/>
      <c r="Q332" s="273"/>
      <c r="R332" s="273"/>
      <c r="S332" s="273"/>
      <c r="T332" s="273"/>
      <c r="U332" s="273"/>
      <c r="V332" s="273"/>
    </row>
    <row r="333" spans="1:22" x14ac:dyDescent="0.25">
      <c r="A333" s="273"/>
      <c r="B333" s="273"/>
      <c r="C333" s="273"/>
      <c r="D333" s="273"/>
      <c r="E333" s="273"/>
      <c r="F333" s="273"/>
      <c r="G333" s="273"/>
      <c r="H333" s="273"/>
      <c r="I333" s="273"/>
      <c r="J333" s="273"/>
      <c r="K333" s="273"/>
      <c r="L333" s="273"/>
      <c r="M333" s="273"/>
      <c r="N333" s="273"/>
      <c r="O333" s="273"/>
      <c r="P333" s="273"/>
      <c r="Q333" s="273"/>
      <c r="R333" s="273"/>
      <c r="S333" s="273"/>
      <c r="T333" s="273"/>
      <c r="U333" s="273"/>
      <c r="V333" s="273"/>
    </row>
    <row r="334" spans="1:22" x14ac:dyDescent="0.25">
      <c r="A334" s="273"/>
      <c r="B334" s="273"/>
      <c r="C334" s="273"/>
      <c r="D334" s="273"/>
      <c r="E334" s="273"/>
      <c r="F334" s="273"/>
      <c r="G334" s="273"/>
      <c r="H334" s="273"/>
      <c r="I334" s="273"/>
      <c r="J334" s="273"/>
      <c r="K334" s="273"/>
      <c r="L334" s="273"/>
      <c r="M334" s="273"/>
      <c r="N334" s="273"/>
      <c r="O334" s="273"/>
      <c r="P334" s="273"/>
      <c r="Q334" s="273"/>
      <c r="R334" s="273"/>
      <c r="S334" s="273"/>
      <c r="T334" s="273"/>
      <c r="U334" s="273"/>
      <c r="V334" s="273"/>
    </row>
    <row r="335" spans="1:22" x14ac:dyDescent="0.25">
      <c r="A335" s="273"/>
      <c r="B335" s="273"/>
      <c r="C335" s="273"/>
      <c r="D335" s="273"/>
      <c r="E335" s="273"/>
      <c r="F335" s="273"/>
      <c r="G335" s="273"/>
      <c r="H335" s="273"/>
      <c r="I335" s="273"/>
      <c r="J335" s="273"/>
      <c r="K335" s="273"/>
      <c r="L335" s="273"/>
      <c r="M335" s="273"/>
      <c r="N335" s="273"/>
      <c r="O335" s="273"/>
      <c r="P335" s="273"/>
      <c r="Q335" s="273"/>
      <c r="R335" s="273"/>
      <c r="S335" s="273"/>
      <c r="T335" s="273"/>
      <c r="U335" s="273"/>
      <c r="V335" s="273"/>
    </row>
    <row r="336" spans="1:22" x14ac:dyDescent="0.25">
      <c r="A336" s="273"/>
      <c r="B336" s="273"/>
      <c r="C336" s="273"/>
      <c r="D336" s="273"/>
      <c r="E336" s="273"/>
      <c r="F336" s="273"/>
      <c r="G336" s="273"/>
      <c r="H336" s="273"/>
      <c r="I336" s="273"/>
      <c r="J336" s="273"/>
      <c r="K336" s="273"/>
      <c r="L336" s="273"/>
      <c r="M336" s="273"/>
      <c r="N336" s="273"/>
      <c r="O336" s="273"/>
      <c r="P336" s="273"/>
      <c r="Q336" s="273"/>
      <c r="R336" s="273"/>
      <c r="S336" s="273"/>
      <c r="T336" s="273"/>
      <c r="U336" s="273"/>
      <c r="V336" s="273"/>
    </row>
    <row r="337" spans="1:22" x14ac:dyDescent="0.25">
      <c r="A337" s="273"/>
      <c r="B337" s="273"/>
      <c r="C337" s="273"/>
      <c r="D337" s="273"/>
      <c r="E337" s="273"/>
      <c r="F337" s="273"/>
      <c r="G337" s="273"/>
      <c r="H337" s="273"/>
      <c r="I337" s="273"/>
      <c r="J337" s="273"/>
      <c r="K337" s="273"/>
      <c r="L337" s="273"/>
      <c r="M337" s="273"/>
      <c r="N337" s="273"/>
      <c r="O337" s="273"/>
      <c r="P337" s="273"/>
      <c r="Q337" s="273"/>
      <c r="R337" s="273"/>
      <c r="S337" s="273"/>
      <c r="T337" s="273"/>
      <c r="U337" s="273"/>
      <c r="V337" s="273"/>
    </row>
    <row r="338" spans="1:22" x14ac:dyDescent="0.25">
      <c r="A338" s="273"/>
      <c r="B338" s="273"/>
      <c r="C338" s="273"/>
      <c r="D338" s="273"/>
      <c r="E338" s="273"/>
      <c r="F338" s="273"/>
      <c r="G338" s="273"/>
      <c r="H338" s="273"/>
      <c r="I338" s="273"/>
      <c r="J338" s="273"/>
      <c r="K338" s="273"/>
      <c r="L338" s="273"/>
      <c r="M338" s="273"/>
      <c r="N338" s="273"/>
      <c r="O338" s="273"/>
      <c r="P338" s="273"/>
      <c r="Q338" s="273"/>
      <c r="R338" s="273"/>
      <c r="S338" s="273"/>
      <c r="T338" s="273"/>
      <c r="U338" s="273"/>
      <c r="V338" s="273"/>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41:C4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I27" sqref="I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9" customWidth="1"/>
    <col min="8" max="27" width="9" style="49" customWidth="1"/>
    <col min="28" max="28" width="13.140625" style="48" customWidth="1"/>
    <col min="29" max="29" width="24.85546875" style="48" customWidth="1"/>
    <col min="30" max="30" width="11.42578125" style="48" customWidth="1"/>
    <col min="31" max="31" width="11" style="48" bestFit="1" customWidth="1"/>
    <col min="32" max="16384" width="9.140625" style="48"/>
  </cols>
  <sheetData>
    <row r="1" spans="1:29" ht="18.75" x14ac:dyDescent="0.25">
      <c r="A1" s="49"/>
      <c r="B1" s="49"/>
      <c r="C1" s="49"/>
      <c r="D1" s="49"/>
      <c r="E1" s="49"/>
      <c r="F1" s="49"/>
      <c r="AC1" s="33" t="s">
        <v>65</v>
      </c>
    </row>
    <row r="2" spans="1:29" ht="18.75" x14ac:dyDescent="0.3">
      <c r="A2" s="49"/>
      <c r="B2" s="49"/>
      <c r="C2" s="49"/>
      <c r="D2" s="49"/>
      <c r="E2" s="49"/>
      <c r="F2" s="49"/>
      <c r="AC2" s="14" t="s">
        <v>7</v>
      </c>
    </row>
    <row r="3" spans="1:29" ht="18.75" x14ac:dyDescent="0.3">
      <c r="A3" s="49"/>
      <c r="B3" s="49"/>
      <c r="C3" s="49"/>
      <c r="D3" s="49"/>
      <c r="E3" s="49"/>
      <c r="F3" s="49"/>
      <c r="AC3" s="14" t="s">
        <v>64</v>
      </c>
    </row>
    <row r="4" spans="1:29" ht="18.75" customHeight="1" x14ac:dyDescent="0.25">
      <c r="A4" s="410" t="str">
        <f>'1. паспорт местоположение'!A5:C5</f>
        <v>Год раскрытия информации: 2024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49"/>
      <c r="B5" s="49"/>
      <c r="C5" s="49"/>
      <c r="D5" s="49"/>
      <c r="E5" s="49"/>
      <c r="F5" s="49"/>
      <c r="AC5" s="14"/>
    </row>
    <row r="6" spans="1:29"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98"/>
      <c r="B7" s="98"/>
      <c r="C7" s="98"/>
      <c r="D7" s="98"/>
      <c r="E7" s="98"/>
      <c r="F7" s="98"/>
      <c r="G7" s="98"/>
      <c r="H7" s="98"/>
      <c r="I7" s="98"/>
      <c r="J7" s="59"/>
      <c r="K7" s="59"/>
      <c r="L7" s="59"/>
      <c r="M7" s="59"/>
      <c r="N7" s="59"/>
      <c r="O7" s="59"/>
      <c r="P7" s="59"/>
      <c r="Q7" s="59"/>
      <c r="R7" s="59"/>
      <c r="S7" s="59"/>
      <c r="T7" s="59"/>
      <c r="U7" s="59"/>
      <c r="V7" s="59"/>
      <c r="W7" s="59"/>
      <c r="X7" s="59"/>
      <c r="Y7" s="59"/>
      <c r="Z7" s="59"/>
      <c r="AA7" s="59"/>
      <c r="AB7" s="59"/>
      <c r="AC7" s="59"/>
    </row>
    <row r="8" spans="1:29" x14ac:dyDescent="0.25">
      <c r="A8" s="418" t="str">
        <f>'1. паспорт местоположение'!A9:C9</f>
        <v>Акционерное общество "Россети Янтарь"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423" t="s">
        <v>5</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98"/>
      <c r="B10" s="98"/>
      <c r="C10" s="98"/>
      <c r="D10" s="98"/>
      <c r="E10" s="98"/>
      <c r="F10" s="98"/>
      <c r="G10" s="98"/>
      <c r="H10" s="98"/>
      <c r="I10" s="98"/>
      <c r="J10" s="59"/>
      <c r="K10" s="59"/>
      <c r="L10" s="59"/>
      <c r="M10" s="59"/>
      <c r="N10" s="59"/>
      <c r="O10" s="59"/>
      <c r="P10" s="59"/>
      <c r="Q10" s="59"/>
      <c r="R10" s="59"/>
      <c r="S10" s="59"/>
      <c r="T10" s="59"/>
      <c r="U10" s="59"/>
      <c r="V10" s="59"/>
      <c r="W10" s="59"/>
      <c r="X10" s="59"/>
      <c r="Y10" s="59"/>
      <c r="Z10" s="59"/>
      <c r="AA10" s="59"/>
      <c r="AB10" s="59"/>
      <c r="AC10" s="59"/>
    </row>
    <row r="11" spans="1:29" x14ac:dyDescent="0.25">
      <c r="A11" s="418" t="str">
        <f>'1. паспорт местоположение'!A12:C12</f>
        <v>N_22-1335</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423" t="s">
        <v>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0"/>
      <c r="B13" s="10"/>
      <c r="C13" s="10"/>
      <c r="D13" s="10"/>
      <c r="E13" s="10"/>
      <c r="F13" s="10"/>
      <c r="G13" s="10"/>
      <c r="H13" s="10"/>
      <c r="I13" s="10"/>
      <c r="J13" s="58"/>
      <c r="K13" s="58"/>
      <c r="L13" s="58"/>
      <c r="M13" s="58"/>
      <c r="N13" s="58"/>
      <c r="O13" s="58"/>
      <c r="P13" s="58"/>
      <c r="Q13" s="58"/>
      <c r="R13" s="58"/>
      <c r="S13" s="58"/>
      <c r="T13" s="58"/>
      <c r="U13" s="58"/>
      <c r="V13" s="58"/>
      <c r="W13" s="58"/>
      <c r="X13" s="58"/>
      <c r="Y13" s="58"/>
      <c r="Z13" s="58"/>
      <c r="AA13" s="58"/>
      <c r="AB13" s="58"/>
      <c r="AC13" s="58"/>
    </row>
    <row r="14" spans="1:29" ht="45.75" customHeight="1" x14ac:dyDescent="0.25">
      <c r="A14" s="433"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423" t="s">
        <v>3</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49"/>
      <c r="AB17" s="49"/>
    </row>
    <row r="18" spans="1:32" x14ac:dyDescent="0.25">
      <c r="A18" s="506" t="s">
        <v>427</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49"/>
      <c r="B19" s="49"/>
      <c r="C19" s="49"/>
      <c r="D19" s="49"/>
      <c r="E19" s="49"/>
      <c r="F19" s="49"/>
      <c r="AB19" s="49"/>
    </row>
    <row r="20" spans="1:32" ht="33" customHeight="1" x14ac:dyDescent="0.25">
      <c r="A20" s="511" t="s">
        <v>182</v>
      </c>
      <c r="B20" s="511" t="s">
        <v>181</v>
      </c>
      <c r="C20" s="504" t="s">
        <v>180</v>
      </c>
      <c r="D20" s="504"/>
      <c r="E20" s="513" t="s">
        <v>179</v>
      </c>
      <c r="F20" s="513"/>
      <c r="G20" s="514" t="s">
        <v>593</v>
      </c>
      <c r="H20" s="551" t="s">
        <v>549</v>
      </c>
      <c r="I20" s="552"/>
      <c r="J20" s="552"/>
      <c r="K20" s="552"/>
      <c r="L20" s="551" t="s">
        <v>550</v>
      </c>
      <c r="M20" s="552"/>
      <c r="N20" s="552"/>
      <c r="O20" s="552"/>
      <c r="P20" s="551" t="s">
        <v>551</v>
      </c>
      <c r="Q20" s="552"/>
      <c r="R20" s="552"/>
      <c r="S20" s="552"/>
      <c r="T20" s="551" t="s">
        <v>552</v>
      </c>
      <c r="U20" s="552"/>
      <c r="V20" s="552"/>
      <c r="W20" s="552"/>
      <c r="X20" s="551" t="s">
        <v>553</v>
      </c>
      <c r="Y20" s="552"/>
      <c r="Z20" s="552"/>
      <c r="AA20" s="552"/>
      <c r="AB20" s="553" t="s">
        <v>178</v>
      </c>
      <c r="AC20" s="553"/>
      <c r="AD20" s="57"/>
      <c r="AE20" s="57"/>
      <c r="AF20" s="57"/>
    </row>
    <row r="21" spans="1:32" ht="99.75" customHeight="1" x14ac:dyDescent="0.25">
      <c r="A21" s="512"/>
      <c r="B21" s="512"/>
      <c r="C21" s="504"/>
      <c r="D21" s="504"/>
      <c r="E21" s="513"/>
      <c r="F21" s="513"/>
      <c r="G21" s="515"/>
      <c r="H21" s="554" t="s">
        <v>1</v>
      </c>
      <c r="I21" s="554"/>
      <c r="J21" s="554" t="s">
        <v>8</v>
      </c>
      <c r="K21" s="554"/>
      <c r="L21" s="554" t="s">
        <v>1</v>
      </c>
      <c r="M21" s="554"/>
      <c r="N21" s="554" t="s">
        <v>8</v>
      </c>
      <c r="O21" s="554"/>
      <c r="P21" s="554" t="s">
        <v>1</v>
      </c>
      <c r="Q21" s="554"/>
      <c r="R21" s="554" t="s">
        <v>8</v>
      </c>
      <c r="S21" s="554"/>
      <c r="T21" s="554" t="s">
        <v>1</v>
      </c>
      <c r="U21" s="554"/>
      <c r="V21" s="554" t="s">
        <v>8</v>
      </c>
      <c r="W21" s="554"/>
      <c r="X21" s="554" t="s">
        <v>1</v>
      </c>
      <c r="Y21" s="554"/>
      <c r="Z21" s="554" t="s">
        <v>8</v>
      </c>
      <c r="AA21" s="554"/>
      <c r="AB21" s="553"/>
      <c r="AC21" s="553"/>
    </row>
    <row r="22" spans="1:32" ht="89.25" customHeight="1" x14ac:dyDescent="0.25">
      <c r="A22" s="501"/>
      <c r="B22" s="501"/>
      <c r="C22" s="404" t="s">
        <v>1</v>
      </c>
      <c r="D22" s="404" t="s">
        <v>177</v>
      </c>
      <c r="E22" s="405" t="s">
        <v>554</v>
      </c>
      <c r="F22" s="405" t="s">
        <v>594</v>
      </c>
      <c r="G22" s="516"/>
      <c r="H22" s="555" t="s">
        <v>408</v>
      </c>
      <c r="I22" s="555" t="s">
        <v>409</v>
      </c>
      <c r="J22" s="555" t="s">
        <v>408</v>
      </c>
      <c r="K22" s="555" t="s">
        <v>409</v>
      </c>
      <c r="L22" s="555" t="s">
        <v>408</v>
      </c>
      <c r="M22" s="555" t="s">
        <v>409</v>
      </c>
      <c r="N22" s="555" t="s">
        <v>408</v>
      </c>
      <c r="O22" s="555" t="s">
        <v>409</v>
      </c>
      <c r="P22" s="555" t="s">
        <v>408</v>
      </c>
      <c r="Q22" s="555" t="s">
        <v>409</v>
      </c>
      <c r="R22" s="555" t="s">
        <v>408</v>
      </c>
      <c r="S22" s="555" t="s">
        <v>409</v>
      </c>
      <c r="T22" s="555" t="s">
        <v>408</v>
      </c>
      <c r="U22" s="555" t="s">
        <v>409</v>
      </c>
      <c r="V22" s="555" t="s">
        <v>408</v>
      </c>
      <c r="W22" s="555" t="s">
        <v>409</v>
      </c>
      <c r="X22" s="555" t="s">
        <v>408</v>
      </c>
      <c r="Y22" s="555" t="s">
        <v>409</v>
      </c>
      <c r="Z22" s="555" t="s">
        <v>408</v>
      </c>
      <c r="AA22" s="555" t="s">
        <v>409</v>
      </c>
      <c r="AB22" s="556" t="s">
        <v>1</v>
      </c>
      <c r="AC22" s="556" t="s">
        <v>8</v>
      </c>
    </row>
    <row r="23" spans="1:32" ht="19.5" customHeight="1" x14ac:dyDescent="0.25">
      <c r="A23" s="351">
        <v>1</v>
      </c>
      <c r="B23" s="351">
        <v>2</v>
      </c>
      <c r="C23" s="406">
        <v>3</v>
      </c>
      <c r="D23" s="406">
        <v>4</v>
      </c>
      <c r="E23" s="406">
        <v>5</v>
      </c>
      <c r="F23" s="406">
        <v>6</v>
      </c>
      <c r="G23" s="406">
        <v>7</v>
      </c>
      <c r="H23" s="406">
        <v>8</v>
      </c>
      <c r="I23" s="406">
        <v>9</v>
      </c>
      <c r="J23" s="406">
        <v>10</v>
      </c>
      <c r="K23" s="406">
        <v>11</v>
      </c>
      <c r="L23" s="406">
        <v>12</v>
      </c>
      <c r="M23" s="406">
        <v>13</v>
      </c>
      <c r="N23" s="406">
        <v>14</v>
      </c>
      <c r="O23" s="406">
        <v>15</v>
      </c>
      <c r="P23" s="406">
        <v>16</v>
      </c>
      <c r="Q23" s="406">
        <v>17</v>
      </c>
      <c r="R23" s="406">
        <v>18</v>
      </c>
      <c r="S23" s="406">
        <v>19</v>
      </c>
      <c r="T23" s="406">
        <v>20</v>
      </c>
      <c r="U23" s="406">
        <v>21</v>
      </c>
      <c r="V23" s="406">
        <v>22</v>
      </c>
      <c r="W23" s="406">
        <v>23</v>
      </c>
      <c r="X23" s="406">
        <v>24</v>
      </c>
      <c r="Y23" s="406">
        <v>25</v>
      </c>
      <c r="Z23" s="406">
        <v>26</v>
      </c>
      <c r="AA23" s="406">
        <v>27</v>
      </c>
      <c r="AB23" s="406">
        <v>28</v>
      </c>
      <c r="AC23" s="406">
        <v>29</v>
      </c>
    </row>
    <row r="24" spans="1:32" ht="47.25" customHeight="1" x14ac:dyDescent="0.25">
      <c r="A24" s="365">
        <v>1</v>
      </c>
      <c r="B24" s="366" t="s">
        <v>176</v>
      </c>
      <c r="C24" s="367">
        <f>SUM(C25:C29)</f>
        <v>11.88007992</v>
      </c>
      <c r="D24" s="367">
        <f t="shared" ref="D24" si="0">SUM(D25:D29)</f>
        <v>0</v>
      </c>
      <c r="E24" s="402">
        <f t="shared" ref="E24:F24" si="1">SUM(E25:E29)</f>
        <v>11.88007992</v>
      </c>
      <c r="F24" s="402">
        <f t="shared" si="1"/>
        <v>11.88007992</v>
      </c>
      <c r="G24" s="367">
        <f t="shared" ref="G24:AA24" si="2">SUM(G25:G29)</f>
        <v>0</v>
      </c>
      <c r="H24" s="367">
        <f t="shared" si="2"/>
        <v>0.32099174000000003</v>
      </c>
      <c r="I24" s="367">
        <f t="shared" si="2"/>
        <v>0</v>
      </c>
      <c r="J24" s="367">
        <f t="shared" si="2"/>
        <v>0</v>
      </c>
      <c r="K24" s="367">
        <f t="shared" si="2"/>
        <v>0</v>
      </c>
      <c r="L24" s="367">
        <f t="shared" si="2"/>
        <v>5.9241881799999998</v>
      </c>
      <c r="M24" s="367">
        <f t="shared" si="2"/>
        <v>0</v>
      </c>
      <c r="N24" s="367">
        <f t="shared" si="2"/>
        <v>0</v>
      </c>
      <c r="O24" s="367">
        <f t="shared" si="2"/>
        <v>0</v>
      </c>
      <c r="P24" s="367">
        <f>SUM(P25:P29)</f>
        <v>5.6349</v>
      </c>
      <c r="Q24" s="367">
        <f t="shared" ref="Q24:S24" si="3">SUM(Q25:Q29)</f>
        <v>0</v>
      </c>
      <c r="R24" s="367">
        <f t="shared" ref="R24" si="4">SUM(R25:R29)</f>
        <v>0</v>
      </c>
      <c r="S24" s="367">
        <f t="shared" si="3"/>
        <v>0</v>
      </c>
      <c r="T24" s="367">
        <f t="shared" si="2"/>
        <v>0</v>
      </c>
      <c r="U24" s="367">
        <f t="shared" si="2"/>
        <v>0</v>
      </c>
      <c r="V24" s="367">
        <f t="shared" si="2"/>
        <v>0</v>
      </c>
      <c r="W24" s="367">
        <f t="shared" si="2"/>
        <v>0</v>
      </c>
      <c r="X24" s="367">
        <f>SUM(X25:X29)</f>
        <v>0</v>
      </c>
      <c r="Y24" s="367">
        <f t="shared" si="2"/>
        <v>0</v>
      </c>
      <c r="Z24" s="367">
        <f t="shared" si="2"/>
        <v>0</v>
      </c>
      <c r="AA24" s="367">
        <f t="shared" si="2"/>
        <v>0</v>
      </c>
      <c r="AB24" s="367">
        <f>H24+L24+P24+T24+X24</f>
        <v>11.88007992</v>
      </c>
      <c r="AC24" s="368">
        <f>J24+N24+R24+V24+Z24</f>
        <v>0</v>
      </c>
    </row>
    <row r="25" spans="1:32" ht="24" customHeight="1" x14ac:dyDescent="0.25">
      <c r="A25" s="369" t="s">
        <v>175</v>
      </c>
      <c r="B25" s="370" t="s">
        <v>174</v>
      </c>
      <c r="C25" s="367">
        <v>0</v>
      </c>
      <c r="D25" s="367">
        <v>0</v>
      </c>
      <c r="E25" s="403">
        <f>C25</f>
        <v>0</v>
      </c>
      <c r="F25" s="403">
        <f>E25-G25</f>
        <v>0</v>
      </c>
      <c r="G25" s="371">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67">
        <f t="shared" ref="AB25:AB64" si="5">H25+L25+P25+T25+X25</f>
        <v>0</v>
      </c>
      <c r="AC25" s="368">
        <f t="shared" ref="AC25:AC64" si="6">J25+N25+R25+V25+Z25</f>
        <v>0</v>
      </c>
    </row>
    <row r="26" spans="1:32" x14ac:dyDescent="0.25">
      <c r="A26" s="369" t="s">
        <v>173</v>
      </c>
      <c r="B26" s="370" t="s">
        <v>172</v>
      </c>
      <c r="C26" s="367">
        <v>0</v>
      </c>
      <c r="D26" s="367">
        <v>0</v>
      </c>
      <c r="E26" s="403">
        <f>C26</f>
        <v>0</v>
      </c>
      <c r="F26" s="403">
        <f t="shared" ref="F26:F64" si="7">E26-G26</f>
        <v>0</v>
      </c>
      <c r="G26" s="371">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67">
        <f t="shared" si="5"/>
        <v>0</v>
      </c>
      <c r="AC26" s="368">
        <f t="shared" si="6"/>
        <v>0</v>
      </c>
    </row>
    <row r="27" spans="1:32" ht="31.5" x14ac:dyDescent="0.25">
      <c r="A27" s="369" t="s">
        <v>171</v>
      </c>
      <c r="B27" s="370" t="s">
        <v>364</v>
      </c>
      <c r="C27" s="367">
        <v>11.88007992</v>
      </c>
      <c r="D27" s="367">
        <v>0</v>
      </c>
      <c r="E27" s="403">
        <f>C27</f>
        <v>11.88007992</v>
      </c>
      <c r="F27" s="403">
        <f t="shared" si="7"/>
        <v>11.88007992</v>
      </c>
      <c r="G27" s="371">
        <v>0</v>
      </c>
      <c r="H27" s="371">
        <v>0.32099174000000003</v>
      </c>
      <c r="I27" s="371">
        <v>0</v>
      </c>
      <c r="J27" s="371">
        <v>0</v>
      </c>
      <c r="K27" s="371">
        <v>0</v>
      </c>
      <c r="L27" s="371">
        <v>5.9241881799999998</v>
      </c>
      <c r="M27" s="371">
        <v>0</v>
      </c>
      <c r="N27" s="371">
        <v>0</v>
      </c>
      <c r="O27" s="371">
        <v>0</v>
      </c>
      <c r="P27" s="371">
        <v>5.6349</v>
      </c>
      <c r="Q27" s="371">
        <v>0</v>
      </c>
      <c r="R27" s="371">
        <v>0</v>
      </c>
      <c r="S27" s="371">
        <v>0</v>
      </c>
      <c r="T27" s="371">
        <v>0</v>
      </c>
      <c r="U27" s="371">
        <v>0</v>
      </c>
      <c r="V27" s="372">
        <v>0</v>
      </c>
      <c r="W27" s="371">
        <v>0</v>
      </c>
      <c r="X27" s="371">
        <v>0</v>
      </c>
      <c r="Y27" s="371">
        <v>0</v>
      </c>
      <c r="Z27" s="371">
        <v>0</v>
      </c>
      <c r="AA27" s="371">
        <v>0</v>
      </c>
      <c r="AB27" s="367">
        <f t="shared" si="5"/>
        <v>11.88007992</v>
      </c>
      <c r="AC27" s="368">
        <f t="shared" si="6"/>
        <v>0</v>
      </c>
    </row>
    <row r="28" spans="1:32" x14ac:dyDescent="0.25">
      <c r="A28" s="369" t="s">
        <v>170</v>
      </c>
      <c r="B28" s="370" t="s">
        <v>169</v>
      </c>
      <c r="C28" s="367">
        <v>0</v>
      </c>
      <c r="D28" s="367">
        <v>0</v>
      </c>
      <c r="E28" s="403">
        <f>C28</f>
        <v>0</v>
      </c>
      <c r="F28" s="403">
        <f t="shared" si="7"/>
        <v>0</v>
      </c>
      <c r="G28" s="371">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67">
        <f t="shared" si="5"/>
        <v>0</v>
      </c>
      <c r="AC28" s="368">
        <f t="shared" si="6"/>
        <v>0</v>
      </c>
    </row>
    <row r="29" spans="1:32" x14ac:dyDescent="0.25">
      <c r="A29" s="369" t="s">
        <v>168</v>
      </c>
      <c r="B29" s="56" t="s">
        <v>167</v>
      </c>
      <c r="C29" s="367">
        <v>0</v>
      </c>
      <c r="D29" s="367">
        <v>0</v>
      </c>
      <c r="E29" s="403">
        <f>C29</f>
        <v>0</v>
      </c>
      <c r="F29" s="403">
        <f t="shared" si="7"/>
        <v>0</v>
      </c>
      <c r="G29" s="371">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67">
        <f t="shared" si="5"/>
        <v>0</v>
      </c>
      <c r="AC29" s="368">
        <f t="shared" si="6"/>
        <v>0</v>
      </c>
    </row>
    <row r="30" spans="1:32" ht="47.25" x14ac:dyDescent="0.25">
      <c r="A30" s="365" t="s">
        <v>60</v>
      </c>
      <c r="B30" s="366" t="s">
        <v>166</v>
      </c>
      <c r="C30" s="367">
        <f t="shared" ref="C30:AA30" si="8">SUM(C31:C34)</f>
        <v>9.9000666000000006</v>
      </c>
      <c r="D30" s="367">
        <f t="shared" ref="D30" si="9">SUM(D31:D34)</f>
        <v>0</v>
      </c>
      <c r="E30" s="402">
        <f t="shared" ref="D30:F30" si="10">SUM(E31:E34)</f>
        <v>9.9000666000000006</v>
      </c>
      <c r="F30" s="402">
        <f t="shared" si="10"/>
        <v>9.9000666000000006</v>
      </c>
      <c r="G30" s="367">
        <f t="shared" si="8"/>
        <v>0</v>
      </c>
      <c r="H30" s="367">
        <f t="shared" si="8"/>
        <v>0.26749311999999997</v>
      </c>
      <c r="I30" s="367">
        <f t="shared" si="8"/>
        <v>0</v>
      </c>
      <c r="J30" s="367">
        <f t="shared" ref="J30" si="11">SUM(J31:J34)</f>
        <v>0</v>
      </c>
      <c r="K30" s="367">
        <f t="shared" si="8"/>
        <v>0</v>
      </c>
      <c r="L30" s="367">
        <f t="shared" si="8"/>
        <v>9.6325734799999996</v>
      </c>
      <c r="M30" s="367">
        <f t="shared" si="8"/>
        <v>0</v>
      </c>
      <c r="N30" s="367">
        <f t="shared" ref="N30" si="12">SUM(N31:N34)</f>
        <v>0</v>
      </c>
      <c r="O30" s="367">
        <f t="shared" si="8"/>
        <v>0</v>
      </c>
      <c r="P30" s="367">
        <f t="shared" si="8"/>
        <v>0</v>
      </c>
      <c r="Q30" s="367">
        <f t="shared" si="8"/>
        <v>0</v>
      </c>
      <c r="R30" s="367">
        <f t="shared" ref="R30" si="13">SUM(R31:R34)</f>
        <v>0</v>
      </c>
      <c r="S30" s="367">
        <f t="shared" si="8"/>
        <v>0</v>
      </c>
      <c r="T30" s="367">
        <f t="shared" si="8"/>
        <v>0</v>
      </c>
      <c r="U30" s="367">
        <f t="shared" si="8"/>
        <v>0</v>
      </c>
      <c r="V30" s="367">
        <f t="shared" si="8"/>
        <v>0</v>
      </c>
      <c r="W30" s="367">
        <f t="shared" si="8"/>
        <v>0</v>
      </c>
      <c r="X30" s="367">
        <f t="shared" ref="X30" si="14">SUM(X31:X34)</f>
        <v>0</v>
      </c>
      <c r="Y30" s="367">
        <f t="shared" si="8"/>
        <v>0</v>
      </c>
      <c r="Z30" s="367">
        <f t="shared" si="8"/>
        <v>0</v>
      </c>
      <c r="AA30" s="367">
        <f t="shared" si="8"/>
        <v>0</v>
      </c>
      <c r="AB30" s="367">
        <f t="shared" si="5"/>
        <v>9.9000665999999988</v>
      </c>
      <c r="AC30" s="368">
        <f t="shared" si="6"/>
        <v>0</v>
      </c>
    </row>
    <row r="31" spans="1:32" x14ac:dyDescent="0.25">
      <c r="A31" s="365" t="s">
        <v>165</v>
      </c>
      <c r="B31" s="370" t="s">
        <v>164</v>
      </c>
      <c r="C31" s="367">
        <v>0.26749311999999997</v>
      </c>
      <c r="D31" s="367">
        <v>0</v>
      </c>
      <c r="E31" s="403">
        <f>C31</f>
        <v>0.26749311999999997</v>
      </c>
      <c r="F31" s="403">
        <f t="shared" si="7"/>
        <v>0.26749311999999997</v>
      </c>
      <c r="G31" s="371">
        <v>0</v>
      </c>
      <c r="H31" s="371">
        <v>0.26749311999999997</v>
      </c>
      <c r="I31" s="371">
        <v>0</v>
      </c>
      <c r="J31" s="371">
        <v>0</v>
      </c>
      <c r="K31" s="371">
        <v>0</v>
      </c>
      <c r="L31" s="371">
        <v>0</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367">
        <f t="shared" si="5"/>
        <v>0.26749311999999997</v>
      </c>
      <c r="AC31" s="368">
        <f t="shared" si="6"/>
        <v>0</v>
      </c>
    </row>
    <row r="32" spans="1:32" ht="31.5" x14ac:dyDescent="0.25">
      <c r="A32" s="365" t="s">
        <v>163</v>
      </c>
      <c r="B32" s="370" t="s">
        <v>162</v>
      </c>
      <c r="C32" s="367">
        <v>3.0842508400000002</v>
      </c>
      <c r="D32" s="367">
        <v>0</v>
      </c>
      <c r="E32" s="403">
        <f>C32</f>
        <v>3.0842508400000002</v>
      </c>
      <c r="F32" s="403">
        <f t="shared" si="7"/>
        <v>3.0842508400000002</v>
      </c>
      <c r="G32" s="371">
        <v>0</v>
      </c>
      <c r="H32" s="371">
        <v>0</v>
      </c>
      <c r="I32" s="371">
        <v>0</v>
      </c>
      <c r="J32" s="371">
        <v>0</v>
      </c>
      <c r="K32" s="371">
        <v>0</v>
      </c>
      <c r="L32" s="371">
        <v>3.0842508400000002</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67">
        <f t="shared" si="5"/>
        <v>3.0842508400000002</v>
      </c>
      <c r="AC32" s="368">
        <f t="shared" si="6"/>
        <v>0</v>
      </c>
    </row>
    <row r="33" spans="1:29" x14ac:dyDescent="0.25">
      <c r="A33" s="365" t="s">
        <v>161</v>
      </c>
      <c r="B33" s="370" t="s">
        <v>160</v>
      </c>
      <c r="C33" s="367">
        <v>5.9296168299999996</v>
      </c>
      <c r="D33" s="367">
        <v>0</v>
      </c>
      <c r="E33" s="403">
        <f>C33</f>
        <v>5.9296168299999996</v>
      </c>
      <c r="F33" s="403">
        <f t="shared" si="7"/>
        <v>5.9296168299999996</v>
      </c>
      <c r="G33" s="371">
        <v>0</v>
      </c>
      <c r="H33" s="371">
        <v>0</v>
      </c>
      <c r="I33" s="371">
        <v>0</v>
      </c>
      <c r="J33" s="371">
        <v>0</v>
      </c>
      <c r="K33" s="371">
        <v>0</v>
      </c>
      <c r="L33" s="371">
        <v>5.9296168299999996</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67">
        <f t="shared" si="5"/>
        <v>5.9296168299999996</v>
      </c>
      <c r="AC33" s="368">
        <f t="shared" si="6"/>
        <v>0</v>
      </c>
    </row>
    <row r="34" spans="1:29" x14ac:dyDescent="0.25">
      <c r="A34" s="365" t="s">
        <v>159</v>
      </c>
      <c r="B34" s="370" t="s">
        <v>158</v>
      </c>
      <c r="C34" s="367">
        <v>0.61870581000000002</v>
      </c>
      <c r="D34" s="367">
        <v>0</v>
      </c>
      <c r="E34" s="403">
        <f>C34</f>
        <v>0.61870581000000002</v>
      </c>
      <c r="F34" s="403">
        <f t="shared" si="7"/>
        <v>0.61870581000000002</v>
      </c>
      <c r="G34" s="371">
        <v>0</v>
      </c>
      <c r="H34" s="371">
        <v>0</v>
      </c>
      <c r="I34" s="371">
        <v>0</v>
      </c>
      <c r="J34" s="371">
        <v>0</v>
      </c>
      <c r="K34" s="371">
        <v>0</v>
      </c>
      <c r="L34" s="371">
        <v>0.61870581000000002</v>
      </c>
      <c r="M34" s="371">
        <v>0</v>
      </c>
      <c r="N34" s="371">
        <v>0</v>
      </c>
      <c r="O34" s="371">
        <v>0</v>
      </c>
      <c r="P34" s="371">
        <v>0</v>
      </c>
      <c r="Q34" s="371">
        <v>0</v>
      </c>
      <c r="R34" s="371">
        <v>0</v>
      </c>
      <c r="S34" s="371">
        <v>0</v>
      </c>
      <c r="T34" s="371">
        <v>0</v>
      </c>
      <c r="U34" s="371">
        <v>0</v>
      </c>
      <c r="V34" s="371">
        <v>0</v>
      </c>
      <c r="W34" s="371">
        <v>0</v>
      </c>
      <c r="X34" s="371">
        <v>0</v>
      </c>
      <c r="Y34" s="371">
        <v>0</v>
      </c>
      <c r="Z34" s="371">
        <v>0</v>
      </c>
      <c r="AA34" s="371">
        <v>0</v>
      </c>
      <c r="AB34" s="367">
        <f t="shared" si="5"/>
        <v>0.61870581000000002</v>
      </c>
      <c r="AC34" s="368">
        <f t="shared" si="6"/>
        <v>0</v>
      </c>
    </row>
    <row r="35" spans="1:29" ht="31.5" x14ac:dyDescent="0.25">
      <c r="A35" s="365" t="s">
        <v>59</v>
      </c>
      <c r="B35" s="366" t="s">
        <v>157</v>
      </c>
      <c r="C35" s="367">
        <v>0</v>
      </c>
      <c r="D35" s="367">
        <v>0</v>
      </c>
      <c r="E35" s="403">
        <f>C35</f>
        <v>0</v>
      </c>
      <c r="F35" s="403">
        <f t="shared" si="7"/>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73">
        <v>0</v>
      </c>
      <c r="W35" s="367">
        <v>0</v>
      </c>
      <c r="X35" s="367">
        <f t="shared" ref="X35:X36" si="15">C35</f>
        <v>0</v>
      </c>
      <c r="Y35" s="367">
        <v>0</v>
      </c>
      <c r="Z35" s="367">
        <v>0</v>
      </c>
      <c r="AA35" s="367">
        <v>0</v>
      </c>
      <c r="AB35" s="367">
        <f t="shared" si="5"/>
        <v>0</v>
      </c>
      <c r="AC35" s="368">
        <f t="shared" si="6"/>
        <v>0</v>
      </c>
    </row>
    <row r="36" spans="1:29" ht="31.5" x14ac:dyDescent="0.25">
      <c r="A36" s="369" t="s">
        <v>156</v>
      </c>
      <c r="B36" s="374" t="s">
        <v>155</v>
      </c>
      <c r="C36" s="375">
        <v>0</v>
      </c>
      <c r="D36" s="375">
        <v>0</v>
      </c>
      <c r="E36" s="403">
        <f>C36</f>
        <v>0</v>
      </c>
      <c r="F36" s="403">
        <f t="shared" si="7"/>
        <v>0</v>
      </c>
      <c r="G36" s="371">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f t="shared" si="15"/>
        <v>0</v>
      </c>
      <c r="Y36" s="371">
        <v>0</v>
      </c>
      <c r="Z36" s="371">
        <v>0</v>
      </c>
      <c r="AA36" s="371">
        <v>0</v>
      </c>
      <c r="AB36" s="367">
        <f t="shared" si="5"/>
        <v>0</v>
      </c>
      <c r="AC36" s="368">
        <f t="shared" si="6"/>
        <v>0</v>
      </c>
    </row>
    <row r="37" spans="1:29" x14ac:dyDescent="0.25">
      <c r="A37" s="369" t="s">
        <v>154</v>
      </c>
      <c r="B37" s="374" t="s">
        <v>144</v>
      </c>
      <c r="C37" s="375">
        <v>0.25</v>
      </c>
      <c r="D37" s="375">
        <v>0</v>
      </c>
      <c r="E37" s="403">
        <f>C37</f>
        <v>0.25</v>
      </c>
      <c r="F37" s="403">
        <f t="shared" si="7"/>
        <v>0.25</v>
      </c>
      <c r="G37" s="371">
        <v>0</v>
      </c>
      <c r="H37" s="371">
        <v>0</v>
      </c>
      <c r="I37" s="371">
        <v>0</v>
      </c>
      <c r="J37" s="371">
        <v>0</v>
      </c>
      <c r="K37" s="371">
        <v>0</v>
      </c>
      <c r="L37" s="371">
        <v>0.25</v>
      </c>
      <c r="M37" s="371">
        <v>0</v>
      </c>
      <c r="N37" s="371">
        <v>0</v>
      </c>
      <c r="O37" s="371">
        <v>0</v>
      </c>
      <c r="P37" s="371">
        <v>0</v>
      </c>
      <c r="Q37" s="371">
        <v>0</v>
      </c>
      <c r="R37" s="371">
        <v>0</v>
      </c>
      <c r="S37" s="371">
        <v>0</v>
      </c>
      <c r="T37" s="371">
        <v>0</v>
      </c>
      <c r="U37" s="371">
        <v>0</v>
      </c>
      <c r="V37" s="372">
        <v>0</v>
      </c>
      <c r="W37" s="371">
        <v>0</v>
      </c>
      <c r="X37" s="371">
        <v>0</v>
      </c>
      <c r="Y37" s="371">
        <v>0</v>
      </c>
      <c r="Z37" s="371">
        <v>0</v>
      </c>
      <c r="AA37" s="371">
        <v>0</v>
      </c>
      <c r="AB37" s="367">
        <f t="shared" si="5"/>
        <v>0.25</v>
      </c>
      <c r="AC37" s="368">
        <f t="shared" si="6"/>
        <v>0</v>
      </c>
    </row>
    <row r="38" spans="1:29" x14ac:dyDescent="0.25">
      <c r="A38" s="369" t="s">
        <v>153</v>
      </c>
      <c r="B38" s="374" t="s">
        <v>142</v>
      </c>
      <c r="C38" s="375">
        <v>0</v>
      </c>
      <c r="D38" s="375">
        <v>0</v>
      </c>
      <c r="E38" s="403">
        <f>C38</f>
        <v>0</v>
      </c>
      <c r="F38" s="403">
        <f t="shared" si="7"/>
        <v>0</v>
      </c>
      <c r="G38" s="371">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67">
        <f t="shared" si="5"/>
        <v>0</v>
      </c>
      <c r="AC38" s="368">
        <f t="shared" si="6"/>
        <v>0</v>
      </c>
    </row>
    <row r="39" spans="1:29" ht="31.5" x14ac:dyDescent="0.25">
      <c r="A39" s="369" t="s">
        <v>152</v>
      </c>
      <c r="B39" s="370" t="s">
        <v>140</v>
      </c>
      <c r="C39" s="367">
        <v>1.5620000000000001</v>
      </c>
      <c r="D39" s="367">
        <v>0</v>
      </c>
      <c r="E39" s="403">
        <f>C39</f>
        <v>1.5620000000000001</v>
      </c>
      <c r="F39" s="403">
        <f t="shared" si="7"/>
        <v>1.5620000000000001</v>
      </c>
      <c r="G39" s="371">
        <v>0</v>
      </c>
      <c r="H39" s="371">
        <v>0</v>
      </c>
      <c r="I39" s="371">
        <v>0</v>
      </c>
      <c r="J39" s="371">
        <v>0</v>
      </c>
      <c r="K39" s="371">
        <v>0</v>
      </c>
      <c r="L39" s="371">
        <v>1.5620000000000001</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67">
        <f t="shared" si="5"/>
        <v>1.5620000000000001</v>
      </c>
      <c r="AC39" s="368">
        <f t="shared" si="6"/>
        <v>0</v>
      </c>
    </row>
    <row r="40" spans="1:29" ht="31.5" x14ac:dyDescent="0.25">
      <c r="A40" s="369" t="s">
        <v>151</v>
      </c>
      <c r="B40" s="370" t="s">
        <v>138</v>
      </c>
      <c r="C40" s="367">
        <v>0</v>
      </c>
      <c r="D40" s="367">
        <v>0</v>
      </c>
      <c r="E40" s="403">
        <f>C40</f>
        <v>0</v>
      </c>
      <c r="F40" s="403">
        <f t="shared" si="7"/>
        <v>0</v>
      </c>
      <c r="G40" s="371">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67">
        <f t="shared" si="5"/>
        <v>0</v>
      </c>
      <c r="AC40" s="368">
        <f t="shared" si="6"/>
        <v>0</v>
      </c>
    </row>
    <row r="41" spans="1:29" x14ac:dyDescent="0.25">
      <c r="A41" s="369" t="s">
        <v>150</v>
      </c>
      <c r="B41" s="370" t="s">
        <v>136</v>
      </c>
      <c r="C41" s="367">
        <v>0</v>
      </c>
      <c r="D41" s="367">
        <v>0</v>
      </c>
      <c r="E41" s="403">
        <f>C41</f>
        <v>0</v>
      </c>
      <c r="F41" s="403">
        <f t="shared" si="7"/>
        <v>0</v>
      </c>
      <c r="G41" s="371">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67">
        <f t="shared" si="5"/>
        <v>0</v>
      </c>
      <c r="AC41" s="368">
        <f t="shared" si="6"/>
        <v>0</v>
      </c>
    </row>
    <row r="42" spans="1:29" ht="18.75" x14ac:dyDescent="0.25">
      <c r="A42" s="369" t="s">
        <v>149</v>
      </c>
      <c r="B42" s="374" t="s">
        <v>555</v>
      </c>
      <c r="C42" s="375">
        <v>0</v>
      </c>
      <c r="D42" s="375">
        <v>0</v>
      </c>
      <c r="E42" s="403">
        <f>C42</f>
        <v>0</v>
      </c>
      <c r="F42" s="403">
        <f t="shared" si="7"/>
        <v>0</v>
      </c>
      <c r="G42" s="371">
        <v>0</v>
      </c>
      <c r="H42" s="371">
        <v>0</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67">
        <f t="shared" si="5"/>
        <v>0</v>
      </c>
      <c r="AC42" s="368">
        <f t="shared" si="6"/>
        <v>0</v>
      </c>
    </row>
    <row r="43" spans="1:29" x14ac:dyDescent="0.25">
      <c r="A43" s="365" t="s">
        <v>58</v>
      </c>
      <c r="B43" s="366" t="s">
        <v>148</v>
      </c>
      <c r="C43" s="367">
        <v>0</v>
      </c>
      <c r="D43" s="367">
        <v>0</v>
      </c>
      <c r="E43" s="403">
        <f>C43</f>
        <v>0</v>
      </c>
      <c r="F43" s="403">
        <f t="shared" si="7"/>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73">
        <v>0</v>
      </c>
      <c r="W43" s="367">
        <v>0</v>
      </c>
      <c r="X43" s="367">
        <v>0</v>
      </c>
      <c r="Y43" s="367">
        <v>0</v>
      </c>
      <c r="Z43" s="367">
        <v>0</v>
      </c>
      <c r="AA43" s="367">
        <v>0</v>
      </c>
      <c r="AB43" s="367">
        <f t="shared" si="5"/>
        <v>0</v>
      </c>
      <c r="AC43" s="368">
        <f t="shared" si="6"/>
        <v>0</v>
      </c>
    </row>
    <row r="44" spans="1:29" x14ac:dyDescent="0.25">
      <c r="A44" s="369" t="s">
        <v>147</v>
      </c>
      <c r="B44" s="370" t="s">
        <v>146</v>
      </c>
      <c r="C44" s="367">
        <f>C36</f>
        <v>0</v>
      </c>
      <c r="D44" s="367">
        <v>0</v>
      </c>
      <c r="E44" s="403">
        <f>C44</f>
        <v>0</v>
      </c>
      <c r="F44" s="403">
        <f t="shared" si="7"/>
        <v>0</v>
      </c>
      <c r="G44" s="371">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367">
        <f t="shared" si="5"/>
        <v>0</v>
      </c>
      <c r="AC44" s="368">
        <f t="shared" si="6"/>
        <v>0</v>
      </c>
    </row>
    <row r="45" spans="1:29" x14ac:dyDescent="0.25">
      <c r="A45" s="369" t="s">
        <v>145</v>
      </c>
      <c r="B45" s="370" t="s">
        <v>144</v>
      </c>
      <c r="C45" s="367">
        <f t="shared" ref="C45:D50" si="16">C37</f>
        <v>0.25</v>
      </c>
      <c r="D45" s="367">
        <v>0</v>
      </c>
      <c r="E45" s="403">
        <f>C45</f>
        <v>0.25</v>
      </c>
      <c r="F45" s="403">
        <f t="shared" si="7"/>
        <v>0.25</v>
      </c>
      <c r="G45" s="371">
        <v>0</v>
      </c>
      <c r="H45" s="371">
        <v>0</v>
      </c>
      <c r="I45" s="371">
        <v>0</v>
      </c>
      <c r="J45" s="371">
        <v>0</v>
      </c>
      <c r="K45" s="371">
        <v>0</v>
      </c>
      <c r="L45" s="371">
        <v>0.25</v>
      </c>
      <c r="M45" s="371">
        <v>0</v>
      </c>
      <c r="N45" s="371">
        <v>0</v>
      </c>
      <c r="O45" s="371">
        <v>0</v>
      </c>
      <c r="P45" s="371">
        <v>0</v>
      </c>
      <c r="Q45" s="371">
        <v>0</v>
      </c>
      <c r="R45" s="371">
        <v>0</v>
      </c>
      <c r="S45" s="371">
        <v>0</v>
      </c>
      <c r="T45" s="371">
        <v>0</v>
      </c>
      <c r="U45" s="371">
        <v>0</v>
      </c>
      <c r="V45" s="372">
        <v>0</v>
      </c>
      <c r="W45" s="371">
        <v>0</v>
      </c>
      <c r="X45" s="371">
        <v>0</v>
      </c>
      <c r="Y45" s="371">
        <v>0</v>
      </c>
      <c r="Z45" s="371">
        <v>0</v>
      </c>
      <c r="AA45" s="371">
        <v>0</v>
      </c>
      <c r="AB45" s="367">
        <f t="shared" si="5"/>
        <v>0.25</v>
      </c>
      <c r="AC45" s="368">
        <f t="shared" si="6"/>
        <v>0</v>
      </c>
    </row>
    <row r="46" spans="1:29" x14ac:dyDescent="0.25">
      <c r="A46" s="369" t="s">
        <v>143</v>
      </c>
      <c r="B46" s="370" t="s">
        <v>142</v>
      </c>
      <c r="C46" s="367">
        <f t="shared" si="16"/>
        <v>0</v>
      </c>
      <c r="D46" s="367">
        <v>0</v>
      </c>
      <c r="E46" s="403">
        <f>C46</f>
        <v>0</v>
      </c>
      <c r="F46" s="403">
        <f t="shared" si="7"/>
        <v>0</v>
      </c>
      <c r="G46" s="371">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367">
        <f t="shared" si="5"/>
        <v>0</v>
      </c>
      <c r="AC46" s="368">
        <f t="shared" si="6"/>
        <v>0</v>
      </c>
    </row>
    <row r="47" spans="1:29" ht="31.5" x14ac:dyDescent="0.25">
      <c r="A47" s="369" t="s">
        <v>141</v>
      </c>
      <c r="B47" s="370" t="s">
        <v>140</v>
      </c>
      <c r="C47" s="367">
        <f t="shared" si="16"/>
        <v>1.5620000000000001</v>
      </c>
      <c r="D47" s="367">
        <v>0</v>
      </c>
      <c r="E47" s="403">
        <f>C47</f>
        <v>1.5620000000000001</v>
      </c>
      <c r="F47" s="403">
        <f t="shared" si="7"/>
        <v>1.5620000000000001</v>
      </c>
      <c r="G47" s="371">
        <v>0</v>
      </c>
      <c r="H47" s="371">
        <v>0</v>
      </c>
      <c r="I47" s="371">
        <v>0</v>
      </c>
      <c r="J47" s="371">
        <v>0</v>
      </c>
      <c r="K47" s="371">
        <v>0</v>
      </c>
      <c r="L47" s="371">
        <v>1.5620000000000001</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367">
        <f t="shared" si="5"/>
        <v>1.5620000000000001</v>
      </c>
      <c r="AC47" s="368">
        <f t="shared" si="6"/>
        <v>0</v>
      </c>
    </row>
    <row r="48" spans="1:29" ht="31.5" x14ac:dyDescent="0.25">
      <c r="A48" s="369" t="s">
        <v>139</v>
      </c>
      <c r="B48" s="370" t="s">
        <v>138</v>
      </c>
      <c r="C48" s="367">
        <f t="shared" si="16"/>
        <v>0</v>
      </c>
      <c r="D48" s="367">
        <v>0</v>
      </c>
      <c r="E48" s="403">
        <f>C48</f>
        <v>0</v>
      </c>
      <c r="F48" s="403">
        <f t="shared" si="7"/>
        <v>0</v>
      </c>
      <c r="G48" s="371">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367">
        <f t="shared" si="5"/>
        <v>0</v>
      </c>
      <c r="AC48" s="368">
        <f t="shared" si="6"/>
        <v>0</v>
      </c>
    </row>
    <row r="49" spans="1:29" x14ac:dyDescent="0.25">
      <c r="A49" s="369" t="s">
        <v>137</v>
      </c>
      <c r="B49" s="370" t="s">
        <v>136</v>
      </c>
      <c r="C49" s="367">
        <f t="shared" si="16"/>
        <v>0</v>
      </c>
      <c r="D49" s="367">
        <v>0</v>
      </c>
      <c r="E49" s="403">
        <f>C49</f>
        <v>0</v>
      </c>
      <c r="F49" s="403">
        <f t="shared" si="7"/>
        <v>0</v>
      </c>
      <c r="G49" s="371">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1">
        <v>0</v>
      </c>
      <c r="AB49" s="367">
        <f t="shared" si="5"/>
        <v>0</v>
      </c>
      <c r="AC49" s="368">
        <f t="shared" si="6"/>
        <v>0</v>
      </c>
    </row>
    <row r="50" spans="1:29" ht="18.75" x14ac:dyDescent="0.25">
      <c r="A50" s="369" t="s">
        <v>135</v>
      </c>
      <c r="B50" s="374" t="s">
        <v>555</v>
      </c>
      <c r="C50" s="367">
        <f t="shared" si="16"/>
        <v>0</v>
      </c>
      <c r="D50" s="367">
        <v>0</v>
      </c>
      <c r="E50" s="403">
        <f>C50</f>
        <v>0</v>
      </c>
      <c r="F50" s="403">
        <f t="shared" si="7"/>
        <v>0</v>
      </c>
      <c r="G50" s="371">
        <v>0</v>
      </c>
      <c r="H50" s="371">
        <v>0</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367">
        <f t="shared" si="5"/>
        <v>0</v>
      </c>
      <c r="AC50" s="368">
        <f t="shared" si="6"/>
        <v>0</v>
      </c>
    </row>
    <row r="51" spans="1:29" ht="35.25" customHeight="1" x14ac:dyDescent="0.25">
      <c r="A51" s="365" t="s">
        <v>56</v>
      </c>
      <c r="B51" s="366" t="s">
        <v>134</v>
      </c>
      <c r="C51" s="367">
        <v>0</v>
      </c>
      <c r="D51" s="367">
        <v>0</v>
      </c>
      <c r="E51" s="403">
        <f>C51</f>
        <v>0</v>
      </c>
      <c r="F51" s="403">
        <f t="shared" si="7"/>
        <v>0</v>
      </c>
      <c r="G51" s="367">
        <v>0</v>
      </c>
      <c r="H51" s="367">
        <v>0</v>
      </c>
      <c r="I51" s="367">
        <v>0</v>
      </c>
      <c r="J51" s="367">
        <v>0</v>
      </c>
      <c r="K51" s="367">
        <v>0</v>
      </c>
      <c r="L51" s="367">
        <v>0</v>
      </c>
      <c r="M51" s="367">
        <v>0</v>
      </c>
      <c r="N51" s="367">
        <v>0</v>
      </c>
      <c r="O51" s="367">
        <v>0</v>
      </c>
      <c r="P51" s="367">
        <v>0</v>
      </c>
      <c r="Q51" s="367">
        <v>0</v>
      </c>
      <c r="R51" s="367">
        <v>0</v>
      </c>
      <c r="S51" s="367">
        <v>0</v>
      </c>
      <c r="T51" s="367">
        <v>0</v>
      </c>
      <c r="U51" s="367">
        <v>0</v>
      </c>
      <c r="V51" s="373">
        <v>0</v>
      </c>
      <c r="W51" s="367">
        <v>0</v>
      </c>
      <c r="X51" s="367">
        <v>0</v>
      </c>
      <c r="Y51" s="367">
        <v>0</v>
      </c>
      <c r="Z51" s="367">
        <v>0</v>
      </c>
      <c r="AA51" s="367">
        <v>0</v>
      </c>
      <c r="AB51" s="367">
        <f t="shared" si="5"/>
        <v>0</v>
      </c>
      <c r="AC51" s="368">
        <f t="shared" si="6"/>
        <v>0</v>
      </c>
    </row>
    <row r="52" spans="1:29" x14ac:dyDescent="0.25">
      <c r="A52" s="369" t="s">
        <v>133</v>
      </c>
      <c r="B52" s="370" t="s">
        <v>132</v>
      </c>
      <c r="C52" s="367">
        <f>C30</f>
        <v>9.9000666000000006</v>
      </c>
      <c r="D52" s="367">
        <v>0</v>
      </c>
      <c r="E52" s="403">
        <f>C52</f>
        <v>9.9000666000000006</v>
      </c>
      <c r="F52" s="403">
        <f t="shared" si="7"/>
        <v>9.9000666000000006</v>
      </c>
      <c r="G52" s="371">
        <v>0</v>
      </c>
      <c r="H52" s="371">
        <v>0</v>
      </c>
      <c r="I52" s="371">
        <v>0</v>
      </c>
      <c r="J52" s="371">
        <v>0</v>
      </c>
      <c r="K52" s="371">
        <v>0</v>
      </c>
      <c r="L52" s="371">
        <v>9.9000666000000006</v>
      </c>
      <c r="M52" s="371">
        <v>0</v>
      </c>
      <c r="N52" s="371">
        <v>0</v>
      </c>
      <c r="O52" s="371">
        <v>0</v>
      </c>
      <c r="P52" s="371">
        <v>0</v>
      </c>
      <c r="Q52" s="371">
        <v>0</v>
      </c>
      <c r="R52" s="371">
        <v>0</v>
      </c>
      <c r="S52" s="371">
        <v>0</v>
      </c>
      <c r="T52" s="371">
        <v>0</v>
      </c>
      <c r="U52" s="371">
        <v>0</v>
      </c>
      <c r="V52" s="371">
        <v>0</v>
      </c>
      <c r="W52" s="371">
        <v>0</v>
      </c>
      <c r="X52" s="371">
        <v>0</v>
      </c>
      <c r="Y52" s="371">
        <v>0</v>
      </c>
      <c r="Z52" s="371">
        <v>0</v>
      </c>
      <c r="AA52" s="371">
        <v>0</v>
      </c>
      <c r="AB52" s="367">
        <f t="shared" si="5"/>
        <v>9.9000666000000006</v>
      </c>
      <c r="AC52" s="368">
        <f t="shared" si="6"/>
        <v>0</v>
      </c>
    </row>
    <row r="53" spans="1:29" x14ac:dyDescent="0.25">
      <c r="A53" s="369" t="s">
        <v>131</v>
      </c>
      <c r="B53" s="370" t="s">
        <v>125</v>
      </c>
      <c r="C53" s="367">
        <v>0</v>
      </c>
      <c r="D53" s="367">
        <v>0</v>
      </c>
      <c r="E53" s="403">
        <f>C53</f>
        <v>0</v>
      </c>
      <c r="F53" s="403">
        <f t="shared" si="7"/>
        <v>0</v>
      </c>
      <c r="G53" s="371">
        <v>0</v>
      </c>
      <c r="H53" s="371">
        <v>0</v>
      </c>
      <c r="I53" s="371">
        <v>0</v>
      </c>
      <c r="J53" s="371">
        <v>0</v>
      </c>
      <c r="K53" s="371">
        <v>0</v>
      </c>
      <c r="L53" s="371">
        <v>0</v>
      </c>
      <c r="M53" s="371">
        <v>0</v>
      </c>
      <c r="N53" s="371">
        <v>0</v>
      </c>
      <c r="O53" s="371">
        <v>0</v>
      </c>
      <c r="P53" s="371">
        <v>0</v>
      </c>
      <c r="Q53" s="371">
        <v>0</v>
      </c>
      <c r="R53" s="371">
        <v>0</v>
      </c>
      <c r="S53" s="371">
        <v>0</v>
      </c>
      <c r="T53" s="371">
        <v>0</v>
      </c>
      <c r="U53" s="371">
        <v>0</v>
      </c>
      <c r="V53" s="372">
        <v>0</v>
      </c>
      <c r="W53" s="371">
        <v>0</v>
      </c>
      <c r="X53" s="371">
        <v>0</v>
      </c>
      <c r="Y53" s="371">
        <v>0</v>
      </c>
      <c r="Z53" s="371">
        <v>0</v>
      </c>
      <c r="AA53" s="371">
        <v>0</v>
      </c>
      <c r="AB53" s="367">
        <f t="shared" si="5"/>
        <v>0</v>
      </c>
      <c r="AC53" s="368">
        <f t="shared" si="6"/>
        <v>0</v>
      </c>
    </row>
    <row r="54" spans="1:29" x14ac:dyDescent="0.25">
      <c r="A54" s="369" t="s">
        <v>130</v>
      </c>
      <c r="B54" s="374" t="s">
        <v>124</v>
      </c>
      <c r="C54" s="375">
        <f>C45</f>
        <v>0.25</v>
      </c>
      <c r="D54" s="375">
        <v>0</v>
      </c>
      <c r="E54" s="403">
        <f>C54</f>
        <v>0.25</v>
      </c>
      <c r="F54" s="403">
        <f t="shared" si="7"/>
        <v>0.25</v>
      </c>
      <c r="G54" s="371">
        <v>0</v>
      </c>
      <c r="H54" s="371">
        <v>0</v>
      </c>
      <c r="I54" s="371">
        <v>0</v>
      </c>
      <c r="J54" s="371">
        <v>0</v>
      </c>
      <c r="K54" s="371">
        <v>0</v>
      </c>
      <c r="L54" s="371">
        <v>0.25</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367">
        <f t="shared" si="5"/>
        <v>0.25</v>
      </c>
      <c r="AC54" s="368">
        <f t="shared" si="6"/>
        <v>0</v>
      </c>
    </row>
    <row r="55" spans="1:29" x14ac:dyDescent="0.25">
      <c r="A55" s="369" t="s">
        <v>129</v>
      </c>
      <c r="B55" s="374" t="s">
        <v>123</v>
      </c>
      <c r="C55" s="375">
        <v>0</v>
      </c>
      <c r="D55" s="375">
        <v>0</v>
      </c>
      <c r="E55" s="403">
        <f>C55</f>
        <v>0</v>
      </c>
      <c r="F55" s="403">
        <f t="shared" si="7"/>
        <v>0</v>
      </c>
      <c r="G55" s="371">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367">
        <f t="shared" si="5"/>
        <v>0</v>
      </c>
      <c r="AC55" s="368">
        <f t="shared" si="6"/>
        <v>0</v>
      </c>
    </row>
    <row r="56" spans="1:29" x14ac:dyDescent="0.25">
      <c r="A56" s="369" t="s">
        <v>128</v>
      </c>
      <c r="B56" s="374" t="s">
        <v>122</v>
      </c>
      <c r="C56" s="375">
        <f>C47+C48+C49</f>
        <v>1.5620000000000001</v>
      </c>
      <c r="D56" s="375">
        <v>0</v>
      </c>
      <c r="E56" s="403">
        <f>C56</f>
        <v>1.5620000000000001</v>
      </c>
      <c r="F56" s="403">
        <f t="shared" si="7"/>
        <v>1.5620000000000001</v>
      </c>
      <c r="G56" s="371">
        <v>0</v>
      </c>
      <c r="H56" s="371">
        <v>0</v>
      </c>
      <c r="I56" s="371">
        <v>0</v>
      </c>
      <c r="J56" s="371">
        <v>0</v>
      </c>
      <c r="K56" s="371">
        <v>0</v>
      </c>
      <c r="L56" s="371">
        <v>1.5620000000000001</v>
      </c>
      <c r="M56" s="371">
        <v>0</v>
      </c>
      <c r="N56" s="371">
        <v>0</v>
      </c>
      <c r="O56" s="371">
        <v>0</v>
      </c>
      <c r="P56" s="371">
        <v>0</v>
      </c>
      <c r="Q56" s="371">
        <v>0</v>
      </c>
      <c r="R56" s="371">
        <v>0</v>
      </c>
      <c r="S56" s="371">
        <v>0</v>
      </c>
      <c r="T56" s="371">
        <v>0</v>
      </c>
      <c r="U56" s="371">
        <v>0</v>
      </c>
      <c r="V56" s="371">
        <v>0</v>
      </c>
      <c r="W56" s="371">
        <v>0</v>
      </c>
      <c r="X56" s="371">
        <v>0</v>
      </c>
      <c r="Y56" s="371">
        <v>0</v>
      </c>
      <c r="Z56" s="371">
        <v>0</v>
      </c>
      <c r="AA56" s="371">
        <v>0</v>
      </c>
      <c r="AB56" s="367">
        <f t="shared" si="5"/>
        <v>1.5620000000000001</v>
      </c>
      <c r="AC56" s="368">
        <f t="shared" si="6"/>
        <v>0</v>
      </c>
    </row>
    <row r="57" spans="1:29" ht="18.75" x14ac:dyDescent="0.25">
      <c r="A57" s="369" t="s">
        <v>127</v>
      </c>
      <c r="B57" s="374" t="s">
        <v>555</v>
      </c>
      <c r="C57" s="375">
        <f>C50</f>
        <v>0</v>
      </c>
      <c r="D57" s="375">
        <v>0</v>
      </c>
      <c r="E57" s="403">
        <f>C57</f>
        <v>0</v>
      </c>
      <c r="F57" s="403">
        <f t="shared" si="7"/>
        <v>0</v>
      </c>
      <c r="G57" s="371">
        <v>0</v>
      </c>
      <c r="H57" s="371">
        <v>0</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367">
        <f t="shared" si="5"/>
        <v>0</v>
      </c>
      <c r="AC57" s="368">
        <f t="shared" si="6"/>
        <v>0</v>
      </c>
    </row>
    <row r="58" spans="1:29" ht="36.75" customHeight="1" x14ac:dyDescent="0.25">
      <c r="A58" s="365" t="s">
        <v>55</v>
      </c>
      <c r="B58" s="376" t="s">
        <v>224</v>
      </c>
      <c r="C58" s="375">
        <v>0</v>
      </c>
      <c r="D58" s="375">
        <v>0</v>
      </c>
      <c r="E58" s="403">
        <f>C58</f>
        <v>0</v>
      </c>
      <c r="F58" s="403">
        <f t="shared" si="7"/>
        <v>0</v>
      </c>
      <c r="G58" s="367">
        <v>0</v>
      </c>
      <c r="H58" s="367">
        <v>0</v>
      </c>
      <c r="I58" s="367">
        <v>0</v>
      </c>
      <c r="J58" s="367">
        <v>0</v>
      </c>
      <c r="K58" s="367">
        <v>0</v>
      </c>
      <c r="L58" s="367">
        <v>0</v>
      </c>
      <c r="M58" s="367">
        <v>0</v>
      </c>
      <c r="N58" s="367">
        <v>0</v>
      </c>
      <c r="O58" s="367">
        <v>0</v>
      </c>
      <c r="P58" s="367">
        <v>0</v>
      </c>
      <c r="Q58" s="367">
        <v>0</v>
      </c>
      <c r="R58" s="367">
        <v>0</v>
      </c>
      <c r="S58" s="367">
        <v>0</v>
      </c>
      <c r="T58" s="367">
        <v>0</v>
      </c>
      <c r="U58" s="367">
        <v>0</v>
      </c>
      <c r="V58" s="373">
        <v>0</v>
      </c>
      <c r="W58" s="367">
        <v>0</v>
      </c>
      <c r="X58" s="367">
        <v>0</v>
      </c>
      <c r="Y58" s="367">
        <v>0</v>
      </c>
      <c r="Z58" s="367">
        <v>0</v>
      </c>
      <c r="AA58" s="367">
        <v>0</v>
      </c>
      <c r="AB58" s="367">
        <f t="shared" si="5"/>
        <v>0</v>
      </c>
      <c r="AC58" s="368">
        <f t="shared" si="6"/>
        <v>0</v>
      </c>
    </row>
    <row r="59" spans="1:29" x14ac:dyDescent="0.25">
      <c r="A59" s="365" t="s">
        <v>53</v>
      </c>
      <c r="B59" s="366" t="s">
        <v>126</v>
      </c>
      <c r="C59" s="367">
        <v>0</v>
      </c>
      <c r="D59" s="367">
        <v>0</v>
      </c>
      <c r="E59" s="403">
        <f>C59</f>
        <v>0</v>
      </c>
      <c r="F59" s="403">
        <f t="shared" si="7"/>
        <v>0</v>
      </c>
      <c r="G59" s="367">
        <v>0</v>
      </c>
      <c r="H59" s="367">
        <v>0</v>
      </c>
      <c r="I59" s="367">
        <v>0</v>
      </c>
      <c r="J59" s="367">
        <v>0</v>
      </c>
      <c r="K59" s="367">
        <v>0</v>
      </c>
      <c r="L59" s="367">
        <v>0</v>
      </c>
      <c r="M59" s="367">
        <v>0</v>
      </c>
      <c r="N59" s="367">
        <v>0</v>
      </c>
      <c r="O59" s="367">
        <v>0</v>
      </c>
      <c r="P59" s="367">
        <v>0</v>
      </c>
      <c r="Q59" s="367">
        <v>0</v>
      </c>
      <c r="R59" s="367">
        <v>0</v>
      </c>
      <c r="S59" s="367">
        <v>0</v>
      </c>
      <c r="T59" s="367">
        <v>0</v>
      </c>
      <c r="U59" s="367">
        <v>0</v>
      </c>
      <c r="V59" s="373">
        <v>0</v>
      </c>
      <c r="W59" s="367">
        <v>0</v>
      </c>
      <c r="X59" s="367">
        <v>0</v>
      </c>
      <c r="Y59" s="367">
        <v>0</v>
      </c>
      <c r="Z59" s="367">
        <v>0</v>
      </c>
      <c r="AA59" s="367">
        <v>0</v>
      </c>
      <c r="AB59" s="367">
        <f t="shared" si="5"/>
        <v>0</v>
      </c>
      <c r="AC59" s="368">
        <f t="shared" si="6"/>
        <v>0</v>
      </c>
    </row>
    <row r="60" spans="1:29" x14ac:dyDescent="0.25">
      <c r="A60" s="369" t="s">
        <v>218</v>
      </c>
      <c r="B60" s="55" t="s">
        <v>146</v>
      </c>
      <c r="C60" s="251">
        <v>0</v>
      </c>
      <c r="D60" s="251">
        <v>0</v>
      </c>
      <c r="E60" s="403">
        <f>C60</f>
        <v>0</v>
      </c>
      <c r="F60" s="403">
        <f t="shared" si="7"/>
        <v>0</v>
      </c>
      <c r="G60" s="371">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67">
        <f t="shared" si="5"/>
        <v>0</v>
      </c>
      <c r="AC60" s="368">
        <f t="shared" si="6"/>
        <v>0</v>
      </c>
    </row>
    <row r="61" spans="1:29" x14ac:dyDescent="0.25">
      <c r="A61" s="369" t="s">
        <v>219</v>
      </c>
      <c r="B61" s="55" t="s">
        <v>144</v>
      </c>
      <c r="C61" s="251">
        <f>C54</f>
        <v>0.25</v>
      </c>
      <c r="D61" s="251">
        <v>0</v>
      </c>
      <c r="E61" s="403">
        <f>C61</f>
        <v>0.25</v>
      </c>
      <c r="F61" s="403">
        <f t="shared" si="7"/>
        <v>0.25</v>
      </c>
      <c r="G61" s="371">
        <v>0</v>
      </c>
      <c r="H61" s="371">
        <v>0</v>
      </c>
      <c r="I61" s="371">
        <v>0</v>
      </c>
      <c r="J61" s="371">
        <v>0</v>
      </c>
      <c r="K61" s="371">
        <v>0</v>
      </c>
      <c r="L61" s="371">
        <v>0.25</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67">
        <f t="shared" si="5"/>
        <v>0.25</v>
      </c>
      <c r="AC61" s="368">
        <f t="shared" si="6"/>
        <v>0</v>
      </c>
    </row>
    <row r="62" spans="1:29" x14ac:dyDescent="0.25">
      <c r="A62" s="369" t="s">
        <v>220</v>
      </c>
      <c r="B62" s="55" t="s">
        <v>142</v>
      </c>
      <c r="C62" s="251">
        <v>0</v>
      </c>
      <c r="D62" s="251">
        <v>0</v>
      </c>
      <c r="E62" s="403">
        <f>C62</f>
        <v>0</v>
      </c>
      <c r="F62" s="403">
        <f t="shared" si="7"/>
        <v>0</v>
      </c>
      <c r="G62" s="371">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67">
        <f t="shared" si="5"/>
        <v>0</v>
      </c>
      <c r="AC62" s="368">
        <f t="shared" si="6"/>
        <v>0</v>
      </c>
    </row>
    <row r="63" spans="1:29" x14ac:dyDescent="0.25">
      <c r="A63" s="369" t="s">
        <v>221</v>
      </c>
      <c r="B63" s="55" t="s">
        <v>223</v>
      </c>
      <c r="C63" s="251">
        <f>C56</f>
        <v>1.5620000000000001</v>
      </c>
      <c r="D63" s="251">
        <v>0</v>
      </c>
      <c r="E63" s="403">
        <f>C63</f>
        <v>1.5620000000000001</v>
      </c>
      <c r="F63" s="403">
        <f t="shared" si="7"/>
        <v>1.5620000000000001</v>
      </c>
      <c r="G63" s="371">
        <v>0</v>
      </c>
      <c r="H63" s="371">
        <v>0</v>
      </c>
      <c r="I63" s="371">
        <v>0</v>
      </c>
      <c r="J63" s="371">
        <v>0</v>
      </c>
      <c r="K63" s="371">
        <v>0</v>
      </c>
      <c r="L63" s="371">
        <v>1.5620000000000001</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67">
        <f t="shared" si="5"/>
        <v>1.5620000000000001</v>
      </c>
      <c r="AC63" s="368">
        <f t="shared" si="6"/>
        <v>0</v>
      </c>
    </row>
    <row r="64" spans="1:29" ht="18.75" x14ac:dyDescent="0.25">
      <c r="A64" s="369" t="s">
        <v>222</v>
      </c>
      <c r="B64" s="374" t="s">
        <v>121</v>
      </c>
      <c r="C64" s="375">
        <v>0</v>
      </c>
      <c r="D64" s="375">
        <v>0</v>
      </c>
      <c r="E64" s="403">
        <f>C64</f>
        <v>0</v>
      </c>
      <c r="F64" s="403">
        <f t="shared" si="7"/>
        <v>0</v>
      </c>
      <c r="G64" s="371">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67">
        <f t="shared" si="5"/>
        <v>0</v>
      </c>
      <c r="AC64" s="368">
        <f t="shared" si="6"/>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9"/>
    </row>
    <row r="66" spans="1:28" ht="54" customHeight="1" x14ac:dyDescent="0.25">
      <c r="A66" s="49"/>
      <c r="B66" s="509"/>
      <c r="C66" s="509"/>
      <c r="D66" s="509"/>
      <c r="E66" s="509"/>
      <c r="F66" s="509"/>
      <c r="G66" s="509"/>
      <c r="H66" s="509"/>
      <c r="I66" s="509"/>
      <c r="J66" s="307"/>
      <c r="K66" s="307"/>
      <c r="L66" s="307"/>
      <c r="M66" s="307"/>
      <c r="N66" s="307"/>
      <c r="O66" s="307"/>
      <c r="P66" s="307"/>
      <c r="Q66" s="307"/>
      <c r="R66" s="307"/>
      <c r="S66" s="307"/>
      <c r="T66" s="307"/>
      <c r="U66" s="307"/>
      <c r="V66" s="307"/>
      <c r="W66" s="307"/>
      <c r="X66" s="307"/>
      <c r="Y66" s="307"/>
      <c r="Z66" s="307"/>
      <c r="AA66" s="307"/>
      <c r="AB66" s="52"/>
    </row>
    <row r="67" spans="1:28" x14ac:dyDescent="0.25">
      <c r="A67" s="49"/>
      <c r="B67" s="49"/>
      <c r="C67" s="49"/>
      <c r="D67" s="49"/>
      <c r="E67" s="49"/>
      <c r="F67" s="49"/>
      <c r="AB67" s="49"/>
    </row>
    <row r="68" spans="1:28" ht="50.25" customHeight="1" x14ac:dyDescent="0.25">
      <c r="A68" s="49"/>
      <c r="B68" s="510"/>
      <c r="C68" s="510"/>
      <c r="D68" s="510"/>
      <c r="E68" s="510"/>
      <c r="F68" s="510"/>
      <c r="G68" s="510"/>
      <c r="H68" s="510"/>
      <c r="I68" s="510"/>
      <c r="J68" s="308"/>
      <c r="K68" s="308"/>
      <c r="L68" s="308"/>
      <c r="M68" s="308"/>
      <c r="N68" s="308"/>
      <c r="O68" s="308"/>
      <c r="P68" s="308"/>
      <c r="Q68" s="308"/>
      <c r="R68" s="308"/>
      <c r="S68" s="308"/>
      <c r="T68" s="308"/>
      <c r="U68" s="308"/>
      <c r="V68" s="308"/>
      <c r="W68" s="308"/>
      <c r="X68" s="308"/>
      <c r="Y68" s="308"/>
      <c r="Z68" s="308"/>
      <c r="AA68" s="308"/>
      <c r="AB68" s="49"/>
    </row>
    <row r="69" spans="1:28" x14ac:dyDescent="0.25">
      <c r="A69" s="49"/>
      <c r="B69" s="49"/>
      <c r="C69" s="49"/>
      <c r="D69" s="49"/>
      <c r="E69" s="49"/>
      <c r="F69" s="49"/>
      <c r="AB69" s="49"/>
    </row>
    <row r="70" spans="1:28" ht="36.75" customHeight="1" x14ac:dyDescent="0.25">
      <c r="A70" s="49"/>
      <c r="B70" s="509"/>
      <c r="C70" s="509"/>
      <c r="D70" s="509"/>
      <c r="E70" s="509"/>
      <c r="F70" s="509"/>
      <c r="G70" s="509"/>
      <c r="H70" s="509"/>
      <c r="I70" s="509"/>
      <c r="J70" s="307"/>
      <c r="K70" s="307"/>
      <c r="L70" s="307"/>
      <c r="M70" s="307"/>
      <c r="N70" s="307"/>
      <c r="O70" s="307"/>
      <c r="P70" s="307"/>
      <c r="Q70" s="307"/>
      <c r="R70" s="307"/>
      <c r="S70" s="307"/>
      <c r="T70" s="307"/>
      <c r="U70" s="307"/>
      <c r="V70" s="307"/>
      <c r="W70" s="307"/>
      <c r="X70" s="307"/>
      <c r="Y70" s="307"/>
      <c r="Z70" s="307"/>
      <c r="AA70" s="307"/>
      <c r="AB70" s="49"/>
    </row>
    <row r="71" spans="1:28" x14ac:dyDescent="0.25">
      <c r="A71" s="49"/>
      <c r="B71" s="51"/>
      <c r="C71" s="51"/>
      <c r="D71" s="51"/>
      <c r="E71" s="51"/>
      <c r="F71" s="51"/>
      <c r="AB71" s="49"/>
    </row>
    <row r="72" spans="1:28" ht="51" customHeight="1" x14ac:dyDescent="0.25">
      <c r="A72" s="49"/>
      <c r="B72" s="509"/>
      <c r="C72" s="509"/>
      <c r="D72" s="509"/>
      <c r="E72" s="509"/>
      <c r="F72" s="509"/>
      <c r="G72" s="509"/>
      <c r="H72" s="509"/>
      <c r="I72" s="509"/>
      <c r="J72" s="307"/>
      <c r="K72" s="307"/>
      <c r="L72" s="307"/>
      <c r="M72" s="307"/>
      <c r="N72" s="307"/>
      <c r="O72" s="307"/>
      <c r="P72" s="307"/>
      <c r="Q72" s="307"/>
      <c r="R72" s="307"/>
      <c r="S72" s="307"/>
      <c r="T72" s="307"/>
      <c r="U72" s="307"/>
      <c r="V72" s="307"/>
      <c r="W72" s="307"/>
      <c r="X72" s="307"/>
      <c r="Y72" s="307"/>
      <c r="Z72" s="307"/>
      <c r="AA72" s="307"/>
      <c r="AB72" s="49"/>
    </row>
    <row r="73" spans="1:28" ht="32.25" customHeight="1" x14ac:dyDescent="0.25">
      <c r="A73" s="49"/>
      <c r="B73" s="510"/>
      <c r="C73" s="510"/>
      <c r="D73" s="510"/>
      <c r="E73" s="510"/>
      <c r="F73" s="510"/>
      <c r="G73" s="510"/>
      <c r="H73" s="510"/>
      <c r="I73" s="510"/>
      <c r="J73" s="308"/>
      <c r="K73" s="308"/>
      <c r="L73" s="308"/>
      <c r="M73" s="308"/>
      <c r="N73" s="308"/>
      <c r="O73" s="308"/>
      <c r="P73" s="308"/>
      <c r="Q73" s="308"/>
      <c r="R73" s="308"/>
      <c r="S73" s="308"/>
      <c r="T73" s="308"/>
      <c r="U73" s="308"/>
      <c r="V73" s="308"/>
      <c r="W73" s="308"/>
      <c r="X73" s="308"/>
      <c r="Y73" s="308"/>
      <c r="Z73" s="308"/>
      <c r="AA73" s="308"/>
      <c r="AB73" s="49"/>
    </row>
    <row r="74" spans="1:28" ht="51.75" customHeight="1" x14ac:dyDescent="0.25">
      <c r="A74" s="49"/>
      <c r="B74" s="509"/>
      <c r="C74" s="509"/>
      <c r="D74" s="509"/>
      <c r="E74" s="509"/>
      <c r="F74" s="509"/>
      <c r="G74" s="509"/>
      <c r="H74" s="509"/>
      <c r="I74" s="509"/>
      <c r="J74" s="307"/>
      <c r="K74" s="307"/>
      <c r="L74" s="307"/>
      <c r="M74" s="307"/>
      <c r="N74" s="307"/>
      <c r="O74" s="307"/>
      <c r="P74" s="307"/>
      <c r="Q74" s="307"/>
      <c r="R74" s="307"/>
      <c r="S74" s="307"/>
      <c r="T74" s="307"/>
      <c r="U74" s="307"/>
      <c r="V74" s="307"/>
      <c r="W74" s="307"/>
      <c r="X74" s="307"/>
      <c r="Y74" s="307"/>
      <c r="Z74" s="307"/>
      <c r="AA74" s="307"/>
      <c r="AB74" s="49"/>
    </row>
    <row r="75" spans="1:28" ht="21.75" customHeight="1" x14ac:dyDescent="0.25">
      <c r="A75" s="49"/>
      <c r="B75" s="507"/>
      <c r="C75" s="507"/>
      <c r="D75" s="507"/>
      <c r="E75" s="507"/>
      <c r="F75" s="507"/>
      <c r="G75" s="507"/>
      <c r="H75" s="507"/>
      <c r="I75" s="507"/>
      <c r="J75" s="305"/>
      <c r="K75" s="305"/>
      <c r="L75" s="305"/>
      <c r="M75" s="305"/>
      <c r="N75" s="305"/>
      <c r="O75" s="305"/>
      <c r="P75" s="305"/>
      <c r="Q75" s="305"/>
      <c r="R75" s="305"/>
      <c r="S75" s="305"/>
      <c r="T75" s="305"/>
      <c r="U75" s="305"/>
      <c r="V75" s="305"/>
      <c r="W75" s="305"/>
      <c r="X75" s="305"/>
      <c r="Y75" s="305"/>
      <c r="Z75" s="305"/>
      <c r="AA75" s="305"/>
      <c r="AB75" s="49"/>
    </row>
    <row r="76" spans="1:28" ht="23.25" customHeight="1" x14ac:dyDescent="0.25">
      <c r="A76" s="49"/>
      <c r="B76" s="50"/>
      <c r="C76" s="50"/>
      <c r="D76" s="50"/>
      <c r="E76" s="50"/>
      <c r="F76" s="50"/>
      <c r="AB76" s="49"/>
    </row>
    <row r="77" spans="1:28" ht="18.75" customHeight="1" x14ac:dyDescent="0.25">
      <c r="A77" s="49"/>
      <c r="B77" s="508"/>
      <c r="C77" s="508"/>
      <c r="D77" s="508"/>
      <c r="E77" s="508"/>
      <c r="F77" s="508"/>
      <c r="G77" s="508"/>
      <c r="H77" s="508"/>
      <c r="I77" s="508"/>
      <c r="J77" s="306"/>
      <c r="K77" s="306"/>
      <c r="L77" s="306"/>
      <c r="M77" s="306"/>
      <c r="N77" s="306"/>
      <c r="O77" s="306"/>
      <c r="P77" s="306"/>
      <c r="Q77" s="306"/>
      <c r="R77" s="306"/>
      <c r="S77" s="306"/>
      <c r="T77" s="306"/>
      <c r="U77" s="306"/>
      <c r="V77" s="306"/>
      <c r="W77" s="306"/>
      <c r="X77" s="306"/>
      <c r="Y77" s="306"/>
      <c r="Z77" s="306"/>
      <c r="AA77" s="306"/>
      <c r="AB77" s="49"/>
    </row>
    <row r="78" spans="1:28" x14ac:dyDescent="0.25">
      <c r="A78" s="49"/>
      <c r="B78" s="49"/>
      <c r="C78" s="49"/>
      <c r="D78" s="49"/>
      <c r="E78" s="49"/>
      <c r="F78" s="49"/>
      <c r="AB78" s="49"/>
    </row>
    <row r="79" spans="1:28" x14ac:dyDescent="0.25">
      <c r="A79" s="49"/>
      <c r="B79" s="49"/>
      <c r="C79" s="49"/>
      <c r="D79" s="49"/>
      <c r="E79" s="49"/>
      <c r="F79" s="49"/>
      <c r="AB79" s="49"/>
    </row>
    <row r="80" spans="1:28" x14ac:dyDescent="0.25">
      <c r="G80" s="48"/>
      <c r="H80" s="48"/>
      <c r="I80" s="48"/>
      <c r="J80" s="48"/>
      <c r="K80" s="48"/>
      <c r="L80" s="48"/>
      <c r="M80" s="48"/>
      <c r="N80" s="48"/>
      <c r="O80" s="48"/>
      <c r="P80" s="48"/>
      <c r="Q80" s="48"/>
      <c r="R80" s="48"/>
      <c r="S80" s="48"/>
      <c r="T80" s="48"/>
      <c r="U80" s="48"/>
      <c r="V80" s="48"/>
      <c r="W80" s="48"/>
      <c r="X80" s="48"/>
      <c r="Y80" s="48"/>
      <c r="Z80" s="48"/>
      <c r="AA80" s="48"/>
    </row>
    <row r="81" spans="7:27" x14ac:dyDescent="0.25">
      <c r="G81" s="48"/>
      <c r="H81" s="48"/>
      <c r="I81" s="48"/>
      <c r="J81" s="48"/>
      <c r="K81" s="48"/>
      <c r="L81" s="48"/>
      <c r="M81" s="48"/>
      <c r="N81" s="48"/>
      <c r="O81" s="48"/>
      <c r="P81" s="48"/>
      <c r="Q81" s="48"/>
      <c r="R81" s="48"/>
      <c r="S81" s="48"/>
      <c r="T81" s="48"/>
      <c r="U81" s="48"/>
      <c r="V81" s="48"/>
      <c r="W81" s="48"/>
      <c r="X81" s="48"/>
      <c r="Y81" s="48"/>
      <c r="Z81" s="48"/>
      <c r="AA81" s="48"/>
    </row>
    <row r="82" spans="7:27" x14ac:dyDescent="0.25">
      <c r="G82" s="48"/>
      <c r="H82" s="48"/>
      <c r="I82" s="48"/>
      <c r="J82" s="48"/>
      <c r="K82" s="48"/>
      <c r="L82" s="48"/>
      <c r="M82" s="48"/>
      <c r="N82" s="48"/>
      <c r="O82" s="48"/>
      <c r="P82" s="48"/>
      <c r="Q82" s="48"/>
      <c r="R82" s="48"/>
      <c r="S82" s="48"/>
      <c r="T82" s="48"/>
      <c r="U82" s="48"/>
      <c r="V82" s="48"/>
      <c r="W82" s="48"/>
      <c r="X82" s="48"/>
      <c r="Y82" s="48"/>
      <c r="Z82" s="48"/>
      <c r="AA82" s="48"/>
    </row>
    <row r="83" spans="7:27" x14ac:dyDescent="0.25">
      <c r="G83" s="48"/>
      <c r="H83" s="48"/>
      <c r="I83" s="48"/>
      <c r="J83" s="48"/>
      <c r="K83" s="48"/>
      <c r="L83" s="48"/>
      <c r="M83" s="48"/>
      <c r="N83" s="48"/>
      <c r="O83" s="48"/>
      <c r="P83" s="48"/>
      <c r="Q83" s="48"/>
      <c r="R83" s="48"/>
      <c r="S83" s="48"/>
      <c r="T83" s="48"/>
      <c r="U83" s="48"/>
      <c r="V83" s="48"/>
      <c r="W83" s="48"/>
      <c r="X83" s="48"/>
      <c r="Y83" s="48"/>
      <c r="Z83" s="48"/>
      <c r="AA83" s="48"/>
    </row>
    <row r="84" spans="7:27" x14ac:dyDescent="0.25">
      <c r="G84" s="48"/>
      <c r="H84" s="48"/>
      <c r="I84" s="48"/>
      <c r="J84" s="48"/>
      <c r="K84" s="48"/>
      <c r="L84" s="48"/>
      <c r="M84" s="48"/>
      <c r="N84" s="48"/>
      <c r="O84" s="48"/>
      <c r="P84" s="48"/>
      <c r="Q84" s="48"/>
      <c r="R84" s="48"/>
      <c r="S84" s="48"/>
      <c r="T84" s="48"/>
      <c r="U84" s="48"/>
      <c r="V84" s="48"/>
      <c r="W84" s="48"/>
      <c r="X84" s="48"/>
      <c r="Y84" s="48"/>
      <c r="Z84" s="48"/>
      <c r="AA84" s="48"/>
    </row>
    <row r="85" spans="7:27" x14ac:dyDescent="0.25">
      <c r="G85" s="48"/>
      <c r="H85" s="48"/>
      <c r="I85" s="48"/>
      <c r="J85" s="48"/>
      <c r="K85" s="48"/>
      <c r="L85" s="48"/>
      <c r="M85" s="48"/>
      <c r="N85" s="48"/>
      <c r="O85" s="48"/>
      <c r="P85" s="48"/>
      <c r="Q85" s="48"/>
      <c r="R85" s="48"/>
      <c r="S85" s="48"/>
      <c r="T85" s="48"/>
      <c r="U85" s="48"/>
      <c r="V85" s="48"/>
      <c r="W85" s="48"/>
      <c r="X85" s="48"/>
      <c r="Y85" s="48"/>
      <c r="Z85" s="48"/>
      <c r="AA85" s="48"/>
    </row>
    <row r="86" spans="7:27" x14ac:dyDescent="0.25">
      <c r="G86" s="48"/>
      <c r="H86" s="48"/>
      <c r="I86" s="48"/>
      <c r="J86" s="48"/>
      <c r="K86" s="48"/>
      <c r="L86" s="48"/>
      <c r="M86" s="48"/>
      <c r="N86" s="48"/>
      <c r="O86" s="48"/>
      <c r="P86" s="48"/>
      <c r="Q86" s="48"/>
      <c r="R86" s="48"/>
      <c r="S86" s="48"/>
      <c r="T86" s="48"/>
      <c r="U86" s="48"/>
      <c r="V86" s="48"/>
      <c r="W86" s="48"/>
      <c r="X86" s="48"/>
      <c r="Y86" s="48"/>
      <c r="Z86" s="48"/>
      <c r="AA86" s="48"/>
    </row>
    <row r="87" spans="7:27" x14ac:dyDescent="0.25">
      <c r="G87" s="48"/>
      <c r="H87" s="48"/>
      <c r="I87" s="48"/>
      <c r="J87" s="48"/>
      <c r="K87" s="48"/>
      <c r="L87" s="48"/>
      <c r="M87" s="48"/>
      <c r="N87" s="48"/>
      <c r="O87" s="48"/>
      <c r="P87" s="48"/>
      <c r="Q87" s="48"/>
      <c r="R87" s="48"/>
      <c r="S87" s="48"/>
      <c r="T87" s="48"/>
      <c r="U87" s="48"/>
      <c r="V87" s="48"/>
      <c r="W87" s="48"/>
      <c r="X87" s="48"/>
      <c r="Y87" s="48"/>
      <c r="Z87" s="48"/>
      <c r="AA87" s="48"/>
    </row>
    <row r="88" spans="7:27" x14ac:dyDescent="0.25">
      <c r="G88" s="48"/>
      <c r="H88" s="48"/>
      <c r="I88" s="48"/>
      <c r="J88" s="48"/>
      <c r="K88" s="48"/>
      <c r="L88" s="48"/>
      <c r="M88" s="48"/>
      <c r="N88" s="48"/>
      <c r="O88" s="48"/>
      <c r="P88" s="48"/>
      <c r="Q88" s="48"/>
      <c r="R88" s="48"/>
      <c r="S88" s="48"/>
      <c r="T88" s="48"/>
      <c r="U88" s="48"/>
      <c r="V88" s="48"/>
      <c r="W88" s="48"/>
      <c r="X88" s="48"/>
      <c r="Y88" s="48"/>
      <c r="Z88" s="48"/>
      <c r="AA88" s="48"/>
    </row>
    <row r="89" spans="7:27" x14ac:dyDescent="0.25">
      <c r="G89" s="48"/>
      <c r="H89" s="48"/>
      <c r="I89" s="48"/>
      <c r="J89" s="48"/>
      <c r="K89" s="48"/>
      <c r="L89" s="48"/>
      <c r="M89" s="48"/>
      <c r="N89" s="48"/>
      <c r="O89" s="48"/>
      <c r="P89" s="48"/>
      <c r="Q89" s="48"/>
      <c r="R89" s="48"/>
      <c r="S89" s="48"/>
      <c r="T89" s="48"/>
      <c r="U89" s="48"/>
      <c r="V89" s="48"/>
      <c r="W89" s="48"/>
      <c r="X89" s="48"/>
      <c r="Y89" s="48"/>
      <c r="Z89" s="48"/>
      <c r="AA89" s="48"/>
    </row>
    <row r="90" spans="7:27" x14ac:dyDescent="0.25">
      <c r="G90" s="48"/>
      <c r="H90" s="48"/>
      <c r="I90" s="48"/>
      <c r="J90" s="48"/>
      <c r="K90" s="48"/>
      <c r="L90" s="48"/>
      <c r="M90" s="48"/>
      <c r="N90" s="48"/>
      <c r="O90" s="48"/>
      <c r="P90" s="48"/>
      <c r="Q90" s="48"/>
      <c r="R90" s="48"/>
      <c r="S90" s="48"/>
      <c r="T90" s="48"/>
      <c r="U90" s="48"/>
      <c r="V90" s="48"/>
      <c r="W90" s="48"/>
      <c r="X90" s="48"/>
      <c r="Y90" s="48"/>
      <c r="Z90" s="48"/>
      <c r="AA90" s="48"/>
    </row>
    <row r="91" spans="7:27" x14ac:dyDescent="0.25">
      <c r="G91" s="48"/>
      <c r="H91" s="48"/>
      <c r="I91" s="48"/>
      <c r="J91" s="48"/>
      <c r="K91" s="48"/>
      <c r="L91" s="48"/>
      <c r="M91" s="48"/>
      <c r="N91" s="48"/>
      <c r="O91" s="48"/>
      <c r="P91" s="48"/>
      <c r="Q91" s="48"/>
      <c r="R91" s="48"/>
      <c r="S91" s="48"/>
      <c r="T91" s="48"/>
      <c r="U91" s="48"/>
      <c r="V91" s="48"/>
      <c r="W91" s="48"/>
      <c r="X91" s="48"/>
      <c r="Y91" s="48"/>
      <c r="Z91" s="48"/>
      <c r="AA91" s="48"/>
    </row>
    <row r="92" spans="7:27" x14ac:dyDescent="0.25">
      <c r="G92" s="48"/>
      <c r="H92" s="48"/>
      <c r="I92" s="48"/>
      <c r="J92" s="48"/>
      <c r="K92" s="48"/>
      <c r="L92" s="48"/>
      <c r="M92" s="48"/>
      <c r="N92" s="48"/>
      <c r="O92" s="48"/>
      <c r="P92" s="48"/>
      <c r="Q92" s="48"/>
      <c r="R92" s="48"/>
      <c r="S92" s="48"/>
      <c r="T92" s="48"/>
      <c r="U92" s="48"/>
      <c r="V92" s="48"/>
      <c r="W92" s="48"/>
      <c r="X92" s="48"/>
      <c r="Y92" s="48"/>
      <c r="Z92" s="48"/>
      <c r="AA92" s="48"/>
    </row>
  </sheetData>
  <mergeCells count="39">
    <mergeCell ref="A20:A22"/>
    <mergeCell ref="E20:F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A4:AC4"/>
    <mergeCell ref="A6:AC6"/>
    <mergeCell ref="A8:AC8"/>
    <mergeCell ref="A9:AC9"/>
    <mergeCell ref="A11:AC11"/>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s>
  <conditionalFormatting sqref="AC24:AC64">
    <cfRule type="cellIs" dxfId="13" priority="13" operator="notEqual">
      <formula>0</formula>
    </cfRule>
  </conditionalFormatting>
  <conditionalFormatting sqref="L31:M64 L24:M29 S31:S64 S24:S29 O31:Q64 O24:Q29">
    <cfRule type="cellIs" dxfId="12" priority="12" operator="notEqual">
      <formula>0</formula>
    </cfRule>
  </conditionalFormatting>
  <conditionalFormatting sqref="T24:AB24 T35:AB64 C24:C64 T31:W34 T25:W29 Y25:AB34 G24:I64 S30:W30 O30:Q30 K24:K29 K31:K64 K30:M30">
    <cfRule type="cellIs" dxfId="11" priority="14" operator="notEqual">
      <formula>0</formula>
    </cfRule>
  </conditionalFormatting>
  <conditionalFormatting sqref="X25:X34">
    <cfRule type="cellIs" dxfId="10" priority="11" operator="notEqual">
      <formula>0</formula>
    </cfRule>
  </conditionalFormatting>
  <conditionalFormatting sqref="D24:D64">
    <cfRule type="cellIs" dxfId="9" priority="10" operator="notEqual">
      <formula>0</formula>
    </cfRule>
  </conditionalFormatting>
  <conditionalFormatting sqref="E24:F64">
    <cfRule type="cellIs" dxfId="8" priority="9" operator="notEqual">
      <formula>0</formula>
    </cfRule>
  </conditionalFormatting>
  <conditionalFormatting sqref="R31:R64 R24:R29">
    <cfRule type="cellIs" dxfId="5" priority="5" operator="notEqual">
      <formula>0</formula>
    </cfRule>
  </conditionalFormatting>
  <conditionalFormatting sqref="R30">
    <cfRule type="cellIs" dxfId="4" priority="6" operator="notEqual">
      <formula>0</formula>
    </cfRule>
  </conditionalFormatting>
  <conditionalFormatting sqref="N31:N64 N24:N29">
    <cfRule type="cellIs" dxfId="3" priority="3" operator="notEqual">
      <formula>0</formula>
    </cfRule>
  </conditionalFormatting>
  <conditionalFormatting sqref="N30">
    <cfRule type="cellIs" dxfId="2" priority="4" operator="notEqual">
      <formula>0</formula>
    </cfRule>
  </conditionalFormatting>
  <conditionalFormatting sqref="J31:J64 J24:J29">
    <cfRule type="cellIs" dxfId="1" priority="1" operator="notEqual">
      <formula>0</formula>
    </cfRule>
  </conditionalFormatting>
  <conditionalFormatting sqref="J30">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5" zoomScaleSheetLayoutView="85" workbookViewId="0">
      <selection activeCell="G26" sqref="G26:J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10" t="str">
        <f>'1. паспорт местоположение'!A5:C5</f>
        <v>Год раскрытия информации: 2024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24" t="s">
        <v>6</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x14ac:dyDescent="0.25">
      <c r="A9" s="418" t="str">
        <f>'1. паспорт местоположение'!A9:C9</f>
        <v>Акционерное общество "Россети Янтарь" ДЗО  ПАО "Россети"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23" t="s">
        <v>5</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x14ac:dyDescent="0.25">
      <c r="A12" s="418" t="str">
        <f>'1. паспорт местоположение'!A12:C12</f>
        <v>N_22-1335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23" t="s">
        <v>4</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ht="33" customHeight="1" x14ac:dyDescent="0.25">
      <c r="A15" s="418"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23" t="s">
        <v>3</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517"/>
      <c r="B17" s="517"/>
      <c r="C17" s="517"/>
      <c r="D17" s="517"/>
      <c r="E17" s="517"/>
      <c r="F17" s="517"/>
      <c r="G17" s="517"/>
      <c r="H17" s="517"/>
      <c r="I17" s="517"/>
      <c r="J17" s="517"/>
      <c r="K17" s="517"/>
      <c r="L17" s="517"/>
      <c r="M17" s="517"/>
      <c r="N17" s="517"/>
      <c r="O17" s="517"/>
      <c r="P17" s="517"/>
      <c r="Q17" s="517"/>
      <c r="R17" s="517"/>
      <c r="S17" s="517"/>
      <c r="T17" s="517"/>
      <c r="U17" s="517"/>
      <c r="V17" s="517"/>
      <c r="W17" s="517"/>
      <c r="X17" s="517"/>
      <c r="Y17" s="517"/>
      <c r="Z17" s="517"/>
      <c r="AA17" s="517"/>
      <c r="AB17" s="517"/>
      <c r="AC17" s="517"/>
      <c r="AD17" s="517"/>
      <c r="AE17" s="517"/>
      <c r="AF17" s="517"/>
      <c r="AG17" s="517"/>
      <c r="AH17" s="517"/>
      <c r="AI17" s="517"/>
      <c r="AJ17" s="517"/>
      <c r="AK17" s="517"/>
      <c r="AL17" s="517"/>
      <c r="AM17" s="517"/>
      <c r="AN17" s="517"/>
      <c r="AO17" s="517"/>
      <c r="AP17" s="517"/>
      <c r="AQ17" s="517"/>
      <c r="AR17" s="517"/>
      <c r="AS17" s="517"/>
      <c r="AT17" s="517"/>
      <c r="AU17" s="517"/>
      <c r="AV17" s="517"/>
    </row>
    <row r="18" spans="1:48" ht="14.25" customHeight="1" x14ac:dyDescent="0.25">
      <c r="A18" s="517"/>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17"/>
      <c r="AK18" s="517"/>
      <c r="AL18" s="517"/>
      <c r="AM18" s="517"/>
      <c r="AN18" s="517"/>
      <c r="AO18" s="517"/>
      <c r="AP18" s="517"/>
      <c r="AQ18" s="517"/>
      <c r="AR18" s="517"/>
      <c r="AS18" s="517"/>
      <c r="AT18" s="517"/>
      <c r="AU18" s="517"/>
      <c r="AV18" s="517"/>
    </row>
    <row r="19" spans="1:48" x14ac:dyDescent="0.25">
      <c r="A19" s="517"/>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517"/>
      <c r="AB19" s="517"/>
      <c r="AC19" s="517"/>
      <c r="AD19" s="517"/>
      <c r="AE19" s="517"/>
      <c r="AF19" s="517"/>
      <c r="AG19" s="517"/>
      <c r="AH19" s="517"/>
      <c r="AI19" s="517"/>
      <c r="AJ19" s="517"/>
      <c r="AK19" s="517"/>
      <c r="AL19" s="517"/>
      <c r="AM19" s="517"/>
      <c r="AN19" s="517"/>
      <c r="AO19" s="517"/>
      <c r="AP19" s="517"/>
      <c r="AQ19" s="517"/>
      <c r="AR19" s="517"/>
      <c r="AS19" s="517"/>
      <c r="AT19" s="517"/>
      <c r="AU19" s="517"/>
      <c r="AV19" s="517"/>
    </row>
    <row r="20" spans="1:48" s="21" customFormat="1" x14ac:dyDescent="0.25">
      <c r="A20" s="518"/>
      <c r="B20" s="518"/>
      <c r="C20" s="518"/>
      <c r="D20" s="518"/>
      <c r="E20" s="518"/>
      <c r="F20" s="518"/>
      <c r="G20" s="518"/>
      <c r="H20" s="518"/>
      <c r="I20" s="518"/>
      <c r="J20" s="518"/>
      <c r="K20" s="518"/>
      <c r="L20" s="518"/>
      <c r="M20" s="518"/>
      <c r="N20" s="518"/>
      <c r="O20" s="518"/>
      <c r="P20" s="518"/>
      <c r="Q20" s="518"/>
      <c r="R20" s="518"/>
      <c r="S20" s="518"/>
      <c r="T20" s="518"/>
      <c r="U20" s="518"/>
      <c r="V20" s="518"/>
      <c r="W20" s="518"/>
      <c r="X20" s="518"/>
      <c r="Y20" s="518"/>
      <c r="Z20" s="518"/>
      <c r="AA20" s="518"/>
      <c r="AB20" s="518"/>
      <c r="AC20" s="518"/>
      <c r="AD20" s="518"/>
      <c r="AE20" s="518"/>
      <c r="AF20" s="518"/>
      <c r="AG20" s="518"/>
      <c r="AH20" s="518"/>
      <c r="AI20" s="518"/>
      <c r="AJ20" s="518"/>
      <c r="AK20" s="518"/>
      <c r="AL20" s="518"/>
      <c r="AM20" s="518"/>
      <c r="AN20" s="518"/>
      <c r="AO20" s="518"/>
      <c r="AP20" s="518"/>
      <c r="AQ20" s="518"/>
      <c r="AR20" s="518"/>
      <c r="AS20" s="518"/>
      <c r="AT20" s="518"/>
      <c r="AU20" s="518"/>
      <c r="AV20" s="518"/>
    </row>
    <row r="21" spans="1:48" s="21" customFormat="1" x14ac:dyDescent="0.25">
      <c r="A21" s="519" t="s">
        <v>440</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1" customFormat="1" ht="58.5" customHeight="1" x14ac:dyDescent="0.25">
      <c r="A22" s="520" t="s">
        <v>49</v>
      </c>
      <c r="B22" s="523" t="s">
        <v>21</v>
      </c>
      <c r="C22" s="520" t="s">
        <v>48</v>
      </c>
      <c r="D22" s="520" t="s">
        <v>47</v>
      </c>
      <c r="E22" s="526" t="s">
        <v>451</v>
      </c>
      <c r="F22" s="527"/>
      <c r="G22" s="527"/>
      <c r="H22" s="527"/>
      <c r="I22" s="527"/>
      <c r="J22" s="527"/>
      <c r="K22" s="527"/>
      <c r="L22" s="528"/>
      <c r="M22" s="520" t="s">
        <v>46</v>
      </c>
      <c r="N22" s="520" t="s">
        <v>45</v>
      </c>
      <c r="O22" s="520" t="s">
        <v>44</v>
      </c>
      <c r="P22" s="529" t="s">
        <v>232</v>
      </c>
      <c r="Q22" s="529" t="s">
        <v>43</v>
      </c>
      <c r="R22" s="529" t="s">
        <v>42</v>
      </c>
      <c r="S22" s="529" t="s">
        <v>41</v>
      </c>
      <c r="T22" s="529"/>
      <c r="U22" s="530" t="s">
        <v>40</v>
      </c>
      <c r="V22" s="530" t="s">
        <v>39</v>
      </c>
      <c r="W22" s="529" t="s">
        <v>38</v>
      </c>
      <c r="X22" s="529" t="s">
        <v>37</v>
      </c>
      <c r="Y22" s="529" t="s">
        <v>36</v>
      </c>
      <c r="Z22" s="543" t="s">
        <v>35</v>
      </c>
      <c r="AA22" s="529" t="s">
        <v>34</v>
      </c>
      <c r="AB22" s="529" t="s">
        <v>33</v>
      </c>
      <c r="AC22" s="529" t="s">
        <v>32</v>
      </c>
      <c r="AD22" s="529" t="s">
        <v>31</v>
      </c>
      <c r="AE22" s="529" t="s">
        <v>30</v>
      </c>
      <c r="AF22" s="529" t="s">
        <v>29</v>
      </c>
      <c r="AG22" s="529"/>
      <c r="AH22" s="529"/>
      <c r="AI22" s="529"/>
      <c r="AJ22" s="529"/>
      <c r="AK22" s="529"/>
      <c r="AL22" s="529" t="s">
        <v>28</v>
      </c>
      <c r="AM22" s="529"/>
      <c r="AN22" s="529"/>
      <c r="AO22" s="529"/>
      <c r="AP22" s="529" t="s">
        <v>27</v>
      </c>
      <c r="AQ22" s="529"/>
      <c r="AR22" s="529" t="s">
        <v>26</v>
      </c>
      <c r="AS22" s="529" t="s">
        <v>25</v>
      </c>
      <c r="AT22" s="529" t="s">
        <v>24</v>
      </c>
      <c r="AU22" s="529" t="s">
        <v>23</v>
      </c>
      <c r="AV22" s="533" t="s">
        <v>22</v>
      </c>
    </row>
    <row r="23" spans="1:48" s="21" customFormat="1" ht="64.5" customHeight="1" x14ac:dyDescent="0.25">
      <c r="A23" s="521"/>
      <c r="B23" s="524"/>
      <c r="C23" s="521"/>
      <c r="D23" s="521"/>
      <c r="E23" s="535" t="s">
        <v>20</v>
      </c>
      <c r="F23" s="537" t="s">
        <v>125</v>
      </c>
      <c r="G23" s="537" t="s">
        <v>124</v>
      </c>
      <c r="H23" s="537" t="s">
        <v>123</v>
      </c>
      <c r="I23" s="541" t="s">
        <v>361</v>
      </c>
      <c r="J23" s="541" t="s">
        <v>362</v>
      </c>
      <c r="K23" s="541" t="s">
        <v>363</v>
      </c>
      <c r="L23" s="537" t="s">
        <v>73</v>
      </c>
      <c r="M23" s="521"/>
      <c r="N23" s="521"/>
      <c r="O23" s="521"/>
      <c r="P23" s="529"/>
      <c r="Q23" s="529"/>
      <c r="R23" s="529"/>
      <c r="S23" s="539" t="s">
        <v>1</v>
      </c>
      <c r="T23" s="539" t="s">
        <v>8</v>
      </c>
      <c r="U23" s="530"/>
      <c r="V23" s="530"/>
      <c r="W23" s="529"/>
      <c r="X23" s="529"/>
      <c r="Y23" s="529"/>
      <c r="Z23" s="529"/>
      <c r="AA23" s="529"/>
      <c r="AB23" s="529"/>
      <c r="AC23" s="529"/>
      <c r="AD23" s="529"/>
      <c r="AE23" s="529"/>
      <c r="AF23" s="529" t="s">
        <v>19</v>
      </c>
      <c r="AG23" s="529"/>
      <c r="AH23" s="529" t="s">
        <v>18</v>
      </c>
      <c r="AI23" s="529"/>
      <c r="AJ23" s="520" t="s">
        <v>17</v>
      </c>
      <c r="AK23" s="520" t="s">
        <v>16</v>
      </c>
      <c r="AL23" s="520" t="s">
        <v>15</v>
      </c>
      <c r="AM23" s="520" t="s">
        <v>14</v>
      </c>
      <c r="AN23" s="520" t="s">
        <v>13</v>
      </c>
      <c r="AO23" s="520" t="s">
        <v>12</v>
      </c>
      <c r="AP23" s="520" t="s">
        <v>11</v>
      </c>
      <c r="AQ23" s="531" t="s">
        <v>8</v>
      </c>
      <c r="AR23" s="529"/>
      <c r="AS23" s="529"/>
      <c r="AT23" s="529"/>
      <c r="AU23" s="529"/>
      <c r="AV23" s="534"/>
    </row>
    <row r="24" spans="1:48" s="21" customFormat="1" ht="96.7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93" t="s">
        <v>10</v>
      </c>
      <c r="AG24" s="93" t="s">
        <v>9</v>
      </c>
      <c r="AH24" s="94" t="s">
        <v>1</v>
      </c>
      <c r="AI24" s="94" t="s">
        <v>8</v>
      </c>
      <c r="AJ24" s="522"/>
      <c r="AK24" s="522"/>
      <c r="AL24" s="522"/>
      <c r="AM24" s="522"/>
      <c r="AN24" s="522"/>
      <c r="AO24" s="522"/>
      <c r="AP24" s="522"/>
      <c r="AQ24" s="532"/>
      <c r="AR24" s="529"/>
      <c r="AS24" s="529"/>
      <c r="AT24" s="529"/>
      <c r="AU24" s="529"/>
      <c r="AV24" s="53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1.25" x14ac:dyDescent="0.2">
      <c r="A26" s="377">
        <v>1</v>
      </c>
      <c r="B26" s="378" t="s">
        <v>519</v>
      </c>
      <c r="C26" s="378"/>
      <c r="D26" s="379">
        <f>'6.1. Паспорт сетевой график'!H53</f>
        <v>46022</v>
      </c>
      <c r="E26" s="380"/>
      <c r="F26" s="380"/>
      <c r="G26" s="380">
        <f>'6.2. Паспорт фин осв ввод'!C37</f>
        <v>0.25</v>
      </c>
      <c r="H26" s="380"/>
      <c r="I26" s="380">
        <f>'6.2. Паспорт фин осв ввод'!C39</f>
        <v>1.5620000000000001</v>
      </c>
      <c r="J26" s="380">
        <f>'6.2. Паспорт фин осв ввод'!C40</f>
        <v>0</v>
      </c>
      <c r="K26" s="380"/>
      <c r="L26" s="380"/>
      <c r="M26" s="378"/>
      <c r="N26" s="378"/>
      <c r="O26" s="378"/>
      <c r="P26" s="381"/>
      <c r="Q26" s="378"/>
      <c r="R26" s="381"/>
      <c r="S26" s="378"/>
      <c r="T26" s="378"/>
      <c r="U26" s="377"/>
      <c r="V26" s="377"/>
      <c r="W26" s="378"/>
      <c r="X26" s="381"/>
      <c r="Y26" s="378"/>
      <c r="Z26" s="379"/>
      <c r="AA26" s="381"/>
      <c r="AB26" s="381"/>
      <c r="AC26" s="381"/>
      <c r="AD26" s="381"/>
      <c r="AE26" s="381"/>
      <c r="AF26" s="377"/>
      <c r="AG26" s="378"/>
      <c r="AH26" s="379"/>
      <c r="AI26" s="379"/>
      <c r="AJ26" s="379"/>
      <c r="AK26" s="379"/>
      <c r="AL26" s="378"/>
      <c r="AM26" s="378"/>
      <c r="AN26" s="379"/>
      <c r="AO26" s="378"/>
      <c r="AP26" s="379"/>
      <c r="AQ26" s="379"/>
      <c r="AR26" s="379"/>
      <c r="AS26" s="379"/>
      <c r="AT26" s="379"/>
      <c r="AU26" s="378"/>
      <c r="AV26" s="37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6" zoomScale="80" zoomScaleNormal="90" zoomScaleSheetLayoutView="80" workbookViewId="0">
      <selection activeCell="B26" sqref="B26:B27"/>
    </sheetView>
  </sheetViews>
  <sheetFormatPr defaultRowHeight="15.75" x14ac:dyDescent="0.25"/>
  <cols>
    <col min="1" max="2" width="66.140625" style="69" customWidth="1"/>
    <col min="3" max="3" width="0" style="70" hidden="1" customWidth="1"/>
    <col min="4" max="256" width="9.140625" style="70"/>
    <col min="257" max="258" width="66.140625" style="70" customWidth="1"/>
    <col min="259" max="512" width="9.140625" style="70"/>
    <col min="513" max="514" width="66.140625" style="70" customWidth="1"/>
    <col min="515" max="768" width="9.140625" style="70"/>
    <col min="769" max="770" width="66.140625" style="70" customWidth="1"/>
    <col min="771" max="1024" width="9.140625" style="70"/>
    <col min="1025" max="1026" width="66.140625" style="70" customWidth="1"/>
    <col min="1027" max="1280" width="9.140625" style="70"/>
    <col min="1281" max="1282" width="66.140625" style="70" customWidth="1"/>
    <col min="1283" max="1536" width="9.140625" style="70"/>
    <col min="1537" max="1538" width="66.140625" style="70" customWidth="1"/>
    <col min="1539" max="1792" width="9.140625" style="70"/>
    <col min="1793" max="1794" width="66.140625" style="70" customWidth="1"/>
    <col min="1795" max="2048" width="9.140625" style="70"/>
    <col min="2049" max="2050" width="66.140625" style="70" customWidth="1"/>
    <col min="2051" max="2304" width="9.140625" style="70"/>
    <col min="2305" max="2306" width="66.140625" style="70" customWidth="1"/>
    <col min="2307" max="2560" width="9.140625" style="70"/>
    <col min="2561" max="2562" width="66.140625" style="70" customWidth="1"/>
    <col min="2563" max="2816" width="9.140625" style="70"/>
    <col min="2817" max="2818" width="66.140625" style="70" customWidth="1"/>
    <col min="2819" max="3072" width="9.140625" style="70"/>
    <col min="3073" max="3074" width="66.140625" style="70" customWidth="1"/>
    <col min="3075" max="3328" width="9.140625" style="70"/>
    <col min="3329" max="3330" width="66.140625" style="70" customWidth="1"/>
    <col min="3331" max="3584" width="9.140625" style="70"/>
    <col min="3585" max="3586" width="66.140625" style="70" customWidth="1"/>
    <col min="3587" max="3840" width="9.140625" style="70"/>
    <col min="3841" max="3842" width="66.140625" style="70" customWidth="1"/>
    <col min="3843" max="4096" width="9.140625" style="70"/>
    <col min="4097" max="4098" width="66.140625" style="70" customWidth="1"/>
    <col min="4099" max="4352" width="9.140625" style="70"/>
    <col min="4353" max="4354" width="66.140625" style="70" customWidth="1"/>
    <col min="4355" max="4608" width="9.140625" style="70"/>
    <col min="4609" max="4610" width="66.140625" style="70" customWidth="1"/>
    <col min="4611" max="4864" width="9.140625" style="70"/>
    <col min="4865" max="4866" width="66.140625" style="70" customWidth="1"/>
    <col min="4867" max="5120" width="9.140625" style="70"/>
    <col min="5121" max="5122" width="66.140625" style="70" customWidth="1"/>
    <col min="5123" max="5376" width="9.140625" style="70"/>
    <col min="5377" max="5378" width="66.140625" style="70" customWidth="1"/>
    <col min="5379" max="5632" width="9.140625" style="70"/>
    <col min="5633" max="5634" width="66.140625" style="70" customWidth="1"/>
    <col min="5635" max="5888" width="9.140625" style="70"/>
    <col min="5889" max="5890" width="66.140625" style="70" customWidth="1"/>
    <col min="5891" max="6144" width="9.140625" style="70"/>
    <col min="6145" max="6146" width="66.140625" style="70" customWidth="1"/>
    <col min="6147" max="6400" width="9.140625" style="70"/>
    <col min="6401" max="6402" width="66.140625" style="70" customWidth="1"/>
    <col min="6403" max="6656" width="9.140625" style="70"/>
    <col min="6657" max="6658" width="66.140625" style="70" customWidth="1"/>
    <col min="6659" max="6912" width="9.140625" style="70"/>
    <col min="6913" max="6914" width="66.140625" style="70" customWidth="1"/>
    <col min="6915" max="7168" width="9.140625" style="70"/>
    <col min="7169" max="7170" width="66.140625" style="70" customWidth="1"/>
    <col min="7171" max="7424" width="9.140625" style="70"/>
    <col min="7425" max="7426" width="66.140625" style="70" customWidth="1"/>
    <col min="7427" max="7680" width="9.140625" style="70"/>
    <col min="7681" max="7682" width="66.140625" style="70" customWidth="1"/>
    <col min="7683" max="7936" width="9.140625" style="70"/>
    <col min="7937" max="7938" width="66.140625" style="70" customWidth="1"/>
    <col min="7939" max="8192" width="9.140625" style="70"/>
    <col min="8193" max="8194" width="66.140625" style="70" customWidth="1"/>
    <col min="8195" max="8448" width="9.140625" style="70"/>
    <col min="8449" max="8450" width="66.140625" style="70" customWidth="1"/>
    <col min="8451" max="8704" width="9.140625" style="70"/>
    <col min="8705" max="8706" width="66.140625" style="70" customWidth="1"/>
    <col min="8707" max="8960" width="9.140625" style="70"/>
    <col min="8961" max="8962" width="66.140625" style="70" customWidth="1"/>
    <col min="8963" max="9216" width="9.140625" style="70"/>
    <col min="9217" max="9218" width="66.140625" style="70" customWidth="1"/>
    <col min="9219" max="9472" width="9.140625" style="70"/>
    <col min="9473" max="9474" width="66.140625" style="70" customWidth="1"/>
    <col min="9475" max="9728" width="9.140625" style="70"/>
    <col min="9729" max="9730" width="66.140625" style="70" customWidth="1"/>
    <col min="9731" max="9984" width="9.140625" style="70"/>
    <col min="9985" max="9986" width="66.140625" style="70" customWidth="1"/>
    <col min="9987" max="10240" width="9.140625" style="70"/>
    <col min="10241" max="10242" width="66.140625" style="70" customWidth="1"/>
    <col min="10243" max="10496" width="9.140625" style="70"/>
    <col min="10497" max="10498" width="66.140625" style="70" customWidth="1"/>
    <col min="10499" max="10752" width="9.140625" style="70"/>
    <col min="10753" max="10754" width="66.140625" style="70" customWidth="1"/>
    <col min="10755" max="11008" width="9.140625" style="70"/>
    <col min="11009" max="11010" width="66.140625" style="70" customWidth="1"/>
    <col min="11011" max="11264" width="9.140625" style="70"/>
    <col min="11265" max="11266" width="66.140625" style="70" customWidth="1"/>
    <col min="11267" max="11520" width="9.140625" style="70"/>
    <col min="11521" max="11522" width="66.140625" style="70" customWidth="1"/>
    <col min="11523" max="11776" width="9.140625" style="70"/>
    <col min="11777" max="11778" width="66.140625" style="70" customWidth="1"/>
    <col min="11779" max="12032" width="9.140625" style="70"/>
    <col min="12033" max="12034" width="66.140625" style="70" customWidth="1"/>
    <col min="12035" max="12288" width="9.140625" style="70"/>
    <col min="12289" max="12290" width="66.140625" style="70" customWidth="1"/>
    <col min="12291" max="12544" width="9.140625" style="70"/>
    <col min="12545" max="12546" width="66.140625" style="70" customWidth="1"/>
    <col min="12547" max="12800" width="9.140625" style="70"/>
    <col min="12801" max="12802" width="66.140625" style="70" customWidth="1"/>
    <col min="12803" max="13056" width="9.140625" style="70"/>
    <col min="13057" max="13058" width="66.140625" style="70" customWidth="1"/>
    <col min="13059" max="13312" width="9.140625" style="70"/>
    <col min="13313" max="13314" width="66.140625" style="70" customWidth="1"/>
    <col min="13315" max="13568" width="9.140625" style="70"/>
    <col min="13569" max="13570" width="66.140625" style="70" customWidth="1"/>
    <col min="13571" max="13824" width="9.140625" style="70"/>
    <col min="13825" max="13826" width="66.140625" style="70" customWidth="1"/>
    <col min="13827" max="14080" width="9.140625" style="70"/>
    <col min="14081" max="14082" width="66.140625" style="70" customWidth="1"/>
    <col min="14083" max="14336" width="9.140625" style="70"/>
    <col min="14337" max="14338" width="66.140625" style="70" customWidth="1"/>
    <col min="14339" max="14592" width="9.140625" style="70"/>
    <col min="14593" max="14594" width="66.140625" style="70" customWidth="1"/>
    <col min="14595" max="14848" width="9.140625" style="70"/>
    <col min="14849" max="14850" width="66.140625" style="70" customWidth="1"/>
    <col min="14851" max="15104" width="9.140625" style="70"/>
    <col min="15105" max="15106" width="66.140625" style="70" customWidth="1"/>
    <col min="15107" max="15360" width="9.140625" style="70"/>
    <col min="15361" max="15362" width="66.140625" style="70" customWidth="1"/>
    <col min="15363" max="15616" width="9.140625" style="70"/>
    <col min="15617" max="15618" width="66.140625" style="70" customWidth="1"/>
    <col min="15619" max="15872" width="9.140625" style="70"/>
    <col min="15873" max="15874" width="66.140625" style="70" customWidth="1"/>
    <col min="15875" max="16128" width="9.140625" style="70"/>
    <col min="16129" max="16130" width="66.140625" style="70" customWidth="1"/>
    <col min="16131" max="16384" width="9.140625" style="70"/>
  </cols>
  <sheetData>
    <row r="1" spans="1:8" ht="18.75" x14ac:dyDescent="0.25">
      <c r="B1" s="33" t="s">
        <v>65</v>
      </c>
    </row>
    <row r="2" spans="1:8" ht="18.75" x14ac:dyDescent="0.3">
      <c r="B2" s="14" t="s">
        <v>7</v>
      </c>
    </row>
    <row r="3" spans="1:8" ht="18.75" x14ac:dyDescent="0.3">
      <c r="B3" s="14" t="s">
        <v>518</v>
      </c>
    </row>
    <row r="4" spans="1:8" x14ac:dyDescent="0.25">
      <c r="B4" s="36"/>
    </row>
    <row r="5" spans="1:8" ht="18.75" x14ac:dyDescent="0.3">
      <c r="A5" s="544" t="str">
        <f>'1. паспорт местоположение'!A5:C5</f>
        <v>Год раскрытия информации: 2024 год</v>
      </c>
      <c r="B5" s="544"/>
      <c r="C5" s="60"/>
      <c r="D5" s="60"/>
      <c r="E5" s="60"/>
      <c r="F5" s="60"/>
      <c r="G5" s="60"/>
      <c r="H5" s="60"/>
    </row>
    <row r="6" spans="1:8" ht="18.75" x14ac:dyDescent="0.3">
      <c r="A6" s="309"/>
      <c r="B6" s="309"/>
      <c r="C6" s="309"/>
      <c r="D6" s="309"/>
      <c r="E6" s="309"/>
      <c r="F6" s="309"/>
      <c r="G6" s="309"/>
      <c r="H6" s="309"/>
    </row>
    <row r="7" spans="1:8" ht="18.75" x14ac:dyDescent="0.25">
      <c r="A7" s="424" t="s">
        <v>6</v>
      </c>
      <c r="B7" s="424"/>
      <c r="C7" s="98"/>
      <c r="D7" s="98"/>
      <c r="E7" s="98"/>
      <c r="F7" s="98"/>
      <c r="G7" s="98"/>
      <c r="H7" s="98"/>
    </row>
    <row r="8" spans="1:8" ht="18.75" x14ac:dyDescent="0.25">
      <c r="A8" s="98"/>
      <c r="B8" s="98"/>
      <c r="C8" s="98"/>
      <c r="D8" s="98"/>
      <c r="E8" s="98"/>
      <c r="F8" s="98"/>
      <c r="G8" s="98"/>
      <c r="H8" s="98"/>
    </row>
    <row r="9" spans="1:8" x14ac:dyDescent="0.25">
      <c r="A9" s="418" t="str">
        <f>'7. Паспорт отчет о закупке'!A9:AV9</f>
        <v>Акционерное общество "Россети Янтарь" ДЗО  ПАО "Россети"</v>
      </c>
      <c r="B9" s="418"/>
      <c r="C9" s="107"/>
      <c r="D9" s="107"/>
      <c r="E9" s="107"/>
      <c r="F9" s="107"/>
      <c r="G9" s="107"/>
      <c r="H9" s="107"/>
    </row>
    <row r="10" spans="1:8" x14ac:dyDescent="0.25">
      <c r="A10" s="423" t="s">
        <v>5</v>
      </c>
      <c r="B10" s="423"/>
      <c r="C10" s="99"/>
      <c r="D10" s="99"/>
      <c r="E10" s="99"/>
      <c r="F10" s="99"/>
      <c r="G10" s="99"/>
      <c r="H10" s="99"/>
    </row>
    <row r="11" spans="1:8" ht="18.75" x14ac:dyDescent="0.25">
      <c r="A11" s="98"/>
      <c r="B11" s="98"/>
      <c r="C11" s="98"/>
      <c r="D11" s="98"/>
      <c r="E11" s="98"/>
      <c r="F11" s="98"/>
      <c r="G11" s="98"/>
      <c r="H11" s="98"/>
    </row>
    <row r="12" spans="1:8" x14ac:dyDescent="0.25">
      <c r="A12" s="418" t="str">
        <f>'1. паспорт местоположение'!A12:C12</f>
        <v>N_22-1335</v>
      </c>
      <c r="B12" s="418"/>
      <c r="C12" s="107"/>
      <c r="D12" s="107"/>
      <c r="E12" s="107"/>
      <c r="F12" s="107"/>
      <c r="G12" s="107"/>
      <c r="H12" s="107"/>
    </row>
    <row r="13" spans="1:8" x14ac:dyDescent="0.25">
      <c r="A13" s="423" t="s">
        <v>4</v>
      </c>
      <c r="B13" s="423"/>
      <c r="C13" s="99"/>
      <c r="D13" s="99"/>
      <c r="E13" s="99"/>
      <c r="F13" s="99"/>
      <c r="G13" s="99"/>
      <c r="H13" s="99"/>
    </row>
    <row r="14" spans="1:8" ht="18.75" x14ac:dyDescent="0.25">
      <c r="A14" s="10"/>
      <c r="B14" s="10"/>
      <c r="C14" s="10"/>
      <c r="D14" s="10"/>
      <c r="E14" s="10"/>
      <c r="F14" s="10"/>
      <c r="G14" s="10"/>
      <c r="H14" s="10"/>
    </row>
    <row r="15" spans="1:8" ht="56.25" customHeight="1" x14ac:dyDescent="0.25">
      <c r="A15" s="548"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548"/>
      <c r="C15" s="107"/>
      <c r="D15" s="107"/>
      <c r="E15" s="107"/>
      <c r="F15" s="107"/>
      <c r="G15" s="107"/>
      <c r="H15" s="107"/>
    </row>
    <row r="16" spans="1:8" x14ac:dyDescent="0.25">
      <c r="A16" s="423" t="s">
        <v>3</v>
      </c>
      <c r="B16" s="423"/>
      <c r="C16" s="99"/>
      <c r="D16" s="99"/>
      <c r="E16" s="99"/>
      <c r="F16" s="99"/>
      <c r="G16" s="99"/>
      <c r="H16" s="99"/>
    </row>
    <row r="17" spans="1:4" x14ac:dyDescent="0.25">
      <c r="B17" s="71"/>
    </row>
    <row r="18" spans="1:4" x14ac:dyDescent="0.25">
      <c r="A18" s="549" t="s">
        <v>441</v>
      </c>
      <c r="B18" s="550"/>
    </row>
    <row r="19" spans="1:4" x14ac:dyDescent="0.25">
      <c r="B19" s="36"/>
    </row>
    <row r="20" spans="1:4" ht="16.5" thickBot="1" x14ac:dyDescent="0.3">
      <c r="B20" s="72"/>
    </row>
    <row r="21" spans="1:4" ht="63.75" thickBot="1" x14ac:dyDescent="0.3">
      <c r="A21" s="280" t="s">
        <v>311</v>
      </c>
      <c r="B21" s="295" t="str">
        <f>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row>
    <row r="22" spans="1:4" ht="16.5" thickBot="1" x14ac:dyDescent="0.3">
      <c r="A22" s="73" t="s">
        <v>312</v>
      </c>
      <c r="B22" s="74" t="str">
        <f>CONCATENATE('1. паспорт местоположение'!C26,", ",'1. паспорт местоположение'!C27)</f>
        <v>Калининградская область, Гурьевский городской округ</v>
      </c>
    </row>
    <row r="23" spans="1:4" ht="16.5" thickBot="1" x14ac:dyDescent="0.3">
      <c r="A23" s="73" t="s">
        <v>294</v>
      </c>
      <c r="B23" s="75" t="s">
        <v>559</v>
      </c>
    </row>
    <row r="24" spans="1:4" ht="16.5" thickBot="1" x14ac:dyDescent="0.3">
      <c r="A24" s="73" t="s">
        <v>313</v>
      </c>
      <c r="B24" s="75" t="str">
        <f>CONCATENATE('3.1. паспорт Техсостояние ПС'!O26," (",'3.1. паспорт Техсостояние ПС'!P26,") мВА, ",'3.2 паспорт Техсостояние ЛЭП'!R33," (",'3.2 паспорт Техсостояние ЛЭП'!S33,") км")</f>
        <v>0,25 (0) мВА, 1,562 (0) км</v>
      </c>
    </row>
    <row r="25" spans="1:4" ht="16.5" thickBot="1" x14ac:dyDescent="0.3">
      <c r="A25" s="76" t="s">
        <v>314</v>
      </c>
      <c r="B25" s="74">
        <v>2025</v>
      </c>
    </row>
    <row r="26" spans="1:4" ht="16.5" thickBot="1" x14ac:dyDescent="0.3">
      <c r="A26" s="77" t="s">
        <v>315</v>
      </c>
      <c r="B26" s="78" t="s">
        <v>507</v>
      </c>
    </row>
    <row r="27" spans="1:4" ht="29.25" thickBot="1" x14ac:dyDescent="0.3">
      <c r="A27" s="85" t="s">
        <v>557</v>
      </c>
      <c r="B27" s="244">
        <f>'6.2. Паспорт фин осв ввод'!C24</f>
        <v>11.88007992</v>
      </c>
    </row>
    <row r="28" spans="1:4" ht="16.5" thickBot="1" x14ac:dyDescent="0.3">
      <c r="A28" s="80" t="s">
        <v>316</v>
      </c>
      <c r="B28" s="80" t="s">
        <v>556</v>
      </c>
    </row>
    <row r="29" spans="1:4" ht="29.25" thickBot="1" x14ac:dyDescent="0.3">
      <c r="A29" s="86" t="s">
        <v>317</v>
      </c>
      <c r="B29" s="382">
        <f>'7. Паспорт отчет о закупке'!AD27/1000</f>
        <v>0</v>
      </c>
    </row>
    <row r="30" spans="1:4" ht="29.25" thickBot="1" x14ac:dyDescent="0.3">
      <c r="A30" s="86" t="s">
        <v>318</v>
      </c>
      <c r="B30" s="382">
        <f>B32+B49+B66</f>
        <v>0</v>
      </c>
      <c r="C30" s="49"/>
      <c r="D30" s="49"/>
    </row>
    <row r="31" spans="1:4" ht="16.5" thickBot="1" x14ac:dyDescent="0.3">
      <c r="A31" s="80" t="s">
        <v>319</v>
      </c>
      <c r="B31" s="247"/>
      <c r="C31" s="49"/>
      <c r="D31" s="49"/>
    </row>
    <row r="32" spans="1:4" ht="29.25" thickBot="1" x14ac:dyDescent="0.3">
      <c r="A32" s="86" t="s">
        <v>320</v>
      </c>
      <c r="B32" s="382">
        <f>SUMIF(C33:C48,10,B33:B48)</f>
        <v>0</v>
      </c>
      <c r="C32" s="49"/>
      <c r="D32" s="49"/>
    </row>
    <row r="33" spans="1:4" s="248" customFormat="1" ht="16.5" thickBot="1" x14ac:dyDescent="0.3">
      <c r="A33" s="252" t="s">
        <v>321</v>
      </c>
      <c r="B33" s="383"/>
      <c r="C33" s="49">
        <v>10</v>
      </c>
      <c r="D33" s="49"/>
    </row>
    <row r="34" spans="1:4" ht="16.5" thickBot="1" x14ac:dyDescent="0.3">
      <c r="A34" s="80" t="s">
        <v>322</v>
      </c>
      <c r="B34" s="249">
        <f>B33/$B$27</f>
        <v>0</v>
      </c>
      <c r="C34" s="49"/>
      <c r="D34" s="49"/>
    </row>
    <row r="35" spans="1:4" ht="16.5" thickBot="1" x14ac:dyDescent="0.3">
      <c r="A35" s="80" t="s">
        <v>323</v>
      </c>
      <c r="B35" s="382"/>
      <c r="C35" s="49">
        <v>1</v>
      </c>
      <c r="D35" s="49"/>
    </row>
    <row r="36" spans="1:4" ht="16.5" thickBot="1" x14ac:dyDescent="0.3">
      <c r="A36" s="80" t="s">
        <v>324</v>
      </c>
      <c r="B36" s="382"/>
      <c r="C36" s="49">
        <v>2</v>
      </c>
      <c r="D36" s="49"/>
    </row>
    <row r="37" spans="1:4" s="248" customFormat="1" ht="16.5" thickBot="1" x14ac:dyDescent="0.3">
      <c r="A37" s="252" t="s">
        <v>321</v>
      </c>
      <c r="B37" s="383"/>
      <c r="C37" s="49">
        <v>10</v>
      </c>
      <c r="D37" s="49"/>
    </row>
    <row r="38" spans="1:4" ht="16.5" thickBot="1" x14ac:dyDescent="0.3">
      <c r="A38" s="80" t="s">
        <v>322</v>
      </c>
      <c r="B38" s="249">
        <f t="shared" ref="B38" si="0">B37/$B$27</f>
        <v>0</v>
      </c>
      <c r="C38" s="49"/>
      <c r="D38" s="49"/>
    </row>
    <row r="39" spans="1:4" ht="16.5" thickBot="1" x14ac:dyDescent="0.3">
      <c r="A39" s="80" t="s">
        <v>323</v>
      </c>
      <c r="B39" s="382"/>
      <c r="C39" s="49">
        <v>1</v>
      </c>
      <c r="D39" s="49"/>
    </row>
    <row r="40" spans="1:4" ht="16.5" thickBot="1" x14ac:dyDescent="0.3">
      <c r="A40" s="80" t="s">
        <v>324</v>
      </c>
      <c r="B40" s="382"/>
      <c r="C40" s="49">
        <v>2</v>
      </c>
      <c r="D40" s="49"/>
    </row>
    <row r="41" spans="1:4" ht="16.5" thickBot="1" x14ac:dyDescent="0.3">
      <c r="A41" s="252" t="s">
        <v>321</v>
      </c>
      <c r="B41" s="383"/>
      <c r="C41" s="49">
        <v>10</v>
      </c>
      <c r="D41" s="49"/>
    </row>
    <row r="42" spans="1:4" s="248" customFormat="1" ht="16.5" thickBot="1" x14ac:dyDescent="0.3">
      <c r="A42" s="80" t="s">
        <v>322</v>
      </c>
      <c r="B42" s="249">
        <f t="shared" ref="B42" si="1">B41/$B$27</f>
        <v>0</v>
      </c>
      <c r="C42" s="49"/>
      <c r="D42" s="49"/>
    </row>
    <row r="43" spans="1:4" ht="16.5" thickBot="1" x14ac:dyDescent="0.3">
      <c r="A43" s="80" t="s">
        <v>323</v>
      </c>
      <c r="B43" s="382"/>
      <c r="C43" s="49">
        <v>1</v>
      </c>
      <c r="D43" s="49"/>
    </row>
    <row r="44" spans="1:4" ht="16.5" thickBot="1" x14ac:dyDescent="0.3">
      <c r="A44" s="80" t="s">
        <v>324</v>
      </c>
      <c r="B44" s="382"/>
      <c r="C44" s="49">
        <v>2</v>
      </c>
      <c r="D44" s="49"/>
    </row>
    <row r="45" spans="1:4" ht="16.5" thickBot="1" x14ac:dyDescent="0.3">
      <c r="A45" s="252" t="s">
        <v>321</v>
      </c>
      <c r="B45" s="383"/>
      <c r="C45" s="49">
        <v>10</v>
      </c>
      <c r="D45" s="49"/>
    </row>
    <row r="46" spans="1:4" s="248" customFormat="1" ht="16.5" thickBot="1" x14ac:dyDescent="0.3">
      <c r="A46" s="80" t="s">
        <v>322</v>
      </c>
      <c r="B46" s="249">
        <f t="shared" ref="B46" si="2">B45/$B$27</f>
        <v>0</v>
      </c>
      <c r="C46" s="49"/>
      <c r="D46" s="49"/>
    </row>
    <row r="47" spans="1:4" ht="16.5" thickBot="1" x14ac:dyDescent="0.3">
      <c r="A47" s="80" t="s">
        <v>323</v>
      </c>
      <c r="B47" s="382"/>
      <c r="C47" s="49">
        <v>1</v>
      </c>
      <c r="D47" s="49"/>
    </row>
    <row r="48" spans="1:4" ht="16.5" thickBot="1" x14ac:dyDescent="0.3">
      <c r="A48" s="80" t="s">
        <v>324</v>
      </c>
      <c r="B48" s="382"/>
      <c r="C48" s="49">
        <v>2</v>
      </c>
      <c r="D48" s="49"/>
    </row>
    <row r="49" spans="1:4" ht="29.25" thickBot="1" x14ac:dyDescent="0.3">
      <c r="A49" s="86" t="s">
        <v>325</v>
      </c>
      <c r="B49" s="382">
        <f>SUMIF(C50:C65,20,B50:B65)</f>
        <v>0</v>
      </c>
      <c r="C49" s="49"/>
      <c r="D49" s="49"/>
    </row>
    <row r="50" spans="1:4" s="248" customFormat="1" ht="16.5" thickBot="1" x14ac:dyDescent="0.3">
      <c r="A50" s="252" t="s">
        <v>321</v>
      </c>
      <c r="B50" s="383"/>
      <c r="C50" s="49">
        <v>20</v>
      </c>
      <c r="D50" s="49"/>
    </row>
    <row r="51" spans="1:4" ht="16.5" thickBot="1" x14ac:dyDescent="0.3">
      <c r="A51" s="80" t="s">
        <v>322</v>
      </c>
      <c r="B51" s="249">
        <f>B50/$B$27</f>
        <v>0</v>
      </c>
      <c r="C51" s="49"/>
      <c r="D51" s="49"/>
    </row>
    <row r="52" spans="1:4" ht="16.5" thickBot="1" x14ac:dyDescent="0.3">
      <c r="A52" s="80" t="s">
        <v>323</v>
      </c>
      <c r="B52" s="382"/>
      <c r="C52" s="49">
        <v>1</v>
      </c>
      <c r="D52" s="49"/>
    </row>
    <row r="53" spans="1:4" ht="16.5" thickBot="1" x14ac:dyDescent="0.3">
      <c r="A53" s="80" t="s">
        <v>324</v>
      </c>
      <c r="B53" s="382"/>
      <c r="C53" s="49">
        <v>2</v>
      </c>
      <c r="D53" s="49"/>
    </row>
    <row r="54" spans="1:4" s="248" customFormat="1" ht="16.5" thickBot="1" x14ac:dyDescent="0.3">
      <c r="A54" s="252" t="s">
        <v>321</v>
      </c>
      <c r="B54" s="383"/>
      <c r="C54" s="49">
        <v>20</v>
      </c>
      <c r="D54" s="49"/>
    </row>
    <row r="55" spans="1:4" ht="16.5" thickBot="1" x14ac:dyDescent="0.3">
      <c r="A55" s="80" t="s">
        <v>322</v>
      </c>
      <c r="B55" s="249">
        <f t="shared" ref="B55" si="3">B54/$B$27</f>
        <v>0</v>
      </c>
      <c r="C55" s="49"/>
      <c r="D55" s="49"/>
    </row>
    <row r="56" spans="1:4" ht="16.5" thickBot="1" x14ac:dyDescent="0.3">
      <c r="A56" s="80" t="s">
        <v>323</v>
      </c>
      <c r="B56" s="382"/>
      <c r="C56" s="49">
        <v>1</v>
      </c>
      <c r="D56" s="49"/>
    </row>
    <row r="57" spans="1:4" ht="16.5" thickBot="1" x14ac:dyDescent="0.3">
      <c r="A57" s="80" t="s">
        <v>324</v>
      </c>
      <c r="B57" s="382"/>
      <c r="C57" s="49">
        <v>2</v>
      </c>
      <c r="D57" s="49"/>
    </row>
    <row r="58" spans="1:4" ht="16.5" thickBot="1" x14ac:dyDescent="0.3">
      <c r="A58" s="252" t="s">
        <v>321</v>
      </c>
      <c r="B58" s="383"/>
      <c r="C58" s="49">
        <v>20</v>
      </c>
      <c r="D58" s="49"/>
    </row>
    <row r="59" spans="1:4" s="248" customFormat="1" ht="16.5" thickBot="1" x14ac:dyDescent="0.3">
      <c r="A59" s="80" t="s">
        <v>322</v>
      </c>
      <c r="B59" s="249">
        <f t="shared" ref="B59" si="4">B58/$B$27</f>
        <v>0</v>
      </c>
      <c r="C59" s="49"/>
      <c r="D59" s="49"/>
    </row>
    <row r="60" spans="1:4" ht="16.5" thickBot="1" x14ac:dyDescent="0.3">
      <c r="A60" s="80" t="s">
        <v>323</v>
      </c>
      <c r="B60" s="382"/>
      <c r="C60" s="49">
        <v>1</v>
      </c>
      <c r="D60" s="49"/>
    </row>
    <row r="61" spans="1:4" ht="16.5" thickBot="1" x14ac:dyDescent="0.3">
      <c r="A61" s="80" t="s">
        <v>324</v>
      </c>
      <c r="B61" s="382"/>
      <c r="C61" s="49">
        <v>2</v>
      </c>
      <c r="D61" s="49"/>
    </row>
    <row r="62" spans="1:4" ht="16.5" thickBot="1" x14ac:dyDescent="0.3">
      <c r="A62" s="252" t="s">
        <v>321</v>
      </c>
      <c r="B62" s="383"/>
      <c r="C62" s="49">
        <v>20</v>
      </c>
      <c r="D62" s="49"/>
    </row>
    <row r="63" spans="1:4" s="248" customFormat="1" ht="16.5" thickBot="1" x14ac:dyDescent="0.3">
      <c r="A63" s="80" t="s">
        <v>322</v>
      </c>
      <c r="B63" s="249">
        <f t="shared" ref="B63" si="5">B62/$B$27</f>
        <v>0</v>
      </c>
      <c r="C63" s="49"/>
      <c r="D63" s="49"/>
    </row>
    <row r="64" spans="1:4" ht="16.5" thickBot="1" x14ac:dyDescent="0.3">
      <c r="A64" s="80" t="s">
        <v>323</v>
      </c>
      <c r="B64" s="382"/>
      <c r="C64" s="49">
        <v>1</v>
      </c>
      <c r="D64" s="49"/>
    </row>
    <row r="65" spans="1:4" ht="16.5" thickBot="1" x14ac:dyDescent="0.3">
      <c r="A65" s="80" t="s">
        <v>324</v>
      </c>
      <c r="B65" s="382"/>
      <c r="C65" s="49">
        <v>2</v>
      </c>
      <c r="D65" s="49"/>
    </row>
    <row r="66" spans="1:4" ht="29.25" thickBot="1" x14ac:dyDescent="0.3">
      <c r="A66" s="86" t="s">
        <v>326</v>
      </c>
      <c r="B66" s="382">
        <f>SUMIF(C67:C82,30,B67:B82)</f>
        <v>0</v>
      </c>
      <c r="C66" s="49"/>
      <c r="D66" s="49"/>
    </row>
    <row r="67" spans="1:4" s="248" customFormat="1" ht="16.5" thickBot="1" x14ac:dyDescent="0.3">
      <c r="A67" s="252" t="s">
        <v>321</v>
      </c>
      <c r="B67" s="383"/>
      <c r="C67" s="49">
        <v>30</v>
      </c>
      <c r="D67" s="49"/>
    </row>
    <row r="68" spans="1:4" ht="16.5" thickBot="1" x14ac:dyDescent="0.3">
      <c r="A68" s="80" t="s">
        <v>322</v>
      </c>
      <c r="B68" s="249">
        <f t="shared" ref="B68" si="6">B67/$B$27</f>
        <v>0</v>
      </c>
      <c r="C68" s="49"/>
      <c r="D68" s="49"/>
    </row>
    <row r="69" spans="1:4" ht="16.5" thickBot="1" x14ac:dyDescent="0.3">
      <c r="A69" s="80" t="s">
        <v>323</v>
      </c>
      <c r="B69" s="382"/>
      <c r="C69" s="49">
        <v>1</v>
      </c>
      <c r="D69" s="49"/>
    </row>
    <row r="70" spans="1:4" ht="16.5" thickBot="1" x14ac:dyDescent="0.3">
      <c r="A70" s="80" t="s">
        <v>324</v>
      </c>
      <c r="B70" s="382"/>
      <c r="C70" s="49">
        <v>2</v>
      </c>
      <c r="D70" s="49"/>
    </row>
    <row r="71" spans="1:4" s="248" customFormat="1" ht="16.5" thickBot="1" x14ac:dyDescent="0.3">
      <c r="A71" s="252" t="s">
        <v>321</v>
      </c>
      <c r="B71" s="383"/>
      <c r="C71" s="49">
        <v>30</v>
      </c>
      <c r="D71" s="49"/>
    </row>
    <row r="72" spans="1:4" ht="16.5" thickBot="1" x14ac:dyDescent="0.3">
      <c r="A72" s="80" t="s">
        <v>322</v>
      </c>
      <c r="B72" s="249">
        <f t="shared" ref="B72" si="7">B71/$B$27</f>
        <v>0</v>
      </c>
      <c r="C72" s="49"/>
      <c r="D72" s="49"/>
    </row>
    <row r="73" spans="1:4" ht="16.5" thickBot="1" x14ac:dyDescent="0.3">
      <c r="A73" s="80" t="s">
        <v>323</v>
      </c>
      <c r="B73" s="382"/>
      <c r="C73" s="49">
        <v>1</v>
      </c>
      <c r="D73" s="49"/>
    </row>
    <row r="74" spans="1:4" ht="16.5" thickBot="1" x14ac:dyDescent="0.3">
      <c r="A74" s="80" t="s">
        <v>324</v>
      </c>
      <c r="B74" s="382"/>
      <c r="C74" s="49">
        <v>2</v>
      </c>
      <c r="D74" s="49"/>
    </row>
    <row r="75" spans="1:4" ht="16.5" thickBot="1" x14ac:dyDescent="0.3">
      <c r="A75" s="252" t="s">
        <v>321</v>
      </c>
      <c r="B75" s="383"/>
      <c r="C75" s="49">
        <v>30</v>
      </c>
      <c r="D75" s="49"/>
    </row>
    <row r="76" spans="1:4" ht="16.5" thickBot="1" x14ac:dyDescent="0.3">
      <c r="A76" s="80" t="s">
        <v>322</v>
      </c>
      <c r="B76" s="249">
        <f t="shared" ref="B76" si="8">B75/$B$27</f>
        <v>0</v>
      </c>
      <c r="C76" s="49"/>
      <c r="D76" s="49"/>
    </row>
    <row r="77" spans="1:4" ht="16.5" thickBot="1" x14ac:dyDescent="0.3">
      <c r="A77" s="80" t="s">
        <v>323</v>
      </c>
      <c r="B77" s="382"/>
      <c r="C77" s="49">
        <v>1</v>
      </c>
      <c r="D77" s="49"/>
    </row>
    <row r="78" spans="1:4" ht="16.5" thickBot="1" x14ac:dyDescent="0.3">
      <c r="A78" s="80" t="s">
        <v>324</v>
      </c>
      <c r="B78" s="382"/>
      <c r="C78" s="49">
        <v>2</v>
      </c>
      <c r="D78" s="49"/>
    </row>
    <row r="79" spans="1:4" ht="16.5" thickBot="1" x14ac:dyDescent="0.3">
      <c r="A79" s="252" t="s">
        <v>321</v>
      </c>
      <c r="B79" s="383"/>
      <c r="C79" s="49">
        <v>30</v>
      </c>
      <c r="D79" s="49"/>
    </row>
    <row r="80" spans="1:4" ht="16.5" thickBot="1" x14ac:dyDescent="0.3">
      <c r="A80" s="80" t="s">
        <v>322</v>
      </c>
      <c r="B80" s="249">
        <f t="shared" ref="B80" si="9">B79/$B$27</f>
        <v>0</v>
      </c>
      <c r="C80" s="49"/>
      <c r="D80" s="49"/>
    </row>
    <row r="81" spans="1:4" ht="16.5" thickBot="1" x14ac:dyDescent="0.3">
      <c r="A81" s="80" t="s">
        <v>323</v>
      </c>
      <c r="B81" s="382"/>
      <c r="C81" s="49">
        <v>1</v>
      </c>
      <c r="D81" s="49"/>
    </row>
    <row r="82" spans="1:4" ht="16.5" thickBot="1" x14ac:dyDescent="0.3">
      <c r="A82" s="80" t="s">
        <v>324</v>
      </c>
      <c r="B82" s="382"/>
      <c r="C82" s="49">
        <v>2</v>
      </c>
      <c r="D82" s="49"/>
    </row>
    <row r="83" spans="1:4" ht="29.25" thickBot="1" x14ac:dyDescent="0.3">
      <c r="A83" s="79" t="s">
        <v>327</v>
      </c>
      <c r="B83" s="384">
        <f>B30/B27</f>
        <v>0</v>
      </c>
      <c r="C83" s="49"/>
      <c r="D83" s="49"/>
    </row>
    <row r="84" spans="1:4" ht="15.6" customHeight="1" thickBot="1" x14ac:dyDescent="0.3">
      <c r="A84" s="81" t="s">
        <v>319</v>
      </c>
      <c r="B84" s="87"/>
      <c r="C84" s="49"/>
      <c r="D84" s="49"/>
    </row>
    <row r="85" spans="1:4" ht="16.5" thickBot="1" x14ac:dyDescent="0.3">
      <c r="A85" s="81" t="s">
        <v>328</v>
      </c>
      <c r="B85" s="384"/>
      <c r="C85" s="49"/>
      <c r="D85" s="49"/>
    </row>
    <row r="86" spans="1:4" ht="16.5" thickBot="1" x14ac:dyDescent="0.3">
      <c r="A86" s="81" t="s">
        <v>329</v>
      </c>
      <c r="B86" s="384"/>
      <c r="C86" s="49"/>
      <c r="D86" s="49"/>
    </row>
    <row r="87" spans="1:4" ht="16.5" thickBot="1" x14ac:dyDescent="0.3">
      <c r="A87" s="81" t="s">
        <v>330</v>
      </c>
      <c r="B87" s="384"/>
      <c r="C87" s="49"/>
      <c r="D87" s="49"/>
    </row>
    <row r="88" spans="1:4" ht="16.5" thickBot="1" x14ac:dyDescent="0.3">
      <c r="A88" s="76" t="s">
        <v>331</v>
      </c>
      <c r="B88" s="250">
        <f>B89/$B$27</f>
        <v>0</v>
      </c>
      <c r="C88" s="49"/>
      <c r="D88" s="49"/>
    </row>
    <row r="89" spans="1:4" ht="16.5" thickBot="1" x14ac:dyDescent="0.3">
      <c r="A89" s="76" t="s">
        <v>332</v>
      </c>
      <c r="B89" s="385">
        <f xml:space="preserve"> SUMIF(C33:C82, 1,B33:B82)</f>
        <v>0</v>
      </c>
      <c r="C89" s="49"/>
      <c r="D89" s="49"/>
    </row>
    <row r="90" spans="1:4" ht="16.5" thickBot="1" x14ac:dyDescent="0.3">
      <c r="A90" s="76" t="s">
        <v>333</v>
      </c>
      <c r="B90" s="250">
        <f>B91/$B$27</f>
        <v>0</v>
      </c>
      <c r="C90" s="49"/>
      <c r="D90" s="49"/>
    </row>
    <row r="91" spans="1:4" ht="16.5" thickBot="1" x14ac:dyDescent="0.3">
      <c r="A91" s="77" t="s">
        <v>334</v>
      </c>
      <c r="B91" s="385">
        <f xml:space="preserve"> SUMIF(C33:C82, 2,B33:B82)</f>
        <v>0</v>
      </c>
      <c r="C91" s="49"/>
      <c r="D91" s="49"/>
    </row>
    <row r="92" spans="1:4" ht="30" x14ac:dyDescent="0.25">
      <c r="A92" s="79" t="s">
        <v>335</v>
      </c>
      <c r="B92" s="81" t="s">
        <v>336</v>
      </c>
      <c r="C92" s="49"/>
      <c r="D92" s="49"/>
    </row>
    <row r="93" spans="1:4" x14ac:dyDescent="0.25">
      <c r="A93" s="83" t="s">
        <v>337</v>
      </c>
      <c r="B93" s="83" t="s">
        <v>519</v>
      </c>
      <c r="C93" s="49"/>
      <c r="D93" s="49"/>
    </row>
    <row r="94" spans="1:4" x14ac:dyDescent="0.25">
      <c r="A94" s="83" t="s">
        <v>338</v>
      </c>
      <c r="B94" s="83"/>
      <c r="C94" s="49"/>
      <c r="D94" s="49"/>
    </row>
    <row r="95" spans="1:4" x14ac:dyDescent="0.25">
      <c r="A95" s="83" t="s">
        <v>339</v>
      </c>
      <c r="B95" s="83"/>
      <c r="C95" s="49"/>
      <c r="D95" s="49"/>
    </row>
    <row r="96" spans="1:4" x14ac:dyDescent="0.25">
      <c r="A96" s="83" t="s">
        <v>340</v>
      </c>
      <c r="B96" s="83"/>
      <c r="C96" s="49"/>
      <c r="D96" s="49"/>
    </row>
    <row r="97" spans="1:4" ht="16.5" thickBot="1" x14ac:dyDescent="0.3">
      <c r="A97" s="84" t="s">
        <v>341</v>
      </c>
      <c r="B97" s="84"/>
      <c r="C97" s="49"/>
      <c r="D97" s="49"/>
    </row>
    <row r="98" spans="1:4" ht="30.75" thickBot="1" x14ac:dyDescent="0.3">
      <c r="A98" s="81" t="s">
        <v>342</v>
      </c>
      <c r="B98" s="82" t="s">
        <v>506</v>
      </c>
      <c r="C98" s="49"/>
      <c r="D98" s="49"/>
    </row>
    <row r="99" spans="1:4" ht="29.25" thickBot="1" x14ac:dyDescent="0.3">
      <c r="A99" s="76" t="s">
        <v>343</v>
      </c>
      <c r="B99" s="386">
        <v>7</v>
      </c>
      <c r="C99" s="49"/>
      <c r="D99" s="49"/>
    </row>
    <row r="100" spans="1:4" ht="16.5" thickBot="1" x14ac:dyDescent="0.3">
      <c r="A100" s="81" t="s">
        <v>319</v>
      </c>
      <c r="B100" s="387"/>
      <c r="C100" s="49"/>
      <c r="D100" s="49"/>
    </row>
    <row r="101" spans="1:4" ht="28.5" customHeight="1" thickBot="1" x14ac:dyDescent="0.3">
      <c r="A101" s="81" t="s">
        <v>344</v>
      </c>
      <c r="B101" s="386">
        <v>4</v>
      </c>
      <c r="C101" s="49"/>
      <c r="D101" s="49"/>
    </row>
    <row r="102" spans="1:4" ht="16.5" thickBot="1" x14ac:dyDescent="0.3">
      <c r="A102" s="81" t="s">
        <v>345</v>
      </c>
      <c r="B102" s="386">
        <v>3</v>
      </c>
      <c r="C102" s="49"/>
      <c r="D102" s="49"/>
    </row>
    <row r="103" spans="1:4" ht="16.5" thickBot="1" x14ac:dyDescent="0.3">
      <c r="A103" s="90" t="s">
        <v>346</v>
      </c>
      <c r="B103" s="390" t="s">
        <v>585</v>
      </c>
      <c r="C103" s="49"/>
      <c r="D103" s="49"/>
    </row>
    <row r="104" spans="1:4" ht="16.5" thickBot="1" x14ac:dyDescent="0.3">
      <c r="A104" s="76" t="s">
        <v>347</v>
      </c>
      <c r="B104" s="88"/>
      <c r="C104" s="49"/>
      <c r="D104" s="49"/>
    </row>
    <row r="105" spans="1:4" ht="16.5" thickBot="1" x14ac:dyDescent="0.3">
      <c r="A105" s="83" t="s">
        <v>348</v>
      </c>
      <c r="B105" s="388" t="str">
        <f>'6.1. Паспорт сетевой график'!H43</f>
        <v>не требуется</v>
      </c>
      <c r="C105" s="49"/>
      <c r="D105" s="49"/>
    </row>
    <row r="106" spans="1:4" ht="16.5" thickBot="1" x14ac:dyDescent="0.3">
      <c r="A106" s="83" t="s">
        <v>349</v>
      </c>
      <c r="B106" s="91" t="s">
        <v>506</v>
      </c>
      <c r="C106" s="49"/>
      <c r="D106" s="49"/>
    </row>
    <row r="107" spans="1:4" ht="16.5" thickBot="1" x14ac:dyDescent="0.3">
      <c r="A107" s="83" t="s">
        <v>350</v>
      </c>
      <c r="B107" s="91" t="s">
        <v>506</v>
      </c>
      <c r="C107" s="49"/>
      <c r="D107" s="49"/>
    </row>
    <row r="108" spans="1:4" ht="29.25" thickBot="1" x14ac:dyDescent="0.3">
      <c r="A108" s="389" t="s">
        <v>351</v>
      </c>
      <c r="B108" s="89" t="s">
        <v>516</v>
      </c>
      <c r="C108" s="49"/>
      <c r="D108" s="49"/>
    </row>
    <row r="109" spans="1:4" ht="28.5" x14ac:dyDescent="0.25">
      <c r="A109" s="79" t="s">
        <v>352</v>
      </c>
      <c r="B109" s="545" t="s">
        <v>505</v>
      </c>
      <c r="C109" s="49"/>
      <c r="D109" s="49"/>
    </row>
    <row r="110" spans="1:4" x14ac:dyDescent="0.25">
      <c r="A110" s="83" t="s">
        <v>353</v>
      </c>
      <c r="B110" s="546"/>
      <c r="C110" s="49"/>
      <c r="D110" s="49"/>
    </row>
    <row r="111" spans="1:4" x14ac:dyDescent="0.25">
      <c r="A111" s="83" t="s">
        <v>354</v>
      </c>
      <c r="B111" s="546"/>
      <c r="C111" s="49"/>
      <c r="D111" s="49"/>
    </row>
    <row r="112" spans="1:4" x14ac:dyDescent="0.25">
      <c r="A112" s="83" t="s">
        <v>355</v>
      </c>
      <c r="B112" s="546"/>
      <c r="C112" s="49"/>
      <c r="D112" s="49"/>
    </row>
    <row r="113" spans="1:4" x14ac:dyDescent="0.25">
      <c r="A113" s="83" t="s">
        <v>356</v>
      </c>
      <c r="B113" s="546"/>
      <c r="C113" s="49"/>
      <c r="D113" s="49"/>
    </row>
    <row r="114" spans="1:4" ht="16.5" thickBot="1" x14ac:dyDescent="0.3">
      <c r="A114" s="92" t="s">
        <v>357</v>
      </c>
      <c r="B114" s="547"/>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4"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518</v>
      </c>
    </row>
    <row r="4" spans="1:28" s="11" customFormat="1" ht="18.75" customHeight="1" x14ac:dyDescent="0.2">
      <c r="A4" s="410" t="str">
        <f>'1. паспорт местоположение'!A5:C5</f>
        <v>Год раскрытия информации: 2024 год</v>
      </c>
      <c r="B4" s="410"/>
      <c r="C4" s="410"/>
      <c r="D4" s="410"/>
      <c r="E4" s="410"/>
      <c r="F4" s="410"/>
      <c r="G4" s="410"/>
      <c r="H4" s="410"/>
      <c r="I4" s="410"/>
      <c r="J4" s="410"/>
      <c r="K4" s="410"/>
      <c r="L4" s="410"/>
      <c r="M4" s="410"/>
      <c r="N4" s="410"/>
      <c r="O4" s="410"/>
      <c r="P4" s="410"/>
      <c r="Q4" s="410"/>
      <c r="R4" s="410"/>
      <c r="S4" s="410"/>
    </row>
    <row r="5" spans="1:28" s="11" customFormat="1" ht="15.75" x14ac:dyDescent="0.2">
      <c r="A5" s="16"/>
    </row>
    <row r="6" spans="1:28" s="11" customFormat="1" ht="18.75" x14ac:dyDescent="0.2">
      <c r="A6" s="424" t="s">
        <v>6</v>
      </c>
      <c r="B6" s="424"/>
      <c r="C6" s="424"/>
      <c r="D6" s="424"/>
      <c r="E6" s="424"/>
      <c r="F6" s="424"/>
      <c r="G6" s="424"/>
      <c r="H6" s="424"/>
      <c r="I6" s="424"/>
      <c r="J6" s="424"/>
      <c r="K6" s="424"/>
      <c r="L6" s="424"/>
      <c r="M6" s="424"/>
      <c r="N6" s="424"/>
      <c r="O6" s="424"/>
      <c r="P6" s="424"/>
      <c r="Q6" s="424"/>
      <c r="R6" s="424"/>
      <c r="S6" s="424"/>
      <c r="T6" s="12"/>
      <c r="U6" s="12"/>
      <c r="V6" s="12"/>
      <c r="W6" s="12"/>
      <c r="X6" s="12"/>
      <c r="Y6" s="12"/>
      <c r="Z6" s="12"/>
      <c r="AA6" s="12"/>
      <c r="AB6" s="12"/>
    </row>
    <row r="7" spans="1:28" s="11" customFormat="1" ht="18.75" x14ac:dyDescent="0.2">
      <c r="A7" s="424"/>
      <c r="B7" s="424"/>
      <c r="C7" s="424"/>
      <c r="D7" s="424"/>
      <c r="E7" s="424"/>
      <c r="F7" s="424"/>
      <c r="G7" s="424"/>
      <c r="H7" s="424"/>
      <c r="I7" s="424"/>
      <c r="J7" s="424"/>
      <c r="K7" s="424"/>
      <c r="L7" s="424"/>
      <c r="M7" s="424"/>
      <c r="N7" s="424"/>
      <c r="O7" s="424"/>
      <c r="P7" s="424"/>
      <c r="Q7" s="424"/>
      <c r="R7" s="424"/>
      <c r="S7" s="424"/>
      <c r="T7" s="12"/>
      <c r="U7" s="12"/>
      <c r="V7" s="12"/>
      <c r="W7" s="12"/>
      <c r="X7" s="12"/>
      <c r="Y7" s="12"/>
      <c r="Z7" s="12"/>
      <c r="AA7" s="12"/>
      <c r="AB7" s="12"/>
    </row>
    <row r="8" spans="1:28" s="11" customFormat="1" ht="18.75" x14ac:dyDescent="0.2">
      <c r="A8" s="418" t="str">
        <f>'1. паспорт местоположение'!A9:C9</f>
        <v>Акционерное общество "Россети Янтарь" ДЗО  ПАО "Россети"</v>
      </c>
      <c r="B8" s="418"/>
      <c r="C8" s="418"/>
      <c r="D8" s="418"/>
      <c r="E8" s="418"/>
      <c r="F8" s="418"/>
      <c r="G8" s="418"/>
      <c r="H8" s="418"/>
      <c r="I8" s="418"/>
      <c r="J8" s="418"/>
      <c r="K8" s="418"/>
      <c r="L8" s="418"/>
      <c r="M8" s="418"/>
      <c r="N8" s="418"/>
      <c r="O8" s="418"/>
      <c r="P8" s="418"/>
      <c r="Q8" s="418"/>
      <c r="R8" s="418"/>
      <c r="S8" s="418"/>
      <c r="T8" s="12"/>
      <c r="U8" s="12"/>
      <c r="V8" s="12"/>
      <c r="W8" s="12"/>
      <c r="X8" s="12"/>
      <c r="Y8" s="12"/>
      <c r="Z8" s="12"/>
      <c r="AA8" s="12"/>
      <c r="AB8" s="12"/>
    </row>
    <row r="9" spans="1:28" s="11" customFormat="1" ht="18.75" x14ac:dyDescent="0.2">
      <c r="A9" s="423" t="s">
        <v>5</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24"/>
      <c r="B10" s="424"/>
      <c r="C10" s="424"/>
      <c r="D10" s="424"/>
      <c r="E10" s="424"/>
      <c r="F10" s="424"/>
      <c r="G10" s="424"/>
      <c r="H10" s="424"/>
      <c r="I10" s="424"/>
      <c r="J10" s="424"/>
      <c r="K10" s="424"/>
      <c r="L10" s="424"/>
      <c r="M10" s="424"/>
      <c r="N10" s="424"/>
      <c r="O10" s="424"/>
      <c r="P10" s="424"/>
      <c r="Q10" s="424"/>
      <c r="R10" s="424"/>
      <c r="S10" s="424"/>
      <c r="T10" s="12"/>
      <c r="U10" s="12"/>
      <c r="V10" s="12"/>
      <c r="W10" s="12"/>
      <c r="X10" s="12"/>
      <c r="Y10" s="12"/>
      <c r="Z10" s="12"/>
      <c r="AA10" s="12"/>
      <c r="AB10" s="12"/>
    </row>
    <row r="11" spans="1:28" s="11" customFormat="1" ht="18.75" x14ac:dyDescent="0.2">
      <c r="A11" s="418" t="str">
        <f>'1. паспорт местоположение'!A12:C12</f>
        <v>N_22-1335</v>
      </c>
      <c r="B11" s="418"/>
      <c r="C11" s="418"/>
      <c r="D11" s="418"/>
      <c r="E11" s="418"/>
      <c r="F11" s="418"/>
      <c r="G11" s="418"/>
      <c r="H11" s="418"/>
      <c r="I11" s="418"/>
      <c r="J11" s="418"/>
      <c r="K11" s="418"/>
      <c r="L11" s="418"/>
      <c r="M11" s="418"/>
      <c r="N11" s="418"/>
      <c r="O11" s="418"/>
      <c r="P11" s="418"/>
      <c r="Q11" s="418"/>
      <c r="R11" s="418"/>
      <c r="S11" s="418"/>
      <c r="T11" s="12"/>
      <c r="U11" s="12"/>
      <c r="V11" s="12"/>
      <c r="W11" s="12"/>
      <c r="X11" s="12"/>
      <c r="Y11" s="12"/>
      <c r="Z11" s="12"/>
      <c r="AA11" s="12"/>
      <c r="AB11" s="12"/>
    </row>
    <row r="12" spans="1:28" s="11" customFormat="1" ht="18.75" x14ac:dyDescent="0.2">
      <c r="A12" s="423" t="s">
        <v>4</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9"/>
      <c r="U13" s="9"/>
      <c r="V13" s="9"/>
      <c r="W13" s="9"/>
      <c r="X13" s="9"/>
      <c r="Y13" s="9"/>
      <c r="Z13" s="9"/>
      <c r="AA13" s="9"/>
      <c r="AB13" s="9"/>
    </row>
    <row r="14" spans="1:28" s="3" customFormat="1" ht="12" x14ac:dyDescent="0.2">
      <c r="A14" s="418" t="str">
        <f>'1. паспорт местоположение'!A9:C9</f>
        <v>Акционерное общество "Россети Янтарь" ДЗО  ПАО "Россети"</v>
      </c>
      <c r="B14" s="418"/>
      <c r="C14" s="418"/>
      <c r="D14" s="418"/>
      <c r="E14" s="418"/>
      <c r="F14" s="418"/>
      <c r="G14" s="418"/>
      <c r="H14" s="418"/>
      <c r="I14" s="418"/>
      <c r="J14" s="418"/>
      <c r="K14" s="418"/>
      <c r="L14" s="418"/>
      <c r="M14" s="418"/>
      <c r="N14" s="418"/>
      <c r="O14" s="418"/>
      <c r="P14" s="418"/>
      <c r="Q14" s="418"/>
      <c r="R14" s="418"/>
      <c r="S14" s="418"/>
      <c r="T14" s="7"/>
      <c r="U14" s="7"/>
      <c r="V14" s="7"/>
      <c r="W14" s="7"/>
      <c r="X14" s="7"/>
      <c r="Y14" s="7"/>
      <c r="Z14" s="7"/>
      <c r="AA14" s="7"/>
      <c r="AB14" s="7"/>
    </row>
    <row r="15" spans="1:28" s="3" customFormat="1" ht="28.5" customHeight="1" x14ac:dyDescent="0.25">
      <c r="A15" s="419"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19"/>
      <c r="C15" s="419"/>
      <c r="D15" s="419"/>
      <c r="E15" s="419"/>
      <c r="F15" s="419"/>
      <c r="G15" s="419"/>
      <c r="H15" s="419"/>
      <c r="I15" s="419"/>
      <c r="J15" s="419"/>
      <c r="K15" s="419"/>
      <c r="L15" s="419"/>
      <c r="M15" s="419"/>
      <c r="N15" s="419"/>
      <c r="O15" s="419"/>
      <c r="P15" s="419"/>
      <c r="Q15" s="419"/>
      <c r="R15" s="419"/>
      <c r="S15" s="419"/>
      <c r="T15" s="5"/>
      <c r="U15" s="5"/>
      <c r="V15" s="5"/>
      <c r="W15" s="5"/>
      <c r="X15" s="5"/>
      <c r="Y15" s="5"/>
      <c r="Z15" s="5"/>
      <c r="AA15" s="5"/>
      <c r="AB15" s="5"/>
    </row>
    <row r="16" spans="1:28" s="3"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4"/>
      <c r="U16" s="4"/>
      <c r="V16" s="4"/>
      <c r="W16" s="4"/>
      <c r="X16" s="4"/>
      <c r="Y16" s="4"/>
    </row>
    <row r="17" spans="1:28" s="3" customFormat="1" ht="45.75" customHeight="1" x14ac:dyDescent="0.2">
      <c r="A17" s="421" t="s">
        <v>416</v>
      </c>
      <c r="B17" s="421"/>
      <c r="C17" s="421"/>
      <c r="D17" s="421"/>
      <c r="E17" s="421"/>
      <c r="F17" s="421"/>
      <c r="G17" s="421"/>
      <c r="H17" s="421"/>
      <c r="I17" s="421"/>
      <c r="J17" s="421"/>
      <c r="K17" s="421"/>
      <c r="L17" s="421"/>
      <c r="M17" s="421"/>
      <c r="N17" s="421"/>
      <c r="O17" s="421"/>
      <c r="P17" s="421"/>
      <c r="Q17" s="421"/>
      <c r="R17" s="421"/>
      <c r="S17" s="421"/>
      <c r="T17" s="6"/>
      <c r="U17" s="6"/>
      <c r="V17" s="6"/>
      <c r="W17" s="6"/>
      <c r="X17" s="6"/>
      <c r="Y17" s="6"/>
      <c r="Z17" s="6"/>
      <c r="AA17" s="6"/>
      <c r="AB17" s="6"/>
    </row>
    <row r="18" spans="1:28"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
      <c r="U18" s="4"/>
      <c r="V18" s="4"/>
      <c r="W18" s="4"/>
      <c r="X18" s="4"/>
      <c r="Y18" s="4"/>
    </row>
    <row r="19" spans="1:28" s="3" customFormat="1" ht="54" customHeight="1" x14ac:dyDescent="0.2">
      <c r="A19" s="426" t="s">
        <v>2</v>
      </c>
      <c r="B19" s="426" t="s">
        <v>93</v>
      </c>
      <c r="C19" s="427" t="s">
        <v>310</v>
      </c>
      <c r="D19" s="426" t="s">
        <v>309</v>
      </c>
      <c r="E19" s="426" t="s">
        <v>92</v>
      </c>
      <c r="F19" s="426" t="s">
        <v>91</v>
      </c>
      <c r="G19" s="426" t="s">
        <v>305</v>
      </c>
      <c r="H19" s="426" t="s">
        <v>90</v>
      </c>
      <c r="I19" s="426" t="s">
        <v>89</v>
      </c>
      <c r="J19" s="426" t="s">
        <v>88</v>
      </c>
      <c r="K19" s="426" t="s">
        <v>87</v>
      </c>
      <c r="L19" s="426" t="s">
        <v>86</v>
      </c>
      <c r="M19" s="426" t="s">
        <v>85</v>
      </c>
      <c r="N19" s="426" t="s">
        <v>84</v>
      </c>
      <c r="O19" s="426" t="s">
        <v>83</v>
      </c>
      <c r="P19" s="426" t="s">
        <v>82</v>
      </c>
      <c r="Q19" s="426" t="s">
        <v>308</v>
      </c>
      <c r="R19" s="426"/>
      <c r="S19" s="429" t="s">
        <v>410</v>
      </c>
      <c r="T19" s="4"/>
      <c r="U19" s="4"/>
      <c r="V19" s="4"/>
      <c r="W19" s="4"/>
      <c r="X19" s="4"/>
      <c r="Y19" s="4"/>
    </row>
    <row r="20" spans="1:28" s="3" customFormat="1" ht="180.75" customHeight="1" x14ac:dyDescent="0.2">
      <c r="A20" s="426"/>
      <c r="B20" s="426"/>
      <c r="C20" s="428"/>
      <c r="D20" s="426"/>
      <c r="E20" s="426"/>
      <c r="F20" s="426"/>
      <c r="G20" s="426"/>
      <c r="H20" s="426"/>
      <c r="I20" s="426"/>
      <c r="J20" s="426"/>
      <c r="K20" s="426"/>
      <c r="L20" s="426"/>
      <c r="M20" s="426"/>
      <c r="N20" s="426"/>
      <c r="O20" s="426"/>
      <c r="P20" s="426"/>
      <c r="Q20" s="34" t="s">
        <v>306</v>
      </c>
      <c r="R20" s="35" t="s">
        <v>307</v>
      </c>
      <c r="S20" s="429"/>
      <c r="T20" s="27"/>
      <c r="U20" s="27"/>
      <c r="V20" s="27"/>
      <c r="W20" s="27"/>
      <c r="X20" s="27"/>
      <c r="Y20" s="27"/>
      <c r="Z20" s="26"/>
      <c r="AA20" s="26"/>
      <c r="AB20" s="26"/>
    </row>
    <row r="21" spans="1:28" s="3" customFormat="1" ht="18.75" x14ac:dyDescent="0.2">
      <c r="A21" s="34">
        <v>1</v>
      </c>
      <c r="B21" s="37">
        <v>2</v>
      </c>
      <c r="C21" s="34">
        <v>3</v>
      </c>
      <c r="D21" s="37">
        <v>4</v>
      </c>
      <c r="E21" s="34">
        <v>5</v>
      </c>
      <c r="F21" s="37">
        <v>6</v>
      </c>
      <c r="G21" s="96">
        <v>7</v>
      </c>
      <c r="H21" s="97">
        <v>8</v>
      </c>
      <c r="I21" s="96">
        <v>9</v>
      </c>
      <c r="J21" s="97">
        <v>10</v>
      </c>
      <c r="K21" s="96">
        <v>11</v>
      </c>
      <c r="L21" s="97">
        <v>12</v>
      </c>
      <c r="M21" s="96">
        <v>13</v>
      </c>
      <c r="N21" s="97">
        <v>14</v>
      </c>
      <c r="O21" s="96">
        <v>15</v>
      </c>
      <c r="P21" s="97">
        <v>16</v>
      </c>
      <c r="Q21" s="96">
        <v>17</v>
      </c>
      <c r="R21" s="97">
        <v>18</v>
      </c>
      <c r="S21" s="96">
        <v>19</v>
      </c>
      <c r="T21" s="27"/>
      <c r="U21" s="27"/>
      <c r="V21" s="27"/>
      <c r="W21" s="27"/>
      <c r="X21" s="27"/>
      <c r="Y21" s="27"/>
      <c r="Z21" s="26"/>
      <c r="AA21" s="26"/>
      <c r="AB21" s="26"/>
    </row>
    <row r="22" spans="1:28" s="3" customFormat="1" ht="18.75" x14ac:dyDescent="0.2">
      <c r="A22" s="246">
        <v>1</v>
      </c>
      <c r="B22" s="255"/>
      <c r="C22" s="246"/>
      <c r="D22" s="254"/>
      <c r="E22" s="255"/>
      <c r="F22" s="254"/>
      <c r="G22" s="255"/>
      <c r="H22" s="254"/>
      <c r="I22" s="255"/>
      <c r="J22" s="254"/>
      <c r="K22" s="255"/>
      <c r="L22" s="254"/>
      <c r="M22" s="255"/>
      <c r="N22" s="254"/>
      <c r="O22" s="255"/>
      <c r="P22" s="254"/>
      <c r="Q22" s="276"/>
      <c r="R22" s="256"/>
      <c r="S22" s="275"/>
      <c r="W22" s="27"/>
      <c r="X22" s="27"/>
      <c r="Y22" s="27"/>
      <c r="Z22" s="26"/>
      <c r="AA22" s="26"/>
      <c r="AB22" s="26"/>
    </row>
    <row r="23" spans="1:28" ht="20.25" customHeight="1" x14ac:dyDescent="0.25">
      <c r="A23" s="67"/>
      <c r="B23" s="37" t="s">
        <v>303</v>
      </c>
      <c r="C23" s="37"/>
      <c r="D23" s="37"/>
      <c r="E23" s="67" t="s">
        <v>304</v>
      </c>
      <c r="F23" s="67" t="s">
        <v>304</v>
      </c>
      <c r="G23" s="67" t="s">
        <v>304</v>
      </c>
      <c r="H23" s="245">
        <f>H22</f>
        <v>0</v>
      </c>
      <c r="I23" s="67"/>
      <c r="J23" s="245">
        <f>J22</f>
        <v>0</v>
      </c>
      <c r="K23" s="67"/>
      <c r="L23" s="67"/>
      <c r="M23" s="67"/>
      <c r="N23" s="67"/>
      <c r="O23" s="67"/>
      <c r="P23" s="67"/>
      <c r="Q23" s="68"/>
      <c r="R23" s="2"/>
      <c r="S23" s="245">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J26" sqref="J26"/>
    </sheetView>
  </sheetViews>
  <sheetFormatPr defaultColWidth="10.7109375" defaultRowHeight="15.75" x14ac:dyDescent="0.25"/>
  <cols>
    <col min="1" max="1" width="9.5703125" style="38" customWidth="1"/>
    <col min="2" max="3" width="14.285156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36.140625" style="38" customWidth="1"/>
    <col min="19" max="19" width="19.7109375" style="38" customWidth="1"/>
    <col min="20" max="20" width="30.1406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518</v>
      </c>
    </row>
    <row r="5" spans="1:20" s="11" customFormat="1" ht="18.75" customHeight="1" x14ac:dyDescent="0.3">
      <c r="A5" s="17"/>
      <c r="H5" s="15"/>
      <c r="T5" s="14"/>
    </row>
    <row r="6" spans="1:20" s="11" customFormat="1" x14ac:dyDescent="0.2">
      <c r="A6" s="410" t="str">
        <f>'1. паспорт местоположение'!A5:C5</f>
        <v>Год раскрытия информации: 2024 год</v>
      </c>
      <c r="B6" s="410"/>
      <c r="C6" s="410"/>
      <c r="D6" s="410"/>
      <c r="E6" s="410"/>
      <c r="F6" s="410"/>
      <c r="G6" s="410"/>
      <c r="H6" s="410"/>
      <c r="I6" s="410"/>
      <c r="J6" s="410"/>
      <c r="K6" s="410"/>
      <c r="L6" s="410"/>
      <c r="M6" s="410"/>
      <c r="N6" s="410"/>
      <c r="O6" s="410"/>
      <c r="P6" s="410"/>
      <c r="Q6" s="410"/>
      <c r="R6" s="410"/>
      <c r="S6" s="410"/>
      <c r="T6" s="410"/>
    </row>
    <row r="7" spans="1:20" s="11" customFormat="1" x14ac:dyDescent="0.2">
      <c r="A7" s="16"/>
      <c r="H7" s="15"/>
    </row>
    <row r="8" spans="1:20" s="11" customFormat="1" ht="18.75" x14ac:dyDescent="0.2">
      <c r="A8" s="424" t="s">
        <v>6</v>
      </c>
      <c r="B8" s="424"/>
      <c r="C8" s="424"/>
      <c r="D8" s="424"/>
      <c r="E8" s="424"/>
      <c r="F8" s="424"/>
      <c r="G8" s="424"/>
      <c r="H8" s="424"/>
      <c r="I8" s="424"/>
      <c r="J8" s="424"/>
      <c r="K8" s="424"/>
      <c r="L8" s="424"/>
      <c r="M8" s="424"/>
      <c r="N8" s="424"/>
      <c r="O8" s="424"/>
      <c r="P8" s="424"/>
      <c r="Q8" s="424"/>
      <c r="R8" s="424"/>
      <c r="S8" s="424"/>
      <c r="T8" s="424"/>
    </row>
    <row r="9" spans="1:20" s="11"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1" customFormat="1" ht="18.75" customHeight="1" x14ac:dyDescent="0.2">
      <c r="A10" s="418" t="str">
        <f>'1. паспорт местоположение'!A9:C9</f>
        <v>Акционерное общество "Россети Янтарь" ДЗО  ПАО "Россети"</v>
      </c>
      <c r="B10" s="418"/>
      <c r="C10" s="418"/>
      <c r="D10" s="418"/>
      <c r="E10" s="418"/>
      <c r="F10" s="418"/>
      <c r="G10" s="418"/>
      <c r="H10" s="418"/>
      <c r="I10" s="418"/>
      <c r="J10" s="418"/>
      <c r="K10" s="418"/>
      <c r="L10" s="418"/>
      <c r="M10" s="418"/>
      <c r="N10" s="418"/>
      <c r="O10" s="418"/>
      <c r="P10" s="418"/>
      <c r="Q10" s="418"/>
      <c r="R10" s="418"/>
      <c r="S10" s="418"/>
      <c r="T10" s="418"/>
    </row>
    <row r="11" spans="1:20" s="11" customFormat="1" ht="18.75" customHeight="1" x14ac:dyDescent="0.2">
      <c r="A11" s="423" t="s">
        <v>5</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1" customFormat="1" ht="18.75" customHeight="1" x14ac:dyDescent="0.2">
      <c r="A13" s="418" t="str">
        <f>'1. паспорт местоположение'!A12:C12</f>
        <v>N_22-1335</v>
      </c>
      <c r="B13" s="418"/>
      <c r="C13" s="418"/>
      <c r="D13" s="418"/>
      <c r="E13" s="418"/>
      <c r="F13" s="418"/>
      <c r="G13" s="418"/>
      <c r="H13" s="418"/>
      <c r="I13" s="418"/>
      <c r="J13" s="418"/>
      <c r="K13" s="418"/>
      <c r="L13" s="418"/>
      <c r="M13" s="418"/>
      <c r="N13" s="418"/>
      <c r="O13" s="418"/>
      <c r="P13" s="418"/>
      <c r="Q13" s="418"/>
      <c r="R13" s="418"/>
      <c r="S13" s="418"/>
      <c r="T13" s="418"/>
    </row>
    <row r="14" spans="1:20" s="11" customFormat="1" ht="18.75" customHeight="1" x14ac:dyDescent="0.2">
      <c r="A14" s="423" t="s">
        <v>4</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37.5" customHeight="1" x14ac:dyDescent="0.2">
      <c r="A16" s="433"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6" s="433"/>
      <c r="C16" s="433"/>
      <c r="D16" s="433"/>
      <c r="E16" s="433"/>
      <c r="F16" s="433"/>
      <c r="G16" s="433"/>
      <c r="H16" s="433"/>
      <c r="I16" s="433"/>
      <c r="J16" s="433"/>
      <c r="K16" s="433"/>
      <c r="L16" s="433"/>
      <c r="M16" s="433"/>
      <c r="N16" s="433"/>
      <c r="O16" s="433"/>
      <c r="P16" s="433"/>
      <c r="Q16" s="433"/>
      <c r="R16" s="433"/>
      <c r="S16" s="433"/>
      <c r="T16" s="433"/>
    </row>
    <row r="17" spans="1:113" s="3" customFormat="1" ht="15" customHeight="1" x14ac:dyDescent="0.2">
      <c r="A17" s="423" t="s">
        <v>3</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3" customFormat="1" ht="15" customHeight="1" x14ac:dyDescent="0.2">
      <c r="A19" s="434" t="s">
        <v>421</v>
      </c>
      <c r="B19" s="434"/>
      <c r="C19" s="434"/>
      <c r="D19" s="434"/>
      <c r="E19" s="434"/>
      <c r="F19" s="434"/>
      <c r="G19" s="434"/>
      <c r="H19" s="434"/>
      <c r="I19" s="434"/>
      <c r="J19" s="434"/>
      <c r="K19" s="434"/>
      <c r="L19" s="434"/>
      <c r="M19" s="434"/>
      <c r="N19" s="434"/>
      <c r="O19" s="434"/>
      <c r="P19" s="434"/>
      <c r="Q19" s="434"/>
      <c r="R19" s="434"/>
      <c r="S19" s="434"/>
      <c r="T19" s="434"/>
    </row>
    <row r="20" spans="1:113" s="46"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36" t="s">
        <v>2</v>
      </c>
      <c r="B21" s="439" t="s">
        <v>217</v>
      </c>
      <c r="C21" s="440"/>
      <c r="D21" s="443" t="s">
        <v>115</v>
      </c>
      <c r="E21" s="439" t="s">
        <v>450</v>
      </c>
      <c r="F21" s="440"/>
      <c r="G21" s="439" t="s">
        <v>236</v>
      </c>
      <c r="H21" s="440"/>
      <c r="I21" s="439" t="s">
        <v>114</v>
      </c>
      <c r="J21" s="440"/>
      <c r="K21" s="443" t="s">
        <v>113</v>
      </c>
      <c r="L21" s="439" t="s">
        <v>112</v>
      </c>
      <c r="M21" s="440"/>
      <c r="N21" s="439" t="s">
        <v>446</v>
      </c>
      <c r="O21" s="440"/>
      <c r="P21" s="443" t="s">
        <v>111</v>
      </c>
      <c r="Q21" s="430" t="s">
        <v>110</v>
      </c>
      <c r="R21" s="431"/>
      <c r="S21" s="430" t="s">
        <v>109</v>
      </c>
      <c r="T21" s="432"/>
    </row>
    <row r="22" spans="1:113" ht="204.75" customHeight="1" x14ac:dyDescent="0.25">
      <c r="A22" s="437"/>
      <c r="B22" s="441"/>
      <c r="C22" s="442"/>
      <c r="D22" s="446"/>
      <c r="E22" s="441"/>
      <c r="F22" s="442"/>
      <c r="G22" s="441"/>
      <c r="H22" s="442"/>
      <c r="I22" s="441"/>
      <c r="J22" s="442"/>
      <c r="K22" s="444"/>
      <c r="L22" s="441"/>
      <c r="M22" s="442"/>
      <c r="N22" s="441"/>
      <c r="O22" s="442"/>
      <c r="P22" s="444"/>
      <c r="Q22" s="61" t="s">
        <v>108</v>
      </c>
      <c r="R22" s="61" t="s">
        <v>420</v>
      </c>
      <c r="S22" s="61" t="s">
        <v>107</v>
      </c>
      <c r="T22" s="61" t="s">
        <v>106</v>
      </c>
    </row>
    <row r="23" spans="1:113" ht="51.75" customHeight="1" x14ac:dyDescent="0.25">
      <c r="A23" s="438"/>
      <c r="B23" s="102" t="s">
        <v>104</v>
      </c>
      <c r="C23" s="102" t="s">
        <v>105</v>
      </c>
      <c r="D23" s="444"/>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1" t="s">
        <v>104</v>
      </c>
      <c r="R23" s="61" t="s">
        <v>104</v>
      </c>
      <c r="S23" s="61" t="s">
        <v>104</v>
      </c>
      <c r="T23" s="61" t="s">
        <v>104</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79" customFormat="1" ht="110.25" customHeight="1" x14ac:dyDescent="0.25">
      <c r="A25" s="391">
        <v>1</v>
      </c>
      <c r="B25" s="392" t="s">
        <v>565</v>
      </c>
      <c r="C25" s="392" t="s">
        <v>566</v>
      </c>
      <c r="D25" s="392" t="s">
        <v>510</v>
      </c>
      <c r="E25" s="392" t="s">
        <v>567</v>
      </c>
      <c r="F25" s="392" t="str">
        <f>'[2]3.1. паспорт Техсостояние ПС'!F25</f>
        <v>ТМГ</v>
      </c>
      <c r="G25" s="392" t="str">
        <f>'[2]3.1. паспорт Техсостояние ПС'!G25</f>
        <v>Т-1</v>
      </c>
      <c r="H25" s="392" t="str">
        <f>'[2]3.1. паспорт Техсостояние ПС'!H25</f>
        <v>Т-1</v>
      </c>
      <c r="I25" s="392">
        <v>1982</v>
      </c>
      <c r="J25" s="393" t="s">
        <v>589</v>
      </c>
      <c r="K25" s="393" t="s">
        <v>572</v>
      </c>
      <c r="L25" s="393" t="str">
        <f>'[2]3.1. паспорт Техсостояние ПС'!L25</f>
        <v>15</v>
      </c>
      <c r="M25" s="391">
        <f>'[2]3.1. паспорт Техсостояние ПС'!M25</f>
        <v>15</v>
      </c>
      <c r="N25" s="391">
        <v>0.25</v>
      </c>
      <c r="O25" s="399">
        <v>0.25</v>
      </c>
      <c r="P25" s="393" t="s">
        <v>568</v>
      </c>
      <c r="Q25" s="394" t="str">
        <f>'[2]3.1. паспорт Техсостояние ПС'!Q25</f>
        <v>2018 г. ООО "ЭнЭкА"</v>
      </c>
      <c r="R25" s="400" t="s">
        <v>569</v>
      </c>
      <c r="S25" s="394" t="s">
        <v>570</v>
      </c>
      <c r="T25" s="395" t="s">
        <v>571</v>
      </c>
    </row>
    <row r="26" spans="1:113" ht="15" customHeight="1" x14ac:dyDescent="0.25">
      <c r="N26" s="396">
        <f>SUM(N25:N25)</f>
        <v>0.25</v>
      </c>
      <c r="O26" s="396">
        <f>SUM(O25:O25)</f>
        <v>0.25</v>
      </c>
      <c r="P26" s="396">
        <f>O26-N26</f>
        <v>0</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45" t="s">
        <v>456</v>
      </c>
      <c r="C29" s="445"/>
      <c r="D29" s="445"/>
      <c r="E29" s="445"/>
      <c r="F29" s="445"/>
      <c r="G29" s="445"/>
      <c r="H29" s="445"/>
      <c r="I29" s="445"/>
      <c r="J29" s="445"/>
      <c r="K29" s="445"/>
      <c r="L29" s="445"/>
      <c r="M29" s="445"/>
      <c r="N29" s="445"/>
      <c r="O29" s="445"/>
      <c r="P29" s="445"/>
      <c r="Q29" s="445"/>
      <c r="R29" s="44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419</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A17" zoomScale="70" zoomScaleSheetLayoutView="70" workbookViewId="0">
      <selection activeCell="S34" sqref="S34"/>
    </sheetView>
  </sheetViews>
  <sheetFormatPr defaultColWidth="10.7109375" defaultRowHeight="15.75" x14ac:dyDescent="0.25"/>
  <cols>
    <col min="1" max="1" width="10.7109375" style="38"/>
    <col min="2" max="3" width="19.42578125" style="38" customWidth="1"/>
    <col min="4" max="5" width="40.855468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4" width="15" style="38" customWidth="1"/>
    <col min="15" max="16" width="8.7109375" style="38" customWidth="1"/>
    <col min="17" max="17" width="11.85546875" style="313" customWidth="1"/>
    <col min="18" max="18" width="12" style="313"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0.140625" style="38" customWidth="1"/>
    <col min="26" max="26" width="23.42578125" style="38" customWidth="1"/>
    <col min="27" max="27" width="45.28515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518</v>
      </c>
    </row>
    <row r="4" spans="1:27" s="11" customFormat="1" x14ac:dyDescent="0.2">
      <c r="E4" s="16"/>
      <c r="Q4" s="15"/>
      <c r="R4" s="15"/>
    </row>
    <row r="5" spans="1:27" s="11" customFormat="1" x14ac:dyDescent="0.2">
      <c r="A5" s="410" t="str">
        <f>'1. паспорт местоположение'!A5:C5</f>
        <v>Год раскрытия информации: 2024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1" customFormat="1" x14ac:dyDescent="0.2">
      <c r="A6" s="105"/>
      <c r="B6" s="105"/>
      <c r="C6" s="105"/>
      <c r="D6" s="105"/>
      <c r="E6" s="105"/>
      <c r="F6" s="105"/>
      <c r="G6" s="105"/>
      <c r="H6" s="105"/>
      <c r="I6" s="105"/>
      <c r="J6" s="105"/>
      <c r="K6" s="105"/>
      <c r="L6" s="105"/>
      <c r="M6" s="105"/>
      <c r="N6" s="105"/>
      <c r="O6" s="105"/>
      <c r="P6" s="105"/>
      <c r="Q6" s="298"/>
      <c r="R6" s="298"/>
      <c r="S6" s="105"/>
      <c r="T6" s="105"/>
    </row>
    <row r="7" spans="1:27" s="11" customFormat="1" ht="18.75" x14ac:dyDescent="0.2">
      <c r="E7" s="424" t="s">
        <v>6</v>
      </c>
      <c r="F7" s="424"/>
      <c r="G7" s="424"/>
      <c r="H7" s="424"/>
      <c r="I7" s="424"/>
      <c r="J7" s="424"/>
      <c r="K7" s="424"/>
      <c r="L7" s="424"/>
      <c r="M7" s="424"/>
      <c r="N7" s="424"/>
      <c r="O7" s="424"/>
      <c r="P7" s="424"/>
      <c r="Q7" s="424"/>
      <c r="R7" s="424"/>
      <c r="S7" s="424"/>
      <c r="T7" s="424"/>
      <c r="U7" s="424"/>
      <c r="V7" s="424"/>
      <c r="W7" s="424"/>
      <c r="X7" s="424"/>
      <c r="Y7" s="424"/>
    </row>
    <row r="8" spans="1:27" s="11" customFormat="1" ht="18.75" x14ac:dyDescent="0.2">
      <c r="E8" s="13"/>
      <c r="F8" s="13"/>
      <c r="G8" s="13"/>
      <c r="H8" s="13"/>
      <c r="I8" s="13"/>
      <c r="J8" s="13"/>
      <c r="K8" s="13"/>
      <c r="L8" s="13"/>
      <c r="M8" s="13"/>
      <c r="N8" s="13"/>
      <c r="O8" s="13"/>
      <c r="P8" s="13"/>
      <c r="Q8" s="299"/>
      <c r="R8" s="299"/>
      <c r="S8" s="12"/>
      <c r="T8" s="12"/>
      <c r="U8" s="12"/>
      <c r="V8" s="12"/>
      <c r="W8" s="12"/>
    </row>
    <row r="9" spans="1:27" s="11" customFormat="1" ht="18.75" customHeight="1" x14ac:dyDescent="0.2">
      <c r="E9" s="418" t="str">
        <f>'1. паспорт местоположение'!A9</f>
        <v>Акционерное общество "Россети Янтарь" ДЗО  ПАО "Россети"</v>
      </c>
      <c r="F9" s="418"/>
      <c r="G9" s="418"/>
      <c r="H9" s="418"/>
      <c r="I9" s="418"/>
      <c r="J9" s="418"/>
      <c r="K9" s="418"/>
      <c r="L9" s="418"/>
      <c r="M9" s="418"/>
      <c r="N9" s="418"/>
      <c r="O9" s="418"/>
      <c r="P9" s="418"/>
      <c r="Q9" s="418"/>
      <c r="R9" s="418"/>
      <c r="S9" s="418"/>
      <c r="T9" s="418"/>
      <c r="U9" s="418"/>
      <c r="V9" s="418"/>
      <c r="W9" s="418"/>
      <c r="X9" s="418"/>
      <c r="Y9" s="418"/>
    </row>
    <row r="10" spans="1:27" s="11" customFormat="1" ht="18.75" customHeight="1" x14ac:dyDescent="0.2">
      <c r="E10" s="423" t="s">
        <v>5</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299"/>
      <c r="R11" s="299"/>
      <c r="S11" s="12"/>
      <c r="T11" s="12"/>
      <c r="U11" s="12"/>
      <c r="V11" s="12"/>
      <c r="W11" s="12"/>
    </row>
    <row r="12" spans="1:27" s="11" customFormat="1" ht="18.75" customHeight="1" x14ac:dyDescent="0.2">
      <c r="E12" s="418" t="str">
        <f>'1. паспорт местоположение'!A12</f>
        <v>N_22-1335</v>
      </c>
      <c r="F12" s="418"/>
      <c r="G12" s="418"/>
      <c r="H12" s="418"/>
      <c r="I12" s="418"/>
      <c r="J12" s="418"/>
      <c r="K12" s="418"/>
      <c r="L12" s="418"/>
      <c r="M12" s="418"/>
      <c r="N12" s="418"/>
      <c r="O12" s="418"/>
      <c r="P12" s="418"/>
      <c r="Q12" s="418"/>
      <c r="R12" s="418"/>
      <c r="S12" s="418"/>
      <c r="T12" s="418"/>
      <c r="U12" s="418"/>
      <c r="V12" s="418"/>
      <c r="W12" s="418"/>
      <c r="X12" s="418"/>
      <c r="Y12" s="418"/>
    </row>
    <row r="13" spans="1:27" s="11" customFormat="1" ht="18.75" customHeight="1" x14ac:dyDescent="0.2">
      <c r="E13" s="423" t="s">
        <v>4</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5.75" customHeight="1" x14ac:dyDescent="0.2">
      <c r="E14" s="9"/>
      <c r="F14" s="9"/>
      <c r="G14" s="9"/>
      <c r="H14" s="9"/>
      <c r="I14" s="9"/>
      <c r="J14" s="9"/>
      <c r="K14" s="9"/>
      <c r="L14" s="9"/>
      <c r="M14" s="9"/>
      <c r="N14" s="9"/>
      <c r="O14" s="9"/>
      <c r="P14" s="9"/>
      <c r="Q14" s="302"/>
      <c r="R14" s="302"/>
      <c r="S14" s="9"/>
      <c r="T14" s="9"/>
      <c r="U14" s="9"/>
      <c r="V14" s="9"/>
      <c r="W14" s="9"/>
    </row>
    <row r="15" spans="1:27" s="3" customFormat="1" ht="41.25" customHeight="1" x14ac:dyDescent="0.2">
      <c r="E15" s="433"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23" t="s">
        <v>3</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267"/>
      <c r="R17" s="267"/>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423</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46" customFormat="1" ht="21" customHeight="1" x14ac:dyDescent="0.25">
      <c r="Q20" s="314"/>
      <c r="R20" s="314"/>
    </row>
    <row r="21" spans="1:27" ht="15.75" customHeight="1" x14ac:dyDescent="0.25">
      <c r="A21" s="457" t="s">
        <v>2</v>
      </c>
      <c r="B21" s="453" t="s">
        <v>430</v>
      </c>
      <c r="C21" s="454"/>
      <c r="D21" s="453" t="s">
        <v>432</v>
      </c>
      <c r="E21" s="454"/>
      <c r="F21" s="430" t="s">
        <v>87</v>
      </c>
      <c r="G21" s="432"/>
      <c r="H21" s="432"/>
      <c r="I21" s="431"/>
      <c r="J21" s="457" t="s">
        <v>433</v>
      </c>
      <c r="K21" s="453" t="s">
        <v>434</v>
      </c>
      <c r="L21" s="454"/>
      <c r="M21" s="453" t="s">
        <v>435</v>
      </c>
      <c r="N21" s="454"/>
      <c r="O21" s="453" t="s">
        <v>422</v>
      </c>
      <c r="P21" s="454"/>
      <c r="Q21" s="439" t="s">
        <v>120</v>
      </c>
      <c r="R21" s="440"/>
      <c r="S21" s="457" t="s">
        <v>119</v>
      </c>
      <c r="T21" s="457" t="s">
        <v>436</v>
      </c>
      <c r="U21" s="457" t="s">
        <v>431</v>
      </c>
      <c r="V21" s="453" t="s">
        <v>118</v>
      </c>
      <c r="W21" s="454"/>
      <c r="X21" s="430" t="s">
        <v>110</v>
      </c>
      <c r="Y21" s="432"/>
      <c r="Z21" s="430" t="s">
        <v>109</v>
      </c>
      <c r="AA21" s="432"/>
    </row>
    <row r="22" spans="1:27" ht="216" customHeight="1" x14ac:dyDescent="0.25">
      <c r="A22" s="459"/>
      <c r="B22" s="455"/>
      <c r="C22" s="456"/>
      <c r="D22" s="455"/>
      <c r="E22" s="456"/>
      <c r="F22" s="430" t="s">
        <v>117</v>
      </c>
      <c r="G22" s="431"/>
      <c r="H22" s="430" t="s">
        <v>116</v>
      </c>
      <c r="I22" s="431"/>
      <c r="J22" s="458"/>
      <c r="K22" s="455"/>
      <c r="L22" s="456"/>
      <c r="M22" s="455"/>
      <c r="N22" s="456"/>
      <c r="O22" s="455"/>
      <c r="P22" s="456"/>
      <c r="Q22" s="441"/>
      <c r="R22" s="442"/>
      <c r="S22" s="458"/>
      <c r="T22" s="458"/>
      <c r="U22" s="458"/>
      <c r="V22" s="455"/>
      <c r="W22" s="456"/>
      <c r="X22" s="61" t="s">
        <v>108</v>
      </c>
      <c r="Y22" s="61" t="s">
        <v>420</v>
      </c>
      <c r="Z22" s="61" t="s">
        <v>107</v>
      </c>
      <c r="AA22" s="61" t="s">
        <v>106</v>
      </c>
    </row>
    <row r="23" spans="1:27" ht="60" customHeight="1" x14ac:dyDescent="0.25">
      <c r="A23" s="458"/>
      <c r="B23" s="100" t="s">
        <v>104</v>
      </c>
      <c r="C23" s="100" t="s">
        <v>105</v>
      </c>
      <c r="D23" s="62" t="s">
        <v>104</v>
      </c>
      <c r="E23" s="62" t="s">
        <v>105</v>
      </c>
      <c r="F23" s="62" t="s">
        <v>104</v>
      </c>
      <c r="G23" s="62" t="s">
        <v>105</v>
      </c>
      <c r="H23" s="62" t="s">
        <v>104</v>
      </c>
      <c r="I23" s="62" t="s">
        <v>105</v>
      </c>
      <c r="J23" s="62" t="s">
        <v>104</v>
      </c>
      <c r="K23" s="62" t="s">
        <v>104</v>
      </c>
      <c r="L23" s="62" t="s">
        <v>105</v>
      </c>
      <c r="M23" s="62" t="s">
        <v>104</v>
      </c>
      <c r="N23" s="62" t="s">
        <v>105</v>
      </c>
      <c r="O23" s="62" t="s">
        <v>104</v>
      </c>
      <c r="P23" s="62" t="s">
        <v>105</v>
      </c>
      <c r="Q23" s="303" t="s">
        <v>104</v>
      </c>
      <c r="R23" s="303" t="s">
        <v>105</v>
      </c>
      <c r="S23" s="62" t="s">
        <v>104</v>
      </c>
      <c r="T23" s="62" t="s">
        <v>104</v>
      </c>
      <c r="U23" s="62" t="s">
        <v>104</v>
      </c>
      <c r="V23" s="62" t="s">
        <v>104</v>
      </c>
      <c r="W23" s="62" t="s">
        <v>105</v>
      </c>
      <c r="X23" s="62" t="s">
        <v>104</v>
      </c>
      <c r="Y23" s="62" t="s">
        <v>104</v>
      </c>
      <c r="Z23" s="61" t="s">
        <v>104</v>
      </c>
      <c r="AA23" s="61" t="s">
        <v>104</v>
      </c>
    </row>
    <row r="24" spans="1:27"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315">
        <v>19</v>
      </c>
      <c r="R24" s="315">
        <v>20</v>
      </c>
      <c r="S24" s="63">
        <v>21</v>
      </c>
      <c r="T24" s="63">
        <v>22</v>
      </c>
      <c r="U24" s="63">
        <v>23</v>
      </c>
      <c r="V24" s="63">
        <v>24</v>
      </c>
      <c r="W24" s="63">
        <v>25</v>
      </c>
      <c r="X24" s="63">
        <v>26</v>
      </c>
      <c r="Y24" s="63">
        <v>27</v>
      </c>
      <c r="Z24" s="63">
        <v>28</v>
      </c>
      <c r="AA24" s="63">
        <v>29</v>
      </c>
    </row>
    <row r="25" spans="1:27" ht="33.75" customHeight="1" x14ac:dyDescent="0.25">
      <c r="A25" s="449">
        <v>1</v>
      </c>
      <c r="B25" s="447" t="s">
        <v>573</v>
      </c>
      <c r="C25" s="447" t="s">
        <v>574</v>
      </c>
      <c r="D25" s="447" t="s">
        <v>583</v>
      </c>
      <c r="E25" s="447" t="s">
        <v>583</v>
      </c>
      <c r="F25" s="447">
        <v>0.4</v>
      </c>
      <c r="G25" s="447">
        <v>0.4</v>
      </c>
      <c r="H25" s="447">
        <v>0.4</v>
      </c>
      <c r="I25" s="447">
        <v>0.4</v>
      </c>
      <c r="J25" s="447">
        <v>2004</v>
      </c>
      <c r="K25" s="447">
        <v>1</v>
      </c>
      <c r="L25" s="447">
        <v>1</v>
      </c>
      <c r="M25" s="400">
        <v>70</v>
      </c>
      <c r="N25" s="400">
        <v>95</v>
      </c>
      <c r="O25" s="447" t="s">
        <v>508</v>
      </c>
      <c r="P25" s="447" t="s">
        <v>517</v>
      </c>
      <c r="Q25" s="397">
        <v>0.22</v>
      </c>
      <c r="R25" s="397">
        <v>0.22</v>
      </c>
      <c r="S25" s="447" t="s">
        <v>304</v>
      </c>
      <c r="T25" s="447">
        <v>2015</v>
      </c>
      <c r="U25" s="447">
        <v>1</v>
      </c>
      <c r="V25" s="447" t="s">
        <v>509</v>
      </c>
      <c r="W25" s="447" t="s">
        <v>509</v>
      </c>
      <c r="X25" s="447" t="s">
        <v>304</v>
      </c>
      <c r="Y25" s="447" t="s">
        <v>304</v>
      </c>
      <c r="Z25" s="447" t="s">
        <v>575</v>
      </c>
      <c r="AA25" s="447" t="s">
        <v>576</v>
      </c>
    </row>
    <row r="26" spans="1:27" ht="33.75" customHeight="1" x14ac:dyDescent="0.25">
      <c r="A26" s="452"/>
      <c r="B26" s="451"/>
      <c r="C26" s="451"/>
      <c r="D26" s="451"/>
      <c r="E26" s="451"/>
      <c r="F26" s="451"/>
      <c r="G26" s="451"/>
      <c r="H26" s="451"/>
      <c r="I26" s="451"/>
      <c r="J26" s="451"/>
      <c r="K26" s="451"/>
      <c r="L26" s="451"/>
      <c r="M26" s="400">
        <v>70</v>
      </c>
      <c r="N26" s="400">
        <v>70</v>
      </c>
      <c r="O26" s="451"/>
      <c r="P26" s="451"/>
      <c r="Q26" s="397">
        <v>0.19800000000000001</v>
      </c>
      <c r="R26" s="397">
        <v>0.19800000000000001</v>
      </c>
      <c r="S26" s="451"/>
      <c r="T26" s="451"/>
      <c r="U26" s="451"/>
      <c r="V26" s="451"/>
      <c r="W26" s="451"/>
      <c r="X26" s="451"/>
      <c r="Y26" s="451"/>
      <c r="Z26" s="451"/>
      <c r="AA26" s="451"/>
    </row>
    <row r="27" spans="1:27" ht="33.75" customHeight="1" x14ac:dyDescent="0.25">
      <c r="A27" s="450"/>
      <c r="B27" s="448"/>
      <c r="C27" s="448"/>
      <c r="D27" s="448"/>
      <c r="E27" s="448"/>
      <c r="F27" s="448"/>
      <c r="G27" s="448"/>
      <c r="H27" s="448"/>
      <c r="I27" s="448"/>
      <c r="J27" s="448"/>
      <c r="K27" s="448"/>
      <c r="L27" s="448"/>
      <c r="M27" s="400" t="s">
        <v>582</v>
      </c>
      <c r="N27" s="400">
        <v>50</v>
      </c>
      <c r="O27" s="448"/>
      <c r="P27" s="448"/>
      <c r="Q27" s="397">
        <f>0.066+0.066+0.022</f>
        <v>0.154</v>
      </c>
      <c r="R27" s="397">
        <f>0.066+0.066+0.022</f>
        <v>0.154</v>
      </c>
      <c r="S27" s="448"/>
      <c r="T27" s="448"/>
      <c r="U27" s="448"/>
      <c r="V27" s="448"/>
      <c r="W27" s="448"/>
      <c r="X27" s="448"/>
      <c r="Y27" s="448"/>
      <c r="Z27" s="448"/>
      <c r="AA27" s="448"/>
    </row>
    <row r="28" spans="1:27" ht="33.75" customHeight="1" x14ac:dyDescent="0.25">
      <c r="A28" s="449">
        <v>2</v>
      </c>
      <c r="B28" s="447" t="s">
        <v>577</v>
      </c>
      <c r="C28" s="447" t="s">
        <v>577</v>
      </c>
      <c r="D28" s="447" t="s">
        <v>581</v>
      </c>
      <c r="E28" s="447" t="s">
        <v>581</v>
      </c>
      <c r="F28" s="447">
        <v>0.4</v>
      </c>
      <c r="G28" s="447">
        <v>0.4</v>
      </c>
      <c r="H28" s="447">
        <v>0.4</v>
      </c>
      <c r="I28" s="447">
        <v>0.4</v>
      </c>
      <c r="J28" s="447">
        <v>2004</v>
      </c>
      <c r="K28" s="447">
        <v>1</v>
      </c>
      <c r="L28" s="447">
        <v>1</v>
      </c>
      <c r="M28" s="400">
        <v>70</v>
      </c>
      <c r="N28" s="400">
        <v>95</v>
      </c>
      <c r="O28" s="447" t="s">
        <v>508</v>
      </c>
      <c r="P28" s="447" t="s">
        <v>517</v>
      </c>
      <c r="Q28" s="397">
        <v>0.33</v>
      </c>
      <c r="R28" s="397">
        <v>0.33</v>
      </c>
      <c r="S28" s="447" t="s">
        <v>304</v>
      </c>
      <c r="T28" s="447">
        <v>2015</v>
      </c>
      <c r="U28" s="447">
        <v>1</v>
      </c>
      <c r="V28" s="447" t="s">
        <v>509</v>
      </c>
      <c r="W28" s="447" t="s">
        <v>509</v>
      </c>
      <c r="X28" s="447" t="s">
        <v>304</v>
      </c>
      <c r="Y28" s="447" t="s">
        <v>304</v>
      </c>
      <c r="Z28" s="447" t="s">
        <v>575</v>
      </c>
      <c r="AA28" s="447" t="s">
        <v>578</v>
      </c>
    </row>
    <row r="29" spans="1:27" ht="33.75" customHeight="1" x14ac:dyDescent="0.25">
      <c r="A29" s="452"/>
      <c r="B29" s="451"/>
      <c r="C29" s="451"/>
      <c r="D29" s="451"/>
      <c r="E29" s="451"/>
      <c r="F29" s="451"/>
      <c r="G29" s="451"/>
      <c r="H29" s="451"/>
      <c r="I29" s="451"/>
      <c r="J29" s="451"/>
      <c r="K29" s="451"/>
      <c r="L29" s="451"/>
      <c r="M29" s="400" t="s">
        <v>582</v>
      </c>
      <c r="N29" s="400">
        <v>70</v>
      </c>
      <c r="O29" s="451"/>
      <c r="P29" s="451"/>
      <c r="Q29" s="397">
        <f>0.088+0.022</f>
        <v>0.10999999999999999</v>
      </c>
      <c r="R29" s="397">
        <f>0.088+0.022</f>
        <v>0.10999999999999999</v>
      </c>
      <c r="S29" s="451"/>
      <c r="T29" s="451"/>
      <c r="U29" s="451"/>
      <c r="V29" s="451"/>
      <c r="W29" s="451"/>
      <c r="X29" s="451"/>
      <c r="Y29" s="451"/>
      <c r="Z29" s="451"/>
      <c r="AA29" s="451"/>
    </row>
    <row r="30" spans="1:27" ht="33.75" customHeight="1" x14ac:dyDescent="0.25">
      <c r="A30" s="450"/>
      <c r="B30" s="448"/>
      <c r="C30" s="448"/>
      <c r="D30" s="448"/>
      <c r="E30" s="448"/>
      <c r="F30" s="448"/>
      <c r="G30" s="448"/>
      <c r="H30" s="448"/>
      <c r="I30" s="448"/>
      <c r="J30" s="448"/>
      <c r="K30" s="448"/>
      <c r="L30" s="448"/>
      <c r="M30" s="400">
        <v>35</v>
      </c>
      <c r="N30" s="400">
        <v>50</v>
      </c>
      <c r="O30" s="448"/>
      <c r="P30" s="448"/>
      <c r="Q30" s="397">
        <v>8.7999999999999995E-2</v>
      </c>
      <c r="R30" s="397">
        <v>8.7999999999999995E-2</v>
      </c>
      <c r="S30" s="448"/>
      <c r="T30" s="448"/>
      <c r="U30" s="448"/>
      <c r="V30" s="448"/>
      <c r="W30" s="448"/>
      <c r="X30" s="448"/>
      <c r="Y30" s="448"/>
      <c r="Z30" s="448"/>
      <c r="AA30" s="448"/>
    </row>
    <row r="31" spans="1:27" ht="33.75" customHeight="1" x14ac:dyDescent="0.25">
      <c r="A31" s="449">
        <v>3</v>
      </c>
      <c r="B31" s="447" t="s">
        <v>579</v>
      </c>
      <c r="C31" s="447" t="s">
        <v>579</v>
      </c>
      <c r="D31" s="447" t="s">
        <v>584</v>
      </c>
      <c r="E31" s="447" t="s">
        <v>584</v>
      </c>
      <c r="F31" s="447">
        <v>0.4</v>
      </c>
      <c r="G31" s="447">
        <v>0.4</v>
      </c>
      <c r="H31" s="447">
        <v>0.4</v>
      </c>
      <c r="I31" s="447">
        <v>0.4</v>
      </c>
      <c r="J31" s="447">
        <v>2004</v>
      </c>
      <c r="K31" s="447">
        <v>1</v>
      </c>
      <c r="L31" s="447">
        <v>1</v>
      </c>
      <c r="M31" s="400">
        <v>70</v>
      </c>
      <c r="N31" s="400">
        <v>95</v>
      </c>
      <c r="O31" s="447" t="s">
        <v>508</v>
      </c>
      <c r="P31" s="447" t="s">
        <v>517</v>
      </c>
      <c r="Q31" s="397">
        <v>0.374</v>
      </c>
      <c r="R31" s="397">
        <v>0.374</v>
      </c>
      <c r="S31" s="447" t="s">
        <v>304</v>
      </c>
      <c r="T31" s="447">
        <v>2015</v>
      </c>
      <c r="U31" s="447">
        <v>1</v>
      </c>
      <c r="V31" s="447" t="s">
        <v>509</v>
      </c>
      <c r="W31" s="447" t="s">
        <v>509</v>
      </c>
      <c r="X31" s="447" t="s">
        <v>304</v>
      </c>
      <c r="Y31" s="447" t="s">
        <v>304</v>
      </c>
      <c r="Z31" s="447" t="s">
        <v>575</v>
      </c>
      <c r="AA31" s="447" t="s">
        <v>580</v>
      </c>
    </row>
    <row r="32" spans="1:27" ht="33.75" customHeight="1" x14ac:dyDescent="0.25">
      <c r="A32" s="450"/>
      <c r="B32" s="448"/>
      <c r="C32" s="448"/>
      <c r="D32" s="448"/>
      <c r="E32" s="448"/>
      <c r="F32" s="448"/>
      <c r="G32" s="448"/>
      <c r="H32" s="448"/>
      <c r="I32" s="448"/>
      <c r="J32" s="448"/>
      <c r="K32" s="448"/>
      <c r="L32" s="448"/>
      <c r="M32" s="400">
        <v>70</v>
      </c>
      <c r="N32" s="400">
        <v>50</v>
      </c>
      <c r="O32" s="448"/>
      <c r="P32" s="448"/>
      <c r="Q32" s="397">
        <v>8.7999999999999995E-2</v>
      </c>
      <c r="R32" s="397">
        <v>8.7999999999999995E-2</v>
      </c>
      <c r="S32" s="448"/>
      <c r="T32" s="448"/>
      <c r="U32" s="448"/>
      <c r="V32" s="448"/>
      <c r="W32" s="448"/>
      <c r="X32" s="448"/>
      <c r="Y32" s="448"/>
      <c r="Z32" s="448"/>
      <c r="AA32" s="448"/>
    </row>
    <row r="33" spans="1:27" x14ac:dyDescent="0.25">
      <c r="A33" s="39"/>
      <c r="B33" s="39"/>
      <c r="C33" s="39"/>
      <c r="D33" s="39"/>
      <c r="E33" s="39"/>
      <c r="F33" s="39"/>
      <c r="G33" s="39"/>
      <c r="H33" s="39"/>
      <c r="I33" s="39"/>
      <c r="J33" s="39"/>
      <c r="K33" s="39"/>
      <c r="L33" s="39"/>
      <c r="M33" s="39"/>
      <c r="N33" s="39"/>
      <c r="O33" s="39"/>
      <c r="P33" s="39"/>
      <c r="Q33" s="316">
        <f>SUM(Q25:Q32)</f>
        <v>1.5620000000000003</v>
      </c>
      <c r="R33" s="316">
        <f>SUM(R25:R32)</f>
        <v>1.5620000000000003</v>
      </c>
      <c r="S33" s="292">
        <f>ROUND(R33-Q33,3)</f>
        <v>0</v>
      </c>
      <c r="T33" s="39"/>
      <c r="U33" s="39"/>
      <c r="V33" s="39"/>
      <c r="W33" s="39"/>
      <c r="X33" s="293"/>
      <c r="Y33" s="293"/>
      <c r="Z33" s="291"/>
      <c r="AA33" s="290"/>
    </row>
    <row r="34" spans="1:27" x14ac:dyDescent="0.25">
      <c r="R34" s="317"/>
      <c r="S34" s="46"/>
      <c r="AA34" s="290"/>
    </row>
    <row r="35" spans="1:27" x14ac:dyDescent="0.25">
      <c r="AA35" s="290"/>
    </row>
    <row r="36" spans="1:27" x14ac:dyDescent="0.25">
      <c r="AA36" s="290"/>
    </row>
    <row r="37" spans="1:27" x14ac:dyDescent="0.25">
      <c r="AA37" s="290"/>
    </row>
  </sheetData>
  <mergeCells count="96">
    <mergeCell ref="O25:O27"/>
    <mergeCell ref="P25:P27"/>
    <mergeCell ref="K25:K27"/>
    <mergeCell ref="L25:L27"/>
    <mergeCell ref="A25:A27"/>
    <mergeCell ref="B25:B27"/>
    <mergeCell ref="C25:C27"/>
    <mergeCell ref="D25:D27"/>
    <mergeCell ref="E25:E27"/>
    <mergeCell ref="F25:F27"/>
    <mergeCell ref="G25:G27"/>
    <mergeCell ref="H25:H27"/>
    <mergeCell ref="I25:I27"/>
    <mergeCell ref="J25:J27"/>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 ref="A28:A30"/>
    <mergeCell ref="B28:B30"/>
    <mergeCell ref="C28:C30"/>
    <mergeCell ref="D28:D30"/>
    <mergeCell ref="E28:E30"/>
    <mergeCell ref="F28:F30"/>
    <mergeCell ref="G28:G30"/>
    <mergeCell ref="H28:H30"/>
    <mergeCell ref="I28:I30"/>
    <mergeCell ref="J28:J30"/>
    <mergeCell ref="X28:X30"/>
    <mergeCell ref="K28:K30"/>
    <mergeCell ref="L28:L30"/>
    <mergeCell ref="O28:O30"/>
    <mergeCell ref="P28:P30"/>
    <mergeCell ref="S28:S30"/>
    <mergeCell ref="Y28:Y30"/>
    <mergeCell ref="Z28:Z30"/>
    <mergeCell ref="AA28:AA30"/>
    <mergeCell ref="S25:S27"/>
    <mergeCell ref="T25:T27"/>
    <mergeCell ref="U25:U27"/>
    <mergeCell ref="V25:V27"/>
    <mergeCell ref="W25:W27"/>
    <mergeCell ref="X25:X27"/>
    <mergeCell ref="Y25:Y27"/>
    <mergeCell ref="Z25:Z27"/>
    <mergeCell ref="AA25:AA27"/>
    <mergeCell ref="T28:T30"/>
    <mergeCell ref="U28:U30"/>
    <mergeCell ref="V28:V30"/>
    <mergeCell ref="W28:W30"/>
    <mergeCell ref="A31:A32"/>
    <mergeCell ref="B31:B32"/>
    <mergeCell ref="C31:C32"/>
    <mergeCell ref="D31:D32"/>
    <mergeCell ref="E31:E32"/>
    <mergeCell ref="F31:F32"/>
    <mergeCell ref="G31:G32"/>
    <mergeCell ref="H31:H32"/>
    <mergeCell ref="I31:I32"/>
    <mergeCell ref="J31:J32"/>
    <mergeCell ref="K31:K32"/>
    <mergeCell ref="L31:L32"/>
    <mergeCell ref="O31:O32"/>
    <mergeCell ref="P31:P32"/>
    <mergeCell ref="S31:S32"/>
    <mergeCell ref="Y31:Y32"/>
    <mergeCell ref="Z31:Z32"/>
    <mergeCell ref="AA31:AA32"/>
    <mergeCell ref="T31:T32"/>
    <mergeCell ref="U31:U32"/>
    <mergeCell ref="V31:V32"/>
    <mergeCell ref="W31:W32"/>
    <mergeCell ref="X31:X3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274"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8" t="s">
        <v>65</v>
      </c>
      <c r="E1" s="15"/>
      <c r="F1" s="15"/>
    </row>
    <row r="2" spans="1:29" s="11" customFormat="1" ht="18.75" customHeight="1" x14ac:dyDescent="0.3">
      <c r="A2" s="17"/>
      <c r="C2" s="259" t="s">
        <v>7</v>
      </c>
      <c r="E2" s="15"/>
      <c r="F2" s="15"/>
    </row>
    <row r="3" spans="1:29" s="11" customFormat="1" ht="18.75" x14ac:dyDescent="0.3">
      <c r="A3" s="16"/>
      <c r="C3" s="259" t="s">
        <v>518</v>
      </c>
      <c r="E3" s="15"/>
      <c r="F3" s="15"/>
    </row>
    <row r="4" spans="1:29" s="11" customFormat="1" ht="18.75" x14ac:dyDescent="0.3">
      <c r="A4" s="16"/>
      <c r="C4" s="259"/>
      <c r="E4" s="15"/>
      <c r="F4" s="15"/>
    </row>
    <row r="5" spans="1:29" s="11" customFormat="1" ht="15.75" x14ac:dyDescent="0.2">
      <c r="A5" s="410" t="str">
        <f>'1. паспорт местоположение'!A5:C5</f>
        <v>Год раскрытия информации: 2024 год</v>
      </c>
      <c r="B5" s="410"/>
      <c r="C5" s="410"/>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C6" s="15"/>
      <c r="E6" s="15"/>
      <c r="F6" s="15"/>
      <c r="G6" s="14"/>
    </row>
    <row r="7" spans="1:29" s="11" customFormat="1" ht="18.75" x14ac:dyDescent="0.2">
      <c r="A7" s="424" t="s">
        <v>6</v>
      </c>
      <c r="B7" s="424"/>
      <c r="C7" s="424"/>
      <c r="D7" s="12"/>
      <c r="E7" s="12"/>
      <c r="F7" s="12"/>
      <c r="G7" s="12"/>
      <c r="H7" s="12"/>
      <c r="I7" s="12"/>
      <c r="J7" s="12"/>
      <c r="K7" s="12"/>
      <c r="L7" s="12"/>
      <c r="M7" s="12"/>
      <c r="N7" s="12"/>
      <c r="O7" s="12"/>
      <c r="P7" s="12"/>
      <c r="Q7" s="12"/>
      <c r="R7" s="12"/>
      <c r="S7" s="12"/>
      <c r="T7" s="12"/>
      <c r="U7" s="12"/>
    </row>
    <row r="8" spans="1:29" s="11" customFormat="1" ht="18.75" x14ac:dyDescent="0.2">
      <c r="A8" s="424"/>
      <c r="B8" s="424"/>
      <c r="C8" s="424"/>
      <c r="D8" s="13"/>
      <c r="E8" s="13"/>
      <c r="F8" s="13"/>
      <c r="G8" s="13"/>
      <c r="H8" s="12"/>
      <c r="I8" s="12"/>
      <c r="J8" s="12"/>
      <c r="K8" s="12"/>
      <c r="L8" s="12"/>
      <c r="M8" s="12"/>
      <c r="N8" s="12"/>
      <c r="O8" s="12"/>
      <c r="P8" s="12"/>
      <c r="Q8" s="12"/>
      <c r="R8" s="12"/>
      <c r="S8" s="12"/>
      <c r="T8" s="12"/>
      <c r="U8" s="12"/>
    </row>
    <row r="9" spans="1:29" s="11" customFormat="1" ht="18.75" x14ac:dyDescent="0.2">
      <c r="A9" s="418" t="str">
        <f>'1. паспорт местоположение'!A9:C9</f>
        <v>Акционерное общество "Россети Янтарь" ДЗО  ПАО "Россети"</v>
      </c>
      <c r="B9" s="418"/>
      <c r="C9" s="418"/>
      <c r="D9" s="7"/>
      <c r="E9" s="7"/>
      <c r="F9" s="7"/>
      <c r="G9" s="7"/>
      <c r="H9" s="12"/>
      <c r="I9" s="12"/>
      <c r="J9" s="12"/>
      <c r="K9" s="12"/>
      <c r="L9" s="12"/>
      <c r="M9" s="12"/>
      <c r="N9" s="12"/>
      <c r="O9" s="12"/>
      <c r="P9" s="12"/>
      <c r="Q9" s="12"/>
      <c r="R9" s="12"/>
      <c r="S9" s="12"/>
      <c r="T9" s="12"/>
      <c r="U9" s="12"/>
    </row>
    <row r="10" spans="1:29" s="11" customFormat="1" ht="18.75" x14ac:dyDescent="0.2">
      <c r="A10" s="423" t="s">
        <v>5</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24"/>
      <c r="B11" s="424"/>
      <c r="C11" s="424"/>
      <c r="D11" s="13"/>
      <c r="E11" s="13"/>
      <c r="F11" s="13"/>
      <c r="G11" s="13"/>
      <c r="H11" s="12"/>
      <c r="I11" s="12"/>
      <c r="J11" s="12"/>
      <c r="K11" s="12"/>
      <c r="L11" s="12"/>
      <c r="M11" s="12"/>
      <c r="N11" s="12"/>
      <c r="O11" s="12"/>
      <c r="P11" s="12"/>
      <c r="Q11" s="12"/>
      <c r="R11" s="12"/>
      <c r="S11" s="12"/>
      <c r="T11" s="12"/>
      <c r="U11" s="12"/>
    </row>
    <row r="12" spans="1:29" s="11" customFormat="1" ht="18.75" x14ac:dyDescent="0.2">
      <c r="A12" s="418" t="str">
        <f>'1. паспорт местоположение'!A12:C12</f>
        <v>N_22-1335</v>
      </c>
      <c r="B12" s="418"/>
      <c r="C12" s="418"/>
      <c r="D12" s="7"/>
      <c r="E12" s="7"/>
      <c r="F12" s="7"/>
      <c r="G12" s="7"/>
      <c r="H12" s="12"/>
      <c r="I12" s="12"/>
      <c r="J12" s="12"/>
      <c r="K12" s="12"/>
      <c r="L12" s="12"/>
      <c r="M12" s="12"/>
      <c r="N12" s="12"/>
      <c r="O12" s="12"/>
      <c r="P12" s="12"/>
      <c r="Q12" s="12"/>
      <c r="R12" s="12"/>
      <c r="S12" s="12"/>
      <c r="T12" s="12"/>
      <c r="U12" s="12"/>
    </row>
    <row r="13" spans="1:29" s="11" customFormat="1" ht="18.75" x14ac:dyDescent="0.2">
      <c r="A13" s="423" t="s">
        <v>4</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5"/>
      <c r="B14" s="425"/>
      <c r="C14" s="425"/>
      <c r="D14" s="9"/>
      <c r="E14" s="9"/>
      <c r="F14" s="9"/>
      <c r="G14" s="9"/>
      <c r="H14" s="9"/>
      <c r="I14" s="9"/>
      <c r="J14" s="9"/>
      <c r="K14" s="9"/>
      <c r="L14" s="9"/>
      <c r="M14" s="9"/>
      <c r="N14" s="9"/>
      <c r="O14" s="9"/>
      <c r="P14" s="9"/>
      <c r="Q14" s="9"/>
      <c r="R14" s="9"/>
      <c r="S14" s="9"/>
      <c r="T14" s="9"/>
      <c r="U14" s="9"/>
    </row>
    <row r="15" spans="1:29" s="3" customFormat="1" ht="78" customHeight="1" x14ac:dyDescent="0.2">
      <c r="A15" s="433"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33"/>
      <c r="C15" s="433"/>
      <c r="D15" s="7"/>
      <c r="E15" s="7"/>
      <c r="F15" s="7"/>
      <c r="G15" s="7"/>
      <c r="H15" s="7"/>
      <c r="I15" s="7"/>
      <c r="J15" s="7"/>
      <c r="K15" s="7"/>
      <c r="L15" s="7"/>
      <c r="M15" s="7"/>
      <c r="N15" s="7"/>
      <c r="O15" s="7"/>
      <c r="P15" s="7"/>
      <c r="Q15" s="7"/>
      <c r="R15" s="7"/>
      <c r="S15" s="7"/>
      <c r="T15" s="7"/>
      <c r="U15" s="7"/>
    </row>
    <row r="16" spans="1:29" s="3" customFormat="1" ht="15" customHeight="1" x14ac:dyDescent="0.2">
      <c r="A16" s="423" t="s">
        <v>3</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20"/>
      <c r="B17" s="420"/>
      <c r="C17" s="420"/>
      <c r="D17" s="4"/>
      <c r="E17" s="4"/>
      <c r="F17" s="4"/>
      <c r="G17" s="4"/>
      <c r="H17" s="4"/>
      <c r="I17" s="4"/>
      <c r="J17" s="4"/>
      <c r="K17" s="4"/>
      <c r="L17" s="4"/>
      <c r="M17" s="4"/>
      <c r="N17" s="4"/>
      <c r="O17" s="4"/>
      <c r="P17" s="4"/>
      <c r="Q17" s="4"/>
      <c r="R17" s="4"/>
    </row>
    <row r="18" spans="1:21" s="3" customFormat="1" ht="27.75" customHeight="1" x14ac:dyDescent="0.2">
      <c r="A18" s="421" t="s">
        <v>415</v>
      </c>
      <c r="B18" s="421"/>
      <c r="C18" s="4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64"/>
      <c r="D19" s="5"/>
      <c r="E19" s="5"/>
      <c r="F19" s="5"/>
      <c r="G19" s="5"/>
      <c r="H19" s="4"/>
      <c r="I19" s="4"/>
      <c r="J19" s="4"/>
      <c r="K19" s="4"/>
      <c r="L19" s="4"/>
      <c r="M19" s="4"/>
      <c r="N19" s="4"/>
      <c r="O19" s="4"/>
      <c r="P19" s="4"/>
      <c r="Q19" s="4"/>
      <c r="R19" s="4"/>
    </row>
    <row r="20" spans="1:21" s="3" customFormat="1" ht="39.75" customHeight="1" x14ac:dyDescent="0.2">
      <c r="A20" s="24" t="s">
        <v>2</v>
      </c>
      <c r="B20" s="32" t="s">
        <v>63</v>
      </c>
      <c r="C20" s="27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70">
        <v>3</v>
      </c>
      <c r="D21" s="28"/>
      <c r="E21" s="28"/>
      <c r="F21" s="28"/>
      <c r="G21" s="28"/>
      <c r="H21" s="27"/>
      <c r="I21" s="27"/>
      <c r="J21" s="27"/>
      <c r="K21" s="27"/>
      <c r="L21" s="27"/>
      <c r="M21" s="27"/>
      <c r="N21" s="27"/>
      <c r="O21" s="27"/>
      <c r="P21" s="27"/>
      <c r="Q21" s="27"/>
      <c r="R21" s="27"/>
      <c r="S21" s="26"/>
      <c r="T21" s="26"/>
      <c r="U21" s="26"/>
    </row>
    <row r="22" spans="1:21" s="3" customFormat="1" ht="62.25" customHeight="1" x14ac:dyDescent="0.2">
      <c r="A22" s="23" t="s">
        <v>61</v>
      </c>
      <c r="B22" s="29" t="s">
        <v>428</v>
      </c>
      <c r="C22" s="401" t="s">
        <v>514</v>
      </c>
      <c r="D22" s="28"/>
      <c r="E22" s="28"/>
      <c r="F22" s="27"/>
      <c r="G22" s="27"/>
      <c r="H22" s="27"/>
      <c r="I22" s="27"/>
      <c r="J22" s="27"/>
      <c r="K22" s="27"/>
      <c r="L22" s="27"/>
      <c r="M22" s="27"/>
      <c r="N22" s="27"/>
      <c r="O22" s="27"/>
      <c r="P22" s="27"/>
      <c r="Q22" s="26"/>
      <c r="R22" s="26"/>
      <c r="S22" s="26"/>
      <c r="T22" s="26"/>
      <c r="U22" s="26"/>
    </row>
    <row r="23" spans="1:21" ht="78.75" x14ac:dyDescent="0.25">
      <c r="A23" s="23" t="s">
        <v>60</v>
      </c>
      <c r="B23" s="25" t="s">
        <v>57</v>
      </c>
      <c r="C23" s="398" t="s">
        <v>587</v>
      </c>
      <c r="D23" s="22"/>
      <c r="E23" s="22"/>
      <c r="F23" s="22"/>
      <c r="G23" s="22"/>
      <c r="H23" s="22"/>
      <c r="I23" s="22"/>
      <c r="J23" s="22"/>
      <c r="K23" s="22"/>
      <c r="L23" s="22"/>
      <c r="M23" s="22"/>
      <c r="N23" s="22"/>
      <c r="O23" s="22"/>
      <c r="P23" s="22"/>
      <c r="Q23" s="22"/>
      <c r="R23" s="22"/>
      <c r="S23" s="22"/>
      <c r="T23" s="22"/>
      <c r="U23" s="22"/>
    </row>
    <row r="24" spans="1:21" ht="47.25" x14ac:dyDescent="0.25">
      <c r="A24" s="23" t="s">
        <v>59</v>
      </c>
      <c r="B24" s="25" t="s">
        <v>448</v>
      </c>
      <c r="C24" s="294" t="s">
        <v>561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83" t="s">
        <v>586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283" t="s">
        <v>505</v>
      </c>
      <c r="D26" s="22"/>
      <c r="E26" s="22"/>
      <c r="F26" s="22"/>
      <c r="G26" s="22"/>
      <c r="H26" s="22"/>
      <c r="I26" s="22"/>
      <c r="J26" s="22"/>
      <c r="K26" s="22"/>
      <c r="L26" s="22"/>
      <c r="M26" s="22"/>
      <c r="N26" s="22"/>
      <c r="O26" s="22"/>
      <c r="P26" s="22"/>
      <c r="Q26" s="22"/>
      <c r="R26" s="22"/>
      <c r="S26" s="22"/>
      <c r="T26" s="22"/>
      <c r="U26" s="22"/>
    </row>
    <row r="27" spans="1:21" ht="189" x14ac:dyDescent="0.25">
      <c r="A27" s="23" t="s">
        <v>55</v>
      </c>
      <c r="B27" s="25" t="s">
        <v>429</v>
      </c>
      <c r="C27" s="398" t="s">
        <v>590</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101">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101">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30" t="s">
        <v>507</v>
      </c>
      <c r="D30" s="22"/>
      <c r="E30" s="22"/>
      <c r="F30" s="22"/>
      <c r="G30" s="22"/>
      <c r="H30" s="22"/>
      <c r="I30" s="22"/>
      <c r="J30" s="22"/>
      <c r="K30" s="22"/>
      <c r="L30" s="22"/>
      <c r="M30" s="22"/>
      <c r="N30" s="22"/>
      <c r="O30" s="22"/>
      <c r="P30" s="22"/>
      <c r="Q30" s="22"/>
      <c r="R30" s="22"/>
      <c r="S30" s="22"/>
      <c r="T30" s="22"/>
      <c r="U30" s="22"/>
    </row>
    <row r="31" spans="1:21" x14ac:dyDescent="0.25">
      <c r="A31" s="22"/>
      <c r="B31" s="22"/>
      <c r="C31" s="273"/>
      <c r="D31" s="22"/>
      <c r="E31" s="22"/>
      <c r="F31" s="22"/>
      <c r="G31" s="22"/>
      <c r="H31" s="22"/>
      <c r="I31" s="22"/>
      <c r="J31" s="22"/>
      <c r="K31" s="22"/>
      <c r="L31" s="22"/>
      <c r="M31" s="22"/>
      <c r="N31" s="22"/>
      <c r="O31" s="22"/>
      <c r="P31" s="22"/>
      <c r="Q31" s="22"/>
      <c r="R31" s="22"/>
      <c r="S31" s="22"/>
      <c r="T31" s="22"/>
      <c r="U31" s="22"/>
    </row>
    <row r="32" spans="1:21" x14ac:dyDescent="0.25">
      <c r="A32" s="22"/>
      <c r="B32" s="22"/>
      <c r="C32" s="273"/>
      <c r="D32" s="22"/>
      <c r="E32" s="22"/>
      <c r="F32" s="22"/>
      <c r="G32" s="22"/>
      <c r="H32" s="22"/>
      <c r="I32" s="22"/>
      <c r="J32" s="22"/>
      <c r="K32" s="22"/>
      <c r="L32" s="22"/>
      <c r="M32" s="22"/>
      <c r="N32" s="22"/>
      <c r="O32" s="22"/>
      <c r="P32" s="22"/>
      <c r="Q32" s="22"/>
      <c r="R32" s="22"/>
      <c r="S32" s="22"/>
      <c r="T32" s="22"/>
      <c r="U32" s="22"/>
    </row>
    <row r="33" spans="1:21" x14ac:dyDescent="0.25">
      <c r="A33" s="22"/>
      <c r="B33" s="22"/>
      <c r="C33" s="273"/>
      <c r="D33" s="22"/>
      <c r="E33" s="22"/>
      <c r="F33" s="22"/>
      <c r="G33" s="22"/>
      <c r="H33" s="22"/>
      <c r="I33" s="22"/>
      <c r="J33" s="22"/>
      <c r="K33" s="22"/>
      <c r="L33" s="22"/>
      <c r="M33" s="22"/>
      <c r="N33" s="22"/>
      <c r="O33" s="22"/>
      <c r="P33" s="22"/>
      <c r="Q33" s="22"/>
      <c r="R33" s="22"/>
      <c r="S33" s="22"/>
      <c r="T33" s="22"/>
      <c r="U33" s="22"/>
    </row>
    <row r="34" spans="1:21" x14ac:dyDescent="0.25">
      <c r="A34" s="22"/>
      <c r="B34" s="22"/>
      <c r="C34" s="273"/>
      <c r="D34" s="22"/>
      <c r="E34" s="22"/>
      <c r="F34" s="22"/>
      <c r="G34" s="22"/>
      <c r="H34" s="22"/>
      <c r="I34" s="22"/>
      <c r="J34" s="22"/>
      <c r="K34" s="22"/>
      <c r="L34" s="22"/>
      <c r="M34" s="22"/>
      <c r="N34" s="22"/>
      <c r="O34" s="22"/>
      <c r="P34" s="22"/>
      <c r="Q34" s="22"/>
      <c r="R34" s="22"/>
      <c r="S34" s="22"/>
      <c r="T34" s="22"/>
      <c r="U34" s="22"/>
    </row>
    <row r="35" spans="1:21" x14ac:dyDescent="0.25">
      <c r="A35" s="22"/>
      <c r="B35" s="22"/>
      <c r="C35" s="273"/>
      <c r="D35" s="22"/>
      <c r="E35" s="22"/>
      <c r="F35" s="22"/>
      <c r="G35" s="22"/>
      <c r="H35" s="22"/>
      <c r="I35" s="22"/>
      <c r="J35" s="22"/>
      <c r="K35" s="22"/>
      <c r="L35" s="22"/>
      <c r="M35" s="22"/>
      <c r="N35" s="22"/>
      <c r="O35" s="22"/>
      <c r="P35" s="22"/>
      <c r="Q35" s="22"/>
      <c r="R35" s="22"/>
      <c r="S35" s="22"/>
      <c r="T35" s="22"/>
      <c r="U35" s="22"/>
    </row>
    <row r="36" spans="1:21" x14ac:dyDescent="0.25">
      <c r="A36" s="22"/>
      <c r="B36" s="22"/>
      <c r="C36" s="273"/>
      <c r="D36" s="22"/>
      <c r="E36" s="22"/>
      <c r="F36" s="22"/>
      <c r="G36" s="22"/>
      <c r="H36" s="22"/>
      <c r="I36" s="22"/>
      <c r="J36" s="22"/>
      <c r="K36" s="22"/>
      <c r="L36" s="22"/>
      <c r="M36" s="22"/>
      <c r="N36" s="22"/>
      <c r="O36" s="22"/>
      <c r="P36" s="22"/>
      <c r="Q36" s="22"/>
      <c r="R36" s="22"/>
      <c r="S36" s="22"/>
      <c r="T36" s="22"/>
      <c r="U36" s="22"/>
    </row>
    <row r="37" spans="1:21" x14ac:dyDescent="0.25">
      <c r="A37" s="22"/>
      <c r="B37" s="22"/>
      <c r="C37" s="273"/>
      <c r="D37" s="22"/>
      <c r="E37" s="22"/>
      <c r="F37" s="22"/>
      <c r="G37" s="22"/>
      <c r="H37" s="22"/>
      <c r="I37" s="22"/>
      <c r="J37" s="22"/>
      <c r="K37" s="22"/>
      <c r="L37" s="22"/>
      <c r="M37" s="22"/>
      <c r="N37" s="22"/>
      <c r="O37" s="22"/>
      <c r="P37" s="22"/>
      <c r="Q37" s="22"/>
      <c r="R37" s="22"/>
      <c r="S37" s="22"/>
      <c r="T37" s="22"/>
      <c r="U37" s="22"/>
    </row>
    <row r="38" spans="1:21" x14ac:dyDescent="0.25">
      <c r="A38" s="22"/>
      <c r="B38" s="22"/>
      <c r="C38" s="273"/>
      <c r="D38" s="22"/>
      <c r="E38" s="22"/>
      <c r="F38" s="22"/>
      <c r="G38" s="22"/>
      <c r="H38" s="22"/>
      <c r="I38" s="22"/>
      <c r="J38" s="22"/>
      <c r="K38" s="22"/>
      <c r="L38" s="22"/>
      <c r="M38" s="22"/>
      <c r="N38" s="22"/>
      <c r="O38" s="22"/>
      <c r="P38" s="22"/>
      <c r="Q38" s="22"/>
      <c r="R38" s="22"/>
      <c r="S38" s="22"/>
      <c r="T38" s="22"/>
      <c r="U38" s="22"/>
    </row>
    <row r="39" spans="1:21" x14ac:dyDescent="0.25">
      <c r="A39" s="22"/>
      <c r="B39" s="22"/>
      <c r="C39" s="273"/>
      <c r="D39" s="22"/>
      <c r="E39" s="22"/>
      <c r="F39" s="22"/>
      <c r="G39" s="22"/>
      <c r="H39" s="22"/>
      <c r="I39" s="22"/>
      <c r="J39" s="22"/>
      <c r="K39" s="22"/>
      <c r="L39" s="22"/>
      <c r="M39" s="22"/>
      <c r="N39" s="22"/>
      <c r="O39" s="22"/>
      <c r="P39" s="22"/>
      <c r="Q39" s="22"/>
      <c r="R39" s="22"/>
      <c r="S39" s="22"/>
      <c r="T39" s="22"/>
      <c r="U39" s="22"/>
    </row>
    <row r="40" spans="1:21" x14ac:dyDescent="0.25">
      <c r="A40" s="22"/>
      <c r="B40" s="22"/>
      <c r="C40" s="273"/>
      <c r="D40" s="22"/>
      <c r="E40" s="22"/>
      <c r="F40" s="22"/>
      <c r="G40" s="22"/>
      <c r="H40" s="22"/>
      <c r="I40" s="22"/>
      <c r="J40" s="22"/>
      <c r="K40" s="22"/>
      <c r="L40" s="22"/>
      <c r="M40" s="22"/>
      <c r="N40" s="22"/>
      <c r="O40" s="22"/>
      <c r="P40" s="22"/>
      <c r="Q40" s="22"/>
      <c r="R40" s="22"/>
      <c r="S40" s="22"/>
      <c r="T40" s="22"/>
      <c r="U40" s="22"/>
    </row>
    <row r="41" spans="1:21" x14ac:dyDescent="0.25">
      <c r="A41" s="22"/>
      <c r="B41" s="22"/>
      <c r="C41" s="273"/>
      <c r="D41" s="22"/>
      <c r="E41" s="22"/>
      <c r="F41" s="22"/>
      <c r="G41" s="22"/>
      <c r="H41" s="22"/>
      <c r="I41" s="22"/>
      <c r="J41" s="22"/>
      <c r="K41" s="22"/>
      <c r="L41" s="22"/>
      <c r="M41" s="22"/>
      <c r="N41" s="22"/>
      <c r="O41" s="22"/>
      <c r="P41" s="22"/>
      <c r="Q41" s="22"/>
      <c r="R41" s="22"/>
      <c r="S41" s="22"/>
      <c r="T41" s="22"/>
      <c r="U41" s="22"/>
    </row>
    <row r="42" spans="1:21" x14ac:dyDescent="0.25">
      <c r="A42" s="22"/>
      <c r="B42" s="22"/>
      <c r="C42" s="273"/>
      <c r="D42" s="22"/>
      <c r="E42" s="22"/>
      <c r="F42" s="22"/>
      <c r="G42" s="22"/>
      <c r="H42" s="22"/>
      <c r="I42" s="22"/>
      <c r="J42" s="22"/>
      <c r="K42" s="22"/>
      <c r="L42" s="22"/>
      <c r="M42" s="22"/>
      <c r="N42" s="22"/>
      <c r="O42" s="22"/>
      <c r="P42" s="22"/>
      <c r="Q42" s="22"/>
      <c r="R42" s="22"/>
      <c r="S42" s="22"/>
      <c r="T42" s="22"/>
      <c r="U42" s="22"/>
    </row>
    <row r="43" spans="1:21" x14ac:dyDescent="0.25">
      <c r="A43" s="22"/>
      <c r="B43" s="22"/>
      <c r="C43" s="273"/>
      <c r="D43" s="22"/>
      <c r="E43" s="22"/>
      <c r="F43" s="22"/>
      <c r="G43" s="22"/>
      <c r="H43" s="22"/>
      <c r="I43" s="22"/>
      <c r="J43" s="22"/>
      <c r="K43" s="22"/>
      <c r="L43" s="22"/>
      <c r="M43" s="22"/>
      <c r="N43" s="22"/>
      <c r="O43" s="22"/>
      <c r="P43" s="22"/>
      <c r="Q43" s="22"/>
      <c r="R43" s="22"/>
      <c r="S43" s="22"/>
      <c r="T43" s="22"/>
      <c r="U43" s="22"/>
    </row>
    <row r="44" spans="1:21" x14ac:dyDescent="0.25">
      <c r="A44" s="22"/>
      <c r="B44" s="22"/>
      <c r="C44" s="273"/>
      <c r="D44" s="22"/>
      <c r="E44" s="22"/>
      <c r="F44" s="22"/>
      <c r="G44" s="22"/>
      <c r="H44" s="22"/>
      <c r="I44" s="22"/>
      <c r="J44" s="22"/>
      <c r="K44" s="22"/>
      <c r="L44" s="22"/>
      <c r="M44" s="22"/>
      <c r="N44" s="22"/>
      <c r="O44" s="22"/>
      <c r="P44" s="22"/>
      <c r="Q44" s="22"/>
      <c r="R44" s="22"/>
      <c r="S44" s="22"/>
      <c r="T44" s="22"/>
      <c r="U44" s="22"/>
    </row>
    <row r="45" spans="1:21" x14ac:dyDescent="0.25">
      <c r="A45" s="22"/>
      <c r="B45" s="22"/>
      <c r="C45" s="273"/>
      <c r="D45" s="22"/>
      <c r="E45" s="22"/>
      <c r="F45" s="22"/>
      <c r="G45" s="22"/>
      <c r="H45" s="22"/>
      <c r="I45" s="22"/>
      <c r="J45" s="22"/>
      <c r="K45" s="22"/>
      <c r="L45" s="22"/>
      <c r="M45" s="22"/>
      <c r="N45" s="22"/>
      <c r="O45" s="22"/>
      <c r="P45" s="22"/>
      <c r="Q45" s="22"/>
      <c r="R45" s="22"/>
      <c r="S45" s="22"/>
      <c r="T45" s="22"/>
      <c r="U45" s="22"/>
    </row>
    <row r="46" spans="1:21" x14ac:dyDescent="0.25">
      <c r="A46" s="22"/>
      <c r="B46" s="22"/>
      <c r="C46" s="273"/>
      <c r="D46" s="22"/>
      <c r="E46" s="22"/>
      <c r="F46" s="22"/>
      <c r="G46" s="22"/>
      <c r="H46" s="22"/>
      <c r="I46" s="22"/>
      <c r="J46" s="22"/>
      <c r="K46" s="22"/>
      <c r="L46" s="22"/>
      <c r="M46" s="22"/>
      <c r="N46" s="22"/>
      <c r="O46" s="22"/>
      <c r="P46" s="22"/>
      <c r="Q46" s="22"/>
      <c r="R46" s="22"/>
      <c r="S46" s="22"/>
      <c r="T46" s="22"/>
      <c r="U46" s="22"/>
    </row>
    <row r="47" spans="1:21" x14ac:dyDescent="0.25">
      <c r="A47" s="22"/>
      <c r="B47" s="22"/>
      <c r="C47" s="273"/>
      <c r="D47" s="22"/>
      <c r="E47" s="22"/>
      <c r="F47" s="22"/>
      <c r="G47" s="22"/>
      <c r="H47" s="22"/>
      <c r="I47" s="22"/>
      <c r="J47" s="22"/>
      <c r="K47" s="22"/>
      <c r="L47" s="22"/>
      <c r="M47" s="22"/>
      <c r="N47" s="22"/>
      <c r="O47" s="22"/>
      <c r="P47" s="22"/>
      <c r="Q47" s="22"/>
      <c r="R47" s="22"/>
      <c r="S47" s="22"/>
      <c r="T47" s="22"/>
      <c r="U47" s="22"/>
    </row>
    <row r="48" spans="1:21" x14ac:dyDescent="0.25">
      <c r="A48" s="22"/>
      <c r="B48" s="22"/>
      <c r="C48" s="273"/>
      <c r="D48" s="22"/>
      <c r="E48" s="22"/>
      <c r="F48" s="22"/>
      <c r="G48" s="22"/>
      <c r="H48" s="22"/>
      <c r="I48" s="22"/>
      <c r="J48" s="22"/>
      <c r="K48" s="22"/>
      <c r="L48" s="22"/>
      <c r="M48" s="22"/>
      <c r="N48" s="22"/>
      <c r="O48" s="22"/>
      <c r="P48" s="22"/>
      <c r="Q48" s="22"/>
      <c r="R48" s="22"/>
      <c r="S48" s="22"/>
      <c r="T48" s="22"/>
      <c r="U48" s="22"/>
    </row>
    <row r="49" spans="1:21" x14ac:dyDescent="0.25">
      <c r="A49" s="22"/>
      <c r="B49" s="22"/>
      <c r="C49" s="273"/>
      <c r="D49" s="22"/>
      <c r="E49" s="22"/>
      <c r="F49" s="22"/>
      <c r="G49" s="22"/>
      <c r="H49" s="22"/>
      <c r="I49" s="22"/>
      <c r="J49" s="22"/>
      <c r="K49" s="22"/>
      <c r="L49" s="22"/>
      <c r="M49" s="22"/>
      <c r="N49" s="22"/>
      <c r="O49" s="22"/>
      <c r="P49" s="22"/>
      <c r="Q49" s="22"/>
      <c r="R49" s="22"/>
      <c r="S49" s="22"/>
      <c r="T49" s="22"/>
      <c r="U49" s="22"/>
    </row>
    <row r="50" spans="1:21" x14ac:dyDescent="0.25">
      <c r="A50" s="22"/>
      <c r="B50" s="22"/>
      <c r="C50" s="273"/>
      <c r="D50" s="22"/>
      <c r="E50" s="22"/>
      <c r="F50" s="22"/>
      <c r="G50" s="22"/>
      <c r="H50" s="22"/>
      <c r="I50" s="22"/>
      <c r="J50" s="22"/>
      <c r="K50" s="22"/>
      <c r="L50" s="22"/>
      <c r="M50" s="22"/>
      <c r="N50" s="22"/>
      <c r="O50" s="22"/>
      <c r="P50" s="22"/>
      <c r="Q50" s="22"/>
      <c r="R50" s="22"/>
      <c r="S50" s="22"/>
      <c r="T50" s="22"/>
      <c r="U50" s="22"/>
    </row>
    <row r="51" spans="1:21" x14ac:dyDescent="0.25">
      <c r="A51" s="22"/>
      <c r="B51" s="22"/>
      <c r="C51" s="273"/>
      <c r="D51" s="22"/>
      <c r="E51" s="22"/>
      <c r="F51" s="22"/>
      <c r="G51" s="22"/>
      <c r="H51" s="22"/>
      <c r="I51" s="22"/>
      <c r="J51" s="22"/>
      <c r="K51" s="22"/>
      <c r="L51" s="22"/>
      <c r="M51" s="22"/>
      <c r="N51" s="22"/>
      <c r="O51" s="22"/>
      <c r="P51" s="22"/>
      <c r="Q51" s="22"/>
      <c r="R51" s="22"/>
      <c r="S51" s="22"/>
      <c r="T51" s="22"/>
      <c r="U51" s="22"/>
    </row>
    <row r="52" spans="1:21" x14ac:dyDescent="0.25">
      <c r="A52" s="22"/>
      <c r="B52" s="22"/>
      <c r="C52" s="273"/>
      <c r="D52" s="22"/>
      <c r="E52" s="22"/>
      <c r="F52" s="22"/>
      <c r="G52" s="22"/>
      <c r="H52" s="22"/>
      <c r="I52" s="22"/>
      <c r="J52" s="22"/>
      <c r="K52" s="22"/>
      <c r="L52" s="22"/>
      <c r="M52" s="22"/>
      <c r="N52" s="22"/>
      <c r="O52" s="22"/>
      <c r="P52" s="22"/>
      <c r="Q52" s="22"/>
      <c r="R52" s="22"/>
      <c r="S52" s="22"/>
      <c r="T52" s="22"/>
      <c r="U52" s="22"/>
    </row>
    <row r="53" spans="1:21" x14ac:dyDescent="0.25">
      <c r="A53" s="22"/>
      <c r="B53" s="22"/>
      <c r="C53" s="273"/>
      <c r="D53" s="22"/>
      <c r="E53" s="22"/>
      <c r="F53" s="22"/>
      <c r="G53" s="22"/>
      <c r="H53" s="22"/>
      <c r="I53" s="22"/>
      <c r="J53" s="22"/>
      <c r="K53" s="22"/>
      <c r="L53" s="22"/>
      <c r="M53" s="22"/>
      <c r="N53" s="22"/>
      <c r="O53" s="22"/>
      <c r="P53" s="22"/>
      <c r="Q53" s="22"/>
      <c r="R53" s="22"/>
      <c r="S53" s="22"/>
      <c r="T53" s="22"/>
      <c r="U53" s="22"/>
    </row>
    <row r="54" spans="1:21" x14ac:dyDescent="0.25">
      <c r="A54" s="22"/>
      <c r="B54" s="22"/>
      <c r="C54" s="273"/>
      <c r="D54" s="22"/>
      <c r="E54" s="22"/>
      <c r="F54" s="22"/>
      <c r="G54" s="22"/>
      <c r="H54" s="22"/>
      <c r="I54" s="22"/>
      <c r="J54" s="22"/>
      <c r="K54" s="22"/>
      <c r="L54" s="22"/>
      <c r="M54" s="22"/>
      <c r="N54" s="22"/>
      <c r="O54" s="22"/>
      <c r="P54" s="22"/>
      <c r="Q54" s="22"/>
      <c r="R54" s="22"/>
      <c r="S54" s="22"/>
      <c r="T54" s="22"/>
      <c r="U54" s="22"/>
    </row>
    <row r="55" spans="1:21" x14ac:dyDescent="0.25">
      <c r="A55" s="22"/>
      <c r="B55" s="22"/>
      <c r="C55" s="273"/>
      <c r="D55" s="22"/>
      <c r="E55" s="22"/>
      <c r="F55" s="22"/>
      <c r="G55" s="22"/>
      <c r="H55" s="22"/>
      <c r="I55" s="22"/>
      <c r="J55" s="22"/>
      <c r="K55" s="22"/>
      <c r="L55" s="22"/>
      <c r="M55" s="22"/>
      <c r="N55" s="22"/>
      <c r="O55" s="22"/>
      <c r="P55" s="22"/>
      <c r="Q55" s="22"/>
      <c r="R55" s="22"/>
      <c r="S55" s="22"/>
      <c r="T55" s="22"/>
      <c r="U55" s="22"/>
    </row>
    <row r="56" spans="1:21" x14ac:dyDescent="0.25">
      <c r="A56" s="22"/>
      <c r="B56" s="22"/>
      <c r="C56" s="273"/>
      <c r="D56" s="22"/>
      <c r="E56" s="22"/>
      <c r="F56" s="22"/>
      <c r="G56" s="22"/>
      <c r="H56" s="22"/>
      <c r="I56" s="22"/>
      <c r="J56" s="22"/>
      <c r="K56" s="22"/>
      <c r="L56" s="22"/>
      <c r="M56" s="22"/>
      <c r="N56" s="22"/>
      <c r="O56" s="22"/>
      <c r="P56" s="22"/>
      <c r="Q56" s="22"/>
      <c r="R56" s="22"/>
      <c r="S56" s="22"/>
      <c r="T56" s="22"/>
      <c r="U56" s="22"/>
    </row>
    <row r="57" spans="1:21" x14ac:dyDescent="0.25">
      <c r="A57" s="22"/>
      <c r="B57" s="22"/>
      <c r="C57" s="273"/>
      <c r="D57" s="22"/>
      <c r="E57" s="22"/>
      <c r="F57" s="22"/>
      <c r="G57" s="22"/>
      <c r="H57" s="22"/>
      <c r="I57" s="22"/>
      <c r="J57" s="22"/>
      <c r="K57" s="22"/>
      <c r="L57" s="22"/>
      <c r="M57" s="22"/>
      <c r="N57" s="22"/>
      <c r="O57" s="22"/>
      <c r="P57" s="22"/>
      <c r="Q57" s="22"/>
      <c r="R57" s="22"/>
      <c r="S57" s="22"/>
      <c r="T57" s="22"/>
      <c r="U57" s="22"/>
    </row>
    <row r="58" spans="1:21" x14ac:dyDescent="0.25">
      <c r="A58" s="22"/>
      <c r="B58" s="22"/>
      <c r="C58" s="273"/>
      <c r="D58" s="22"/>
      <c r="E58" s="22"/>
      <c r="F58" s="22"/>
      <c r="G58" s="22"/>
      <c r="H58" s="22"/>
      <c r="I58" s="22"/>
      <c r="J58" s="22"/>
      <c r="K58" s="22"/>
      <c r="L58" s="22"/>
      <c r="M58" s="22"/>
      <c r="N58" s="22"/>
      <c r="O58" s="22"/>
      <c r="P58" s="22"/>
      <c r="Q58" s="22"/>
      <c r="R58" s="22"/>
      <c r="S58" s="22"/>
      <c r="T58" s="22"/>
      <c r="U58" s="22"/>
    </row>
    <row r="59" spans="1:21" x14ac:dyDescent="0.25">
      <c r="A59" s="22"/>
      <c r="B59" s="22"/>
      <c r="C59" s="273"/>
      <c r="D59" s="22"/>
      <c r="E59" s="22"/>
      <c r="F59" s="22"/>
      <c r="G59" s="22"/>
      <c r="H59" s="22"/>
      <c r="I59" s="22"/>
      <c r="J59" s="22"/>
      <c r="K59" s="22"/>
      <c r="L59" s="22"/>
      <c r="M59" s="22"/>
      <c r="N59" s="22"/>
      <c r="O59" s="22"/>
      <c r="P59" s="22"/>
      <c r="Q59" s="22"/>
      <c r="R59" s="22"/>
      <c r="S59" s="22"/>
      <c r="T59" s="22"/>
      <c r="U59" s="22"/>
    </row>
    <row r="60" spans="1:21" x14ac:dyDescent="0.25">
      <c r="A60" s="22"/>
      <c r="B60" s="22"/>
      <c r="C60" s="273"/>
      <c r="D60" s="22"/>
      <c r="E60" s="22"/>
      <c r="F60" s="22"/>
      <c r="G60" s="22"/>
      <c r="H60" s="22"/>
      <c r="I60" s="22"/>
      <c r="J60" s="22"/>
      <c r="K60" s="22"/>
      <c r="L60" s="22"/>
      <c r="M60" s="22"/>
      <c r="N60" s="22"/>
      <c r="O60" s="22"/>
      <c r="P60" s="22"/>
      <c r="Q60" s="22"/>
      <c r="R60" s="22"/>
      <c r="S60" s="22"/>
      <c r="T60" s="22"/>
      <c r="U60" s="22"/>
    </row>
    <row r="61" spans="1:21" x14ac:dyDescent="0.25">
      <c r="A61" s="22"/>
      <c r="B61" s="22"/>
      <c r="C61" s="273"/>
      <c r="D61" s="22"/>
      <c r="E61" s="22"/>
      <c r="F61" s="22"/>
      <c r="G61" s="22"/>
      <c r="H61" s="22"/>
      <c r="I61" s="22"/>
      <c r="J61" s="22"/>
      <c r="K61" s="22"/>
      <c r="L61" s="22"/>
      <c r="M61" s="22"/>
      <c r="N61" s="22"/>
      <c r="O61" s="22"/>
      <c r="P61" s="22"/>
      <c r="Q61" s="22"/>
      <c r="R61" s="22"/>
      <c r="S61" s="22"/>
      <c r="T61" s="22"/>
      <c r="U61" s="22"/>
    </row>
    <row r="62" spans="1:21" x14ac:dyDescent="0.25">
      <c r="A62" s="22"/>
      <c r="B62" s="22"/>
      <c r="C62" s="273"/>
      <c r="D62" s="22"/>
      <c r="E62" s="22"/>
      <c r="F62" s="22"/>
      <c r="G62" s="22"/>
      <c r="H62" s="22"/>
      <c r="I62" s="22"/>
      <c r="J62" s="22"/>
      <c r="K62" s="22"/>
      <c r="L62" s="22"/>
      <c r="M62" s="22"/>
      <c r="N62" s="22"/>
      <c r="O62" s="22"/>
      <c r="P62" s="22"/>
      <c r="Q62" s="22"/>
      <c r="R62" s="22"/>
      <c r="S62" s="22"/>
      <c r="T62" s="22"/>
      <c r="U62" s="22"/>
    </row>
    <row r="63" spans="1:21" x14ac:dyDescent="0.25">
      <c r="A63" s="22"/>
      <c r="B63" s="22"/>
      <c r="C63" s="273"/>
      <c r="D63" s="22"/>
      <c r="E63" s="22"/>
      <c r="F63" s="22"/>
      <c r="G63" s="22"/>
      <c r="H63" s="22"/>
      <c r="I63" s="22"/>
      <c r="J63" s="22"/>
      <c r="K63" s="22"/>
      <c r="L63" s="22"/>
      <c r="M63" s="22"/>
      <c r="N63" s="22"/>
      <c r="O63" s="22"/>
      <c r="P63" s="22"/>
      <c r="Q63" s="22"/>
      <c r="R63" s="22"/>
      <c r="S63" s="22"/>
      <c r="T63" s="22"/>
      <c r="U63" s="22"/>
    </row>
    <row r="64" spans="1:21" x14ac:dyDescent="0.25">
      <c r="A64" s="22"/>
      <c r="B64" s="22"/>
      <c r="C64" s="273"/>
      <c r="D64" s="22"/>
      <c r="E64" s="22"/>
      <c r="F64" s="22"/>
      <c r="G64" s="22"/>
      <c r="H64" s="22"/>
      <c r="I64" s="22"/>
      <c r="J64" s="22"/>
      <c r="K64" s="22"/>
      <c r="L64" s="22"/>
      <c r="M64" s="22"/>
      <c r="N64" s="22"/>
      <c r="O64" s="22"/>
      <c r="P64" s="22"/>
      <c r="Q64" s="22"/>
      <c r="R64" s="22"/>
      <c r="S64" s="22"/>
      <c r="T64" s="22"/>
      <c r="U64" s="22"/>
    </row>
    <row r="65" spans="1:21" x14ac:dyDescent="0.25">
      <c r="A65" s="22"/>
      <c r="B65" s="22"/>
      <c r="C65" s="273"/>
      <c r="D65" s="22"/>
      <c r="E65" s="22"/>
      <c r="F65" s="22"/>
      <c r="G65" s="22"/>
      <c r="H65" s="22"/>
      <c r="I65" s="22"/>
      <c r="J65" s="22"/>
      <c r="K65" s="22"/>
      <c r="L65" s="22"/>
      <c r="M65" s="22"/>
      <c r="N65" s="22"/>
      <c r="O65" s="22"/>
      <c r="P65" s="22"/>
      <c r="Q65" s="22"/>
      <c r="R65" s="22"/>
      <c r="S65" s="22"/>
      <c r="T65" s="22"/>
      <c r="U65" s="22"/>
    </row>
    <row r="66" spans="1:21" x14ac:dyDescent="0.25">
      <c r="A66" s="22"/>
      <c r="B66" s="22"/>
      <c r="C66" s="273"/>
      <c r="D66" s="22"/>
      <c r="E66" s="22"/>
      <c r="F66" s="22"/>
      <c r="G66" s="22"/>
      <c r="H66" s="22"/>
      <c r="I66" s="22"/>
      <c r="J66" s="22"/>
      <c r="K66" s="22"/>
      <c r="L66" s="22"/>
      <c r="M66" s="22"/>
      <c r="N66" s="22"/>
      <c r="O66" s="22"/>
      <c r="P66" s="22"/>
      <c r="Q66" s="22"/>
      <c r="R66" s="22"/>
      <c r="S66" s="22"/>
      <c r="T66" s="22"/>
      <c r="U66" s="22"/>
    </row>
    <row r="67" spans="1:21" x14ac:dyDescent="0.25">
      <c r="A67" s="22"/>
      <c r="B67" s="22"/>
      <c r="C67" s="273"/>
      <c r="D67" s="22"/>
      <c r="E67" s="22"/>
      <c r="F67" s="22"/>
      <c r="G67" s="22"/>
      <c r="H67" s="22"/>
      <c r="I67" s="22"/>
      <c r="J67" s="22"/>
      <c r="K67" s="22"/>
      <c r="L67" s="22"/>
      <c r="M67" s="22"/>
      <c r="N67" s="22"/>
      <c r="O67" s="22"/>
      <c r="P67" s="22"/>
      <c r="Q67" s="22"/>
      <c r="R67" s="22"/>
      <c r="S67" s="22"/>
      <c r="T67" s="22"/>
      <c r="U67" s="22"/>
    </row>
    <row r="68" spans="1:21" x14ac:dyDescent="0.25">
      <c r="A68" s="22"/>
      <c r="B68" s="22"/>
      <c r="C68" s="273"/>
      <c r="D68" s="22"/>
      <c r="E68" s="22"/>
      <c r="F68" s="22"/>
      <c r="G68" s="22"/>
      <c r="H68" s="22"/>
      <c r="I68" s="22"/>
      <c r="J68" s="22"/>
      <c r="K68" s="22"/>
      <c r="L68" s="22"/>
      <c r="M68" s="22"/>
      <c r="N68" s="22"/>
      <c r="O68" s="22"/>
      <c r="P68" s="22"/>
      <c r="Q68" s="22"/>
      <c r="R68" s="22"/>
      <c r="S68" s="22"/>
      <c r="T68" s="22"/>
      <c r="U68" s="22"/>
    </row>
    <row r="69" spans="1:21" x14ac:dyDescent="0.25">
      <c r="A69" s="22"/>
      <c r="B69" s="22"/>
      <c r="C69" s="273"/>
      <c r="D69" s="22"/>
      <c r="E69" s="22"/>
      <c r="F69" s="22"/>
      <c r="G69" s="22"/>
      <c r="H69" s="22"/>
      <c r="I69" s="22"/>
      <c r="J69" s="22"/>
      <c r="K69" s="22"/>
      <c r="L69" s="22"/>
      <c r="M69" s="22"/>
      <c r="N69" s="22"/>
      <c r="O69" s="22"/>
      <c r="P69" s="22"/>
      <c r="Q69" s="22"/>
      <c r="R69" s="22"/>
      <c r="S69" s="22"/>
      <c r="T69" s="22"/>
      <c r="U69" s="22"/>
    </row>
    <row r="70" spans="1:21" x14ac:dyDescent="0.25">
      <c r="A70" s="22"/>
      <c r="B70" s="22"/>
      <c r="C70" s="273"/>
      <c r="D70" s="22"/>
      <c r="E70" s="22"/>
      <c r="F70" s="22"/>
      <c r="G70" s="22"/>
      <c r="H70" s="22"/>
      <c r="I70" s="22"/>
      <c r="J70" s="22"/>
      <c r="K70" s="22"/>
      <c r="L70" s="22"/>
      <c r="M70" s="22"/>
      <c r="N70" s="22"/>
      <c r="O70" s="22"/>
      <c r="P70" s="22"/>
      <c r="Q70" s="22"/>
      <c r="R70" s="22"/>
      <c r="S70" s="22"/>
      <c r="T70" s="22"/>
      <c r="U70" s="22"/>
    </row>
    <row r="71" spans="1:21" x14ac:dyDescent="0.25">
      <c r="A71" s="22"/>
      <c r="B71" s="22"/>
      <c r="C71" s="273"/>
      <c r="D71" s="22"/>
      <c r="E71" s="22"/>
      <c r="F71" s="22"/>
      <c r="G71" s="22"/>
      <c r="H71" s="22"/>
      <c r="I71" s="22"/>
      <c r="J71" s="22"/>
      <c r="K71" s="22"/>
      <c r="L71" s="22"/>
      <c r="M71" s="22"/>
      <c r="N71" s="22"/>
      <c r="O71" s="22"/>
      <c r="P71" s="22"/>
      <c r="Q71" s="22"/>
      <c r="R71" s="22"/>
      <c r="S71" s="22"/>
      <c r="T71" s="22"/>
      <c r="U71" s="22"/>
    </row>
    <row r="72" spans="1:21" x14ac:dyDescent="0.25">
      <c r="A72" s="22"/>
      <c r="B72" s="22"/>
      <c r="C72" s="273"/>
      <c r="D72" s="22"/>
      <c r="E72" s="22"/>
      <c r="F72" s="22"/>
      <c r="G72" s="22"/>
      <c r="H72" s="22"/>
      <c r="I72" s="22"/>
      <c r="J72" s="22"/>
      <c r="K72" s="22"/>
      <c r="L72" s="22"/>
      <c r="M72" s="22"/>
      <c r="N72" s="22"/>
      <c r="O72" s="22"/>
      <c r="P72" s="22"/>
      <c r="Q72" s="22"/>
      <c r="R72" s="22"/>
      <c r="S72" s="22"/>
      <c r="T72" s="22"/>
      <c r="U72" s="22"/>
    </row>
    <row r="73" spans="1:21" x14ac:dyDescent="0.25">
      <c r="A73" s="22"/>
      <c r="B73" s="22"/>
      <c r="C73" s="273"/>
      <c r="D73" s="22"/>
      <c r="E73" s="22"/>
      <c r="F73" s="22"/>
      <c r="G73" s="22"/>
      <c r="H73" s="22"/>
      <c r="I73" s="22"/>
      <c r="J73" s="22"/>
      <c r="K73" s="22"/>
      <c r="L73" s="22"/>
      <c r="M73" s="22"/>
      <c r="N73" s="22"/>
      <c r="O73" s="22"/>
      <c r="P73" s="22"/>
      <c r="Q73" s="22"/>
      <c r="R73" s="22"/>
      <c r="S73" s="22"/>
      <c r="T73" s="22"/>
      <c r="U73" s="22"/>
    </row>
    <row r="74" spans="1:21" x14ac:dyDescent="0.25">
      <c r="A74" s="22"/>
      <c r="B74" s="22"/>
      <c r="C74" s="273"/>
      <c r="D74" s="22"/>
      <c r="E74" s="22"/>
      <c r="F74" s="22"/>
      <c r="G74" s="22"/>
      <c r="H74" s="22"/>
      <c r="I74" s="22"/>
      <c r="J74" s="22"/>
      <c r="K74" s="22"/>
      <c r="L74" s="22"/>
      <c r="M74" s="22"/>
      <c r="N74" s="22"/>
      <c r="O74" s="22"/>
      <c r="P74" s="22"/>
      <c r="Q74" s="22"/>
      <c r="R74" s="22"/>
      <c r="S74" s="22"/>
      <c r="T74" s="22"/>
      <c r="U74" s="22"/>
    </row>
    <row r="75" spans="1:21" x14ac:dyDescent="0.25">
      <c r="A75" s="22"/>
      <c r="B75" s="22"/>
      <c r="C75" s="273"/>
      <c r="D75" s="22"/>
      <c r="E75" s="22"/>
      <c r="F75" s="22"/>
      <c r="G75" s="22"/>
      <c r="H75" s="22"/>
      <c r="I75" s="22"/>
      <c r="J75" s="22"/>
      <c r="K75" s="22"/>
      <c r="L75" s="22"/>
      <c r="M75" s="22"/>
      <c r="N75" s="22"/>
      <c r="O75" s="22"/>
      <c r="P75" s="22"/>
      <c r="Q75" s="22"/>
      <c r="R75" s="22"/>
      <c r="S75" s="22"/>
      <c r="T75" s="22"/>
      <c r="U75" s="22"/>
    </row>
    <row r="76" spans="1:21" x14ac:dyDescent="0.25">
      <c r="A76" s="22"/>
      <c r="B76" s="22"/>
      <c r="C76" s="273"/>
      <c r="D76" s="22"/>
      <c r="E76" s="22"/>
      <c r="F76" s="22"/>
      <c r="G76" s="22"/>
      <c r="H76" s="22"/>
      <c r="I76" s="22"/>
      <c r="J76" s="22"/>
      <c r="K76" s="22"/>
      <c r="L76" s="22"/>
      <c r="M76" s="22"/>
      <c r="N76" s="22"/>
      <c r="O76" s="22"/>
      <c r="P76" s="22"/>
      <c r="Q76" s="22"/>
      <c r="R76" s="22"/>
      <c r="S76" s="22"/>
      <c r="T76" s="22"/>
      <c r="U76" s="22"/>
    </row>
    <row r="77" spans="1:21" x14ac:dyDescent="0.25">
      <c r="A77" s="22"/>
      <c r="B77" s="22"/>
      <c r="C77" s="273"/>
      <c r="D77" s="22"/>
      <c r="E77" s="22"/>
      <c r="F77" s="22"/>
      <c r="G77" s="22"/>
      <c r="H77" s="22"/>
      <c r="I77" s="22"/>
      <c r="J77" s="22"/>
      <c r="K77" s="22"/>
      <c r="L77" s="22"/>
      <c r="M77" s="22"/>
      <c r="N77" s="22"/>
      <c r="O77" s="22"/>
      <c r="P77" s="22"/>
      <c r="Q77" s="22"/>
      <c r="R77" s="22"/>
      <c r="S77" s="22"/>
      <c r="T77" s="22"/>
      <c r="U77" s="22"/>
    </row>
    <row r="78" spans="1:21" x14ac:dyDescent="0.25">
      <c r="A78" s="22"/>
      <c r="B78" s="22"/>
      <c r="C78" s="273"/>
      <c r="D78" s="22"/>
      <c r="E78" s="22"/>
      <c r="F78" s="22"/>
      <c r="G78" s="22"/>
      <c r="H78" s="22"/>
      <c r="I78" s="22"/>
      <c r="J78" s="22"/>
      <c r="K78" s="22"/>
      <c r="L78" s="22"/>
      <c r="M78" s="22"/>
      <c r="N78" s="22"/>
      <c r="O78" s="22"/>
      <c r="P78" s="22"/>
      <c r="Q78" s="22"/>
      <c r="R78" s="22"/>
      <c r="S78" s="22"/>
      <c r="T78" s="22"/>
      <c r="U78" s="22"/>
    </row>
    <row r="79" spans="1:21" x14ac:dyDescent="0.25">
      <c r="A79" s="22"/>
      <c r="B79" s="22"/>
      <c r="C79" s="273"/>
      <c r="D79" s="22"/>
      <c r="E79" s="22"/>
      <c r="F79" s="22"/>
      <c r="G79" s="22"/>
      <c r="H79" s="22"/>
      <c r="I79" s="22"/>
      <c r="J79" s="22"/>
      <c r="K79" s="22"/>
      <c r="L79" s="22"/>
      <c r="M79" s="22"/>
      <c r="N79" s="22"/>
      <c r="O79" s="22"/>
      <c r="P79" s="22"/>
      <c r="Q79" s="22"/>
      <c r="R79" s="22"/>
      <c r="S79" s="22"/>
      <c r="T79" s="22"/>
      <c r="U79" s="22"/>
    </row>
    <row r="80" spans="1:21" x14ac:dyDescent="0.25">
      <c r="A80" s="22"/>
      <c r="B80" s="22"/>
      <c r="C80" s="273"/>
      <c r="D80" s="22"/>
      <c r="E80" s="22"/>
      <c r="F80" s="22"/>
      <c r="G80" s="22"/>
      <c r="H80" s="22"/>
      <c r="I80" s="22"/>
      <c r="J80" s="22"/>
      <c r="K80" s="22"/>
      <c r="L80" s="22"/>
      <c r="M80" s="22"/>
      <c r="N80" s="22"/>
      <c r="O80" s="22"/>
      <c r="P80" s="22"/>
      <c r="Q80" s="22"/>
      <c r="R80" s="22"/>
      <c r="S80" s="22"/>
      <c r="T80" s="22"/>
      <c r="U80" s="22"/>
    </row>
    <row r="81" spans="1:21" x14ac:dyDescent="0.25">
      <c r="A81" s="22"/>
      <c r="B81" s="22"/>
      <c r="C81" s="273"/>
      <c r="D81" s="22"/>
      <c r="E81" s="22"/>
      <c r="F81" s="22"/>
      <c r="G81" s="22"/>
      <c r="H81" s="22"/>
      <c r="I81" s="22"/>
      <c r="J81" s="22"/>
      <c r="K81" s="22"/>
      <c r="L81" s="22"/>
      <c r="M81" s="22"/>
      <c r="N81" s="22"/>
      <c r="O81" s="22"/>
      <c r="P81" s="22"/>
      <c r="Q81" s="22"/>
      <c r="R81" s="22"/>
      <c r="S81" s="22"/>
      <c r="T81" s="22"/>
      <c r="U81" s="22"/>
    </row>
    <row r="82" spans="1:21" x14ac:dyDescent="0.25">
      <c r="A82" s="22"/>
      <c r="B82" s="22"/>
      <c r="C82" s="273"/>
      <c r="D82" s="22"/>
      <c r="E82" s="22"/>
      <c r="F82" s="22"/>
      <c r="G82" s="22"/>
      <c r="H82" s="22"/>
      <c r="I82" s="22"/>
      <c r="J82" s="22"/>
      <c r="K82" s="22"/>
      <c r="L82" s="22"/>
      <c r="M82" s="22"/>
      <c r="N82" s="22"/>
      <c r="O82" s="22"/>
      <c r="P82" s="22"/>
      <c r="Q82" s="22"/>
      <c r="R82" s="22"/>
      <c r="S82" s="22"/>
      <c r="T82" s="22"/>
      <c r="U82" s="22"/>
    </row>
    <row r="83" spans="1:21" x14ac:dyDescent="0.25">
      <c r="A83" s="22"/>
      <c r="B83" s="22"/>
      <c r="C83" s="273"/>
      <c r="D83" s="22"/>
      <c r="E83" s="22"/>
      <c r="F83" s="22"/>
      <c r="G83" s="22"/>
      <c r="H83" s="22"/>
      <c r="I83" s="22"/>
      <c r="J83" s="22"/>
      <c r="K83" s="22"/>
      <c r="L83" s="22"/>
      <c r="M83" s="22"/>
      <c r="N83" s="22"/>
      <c r="O83" s="22"/>
      <c r="P83" s="22"/>
      <c r="Q83" s="22"/>
      <c r="R83" s="22"/>
      <c r="S83" s="22"/>
      <c r="T83" s="22"/>
      <c r="U83" s="22"/>
    </row>
    <row r="84" spans="1:21" x14ac:dyDescent="0.25">
      <c r="A84" s="22"/>
      <c r="B84" s="22"/>
      <c r="C84" s="273"/>
      <c r="D84" s="22"/>
      <c r="E84" s="22"/>
      <c r="F84" s="22"/>
      <c r="G84" s="22"/>
      <c r="H84" s="22"/>
      <c r="I84" s="22"/>
      <c r="J84" s="22"/>
      <c r="K84" s="22"/>
      <c r="L84" s="22"/>
      <c r="M84" s="22"/>
      <c r="N84" s="22"/>
      <c r="O84" s="22"/>
      <c r="P84" s="22"/>
      <c r="Q84" s="22"/>
      <c r="R84" s="22"/>
      <c r="S84" s="22"/>
      <c r="T84" s="22"/>
      <c r="U84" s="22"/>
    </row>
    <row r="85" spans="1:21" x14ac:dyDescent="0.25">
      <c r="A85" s="22"/>
      <c r="B85" s="22"/>
      <c r="C85" s="273"/>
      <c r="D85" s="22"/>
      <c r="E85" s="22"/>
      <c r="F85" s="22"/>
      <c r="G85" s="22"/>
      <c r="H85" s="22"/>
      <c r="I85" s="22"/>
      <c r="J85" s="22"/>
      <c r="K85" s="22"/>
      <c r="L85" s="22"/>
      <c r="M85" s="22"/>
      <c r="N85" s="22"/>
      <c r="O85" s="22"/>
      <c r="P85" s="22"/>
      <c r="Q85" s="22"/>
      <c r="R85" s="22"/>
      <c r="S85" s="22"/>
      <c r="T85" s="22"/>
      <c r="U85" s="22"/>
    </row>
    <row r="86" spans="1:21" x14ac:dyDescent="0.25">
      <c r="A86" s="22"/>
      <c r="B86" s="22"/>
      <c r="C86" s="273"/>
      <c r="D86" s="22"/>
      <c r="E86" s="22"/>
      <c r="F86" s="22"/>
      <c r="G86" s="22"/>
      <c r="H86" s="22"/>
      <c r="I86" s="22"/>
      <c r="J86" s="22"/>
      <c r="K86" s="22"/>
      <c r="L86" s="22"/>
      <c r="M86" s="22"/>
      <c r="N86" s="22"/>
      <c r="O86" s="22"/>
      <c r="P86" s="22"/>
      <c r="Q86" s="22"/>
      <c r="R86" s="22"/>
      <c r="S86" s="22"/>
      <c r="T86" s="22"/>
      <c r="U86" s="22"/>
    </row>
    <row r="87" spans="1:21" x14ac:dyDescent="0.25">
      <c r="A87" s="22"/>
      <c r="B87" s="22"/>
      <c r="C87" s="273"/>
      <c r="D87" s="22"/>
      <c r="E87" s="22"/>
      <c r="F87" s="22"/>
      <c r="G87" s="22"/>
      <c r="H87" s="22"/>
      <c r="I87" s="22"/>
      <c r="J87" s="22"/>
      <c r="K87" s="22"/>
      <c r="L87" s="22"/>
      <c r="M87" s="22"/>
      <c r="N87" s="22"/>
      <c r="O87" s="22"/>
      <c r="P87" s="22"/>
      <c r="Q87" s="22"/>
      <c r="R87" s="22"/>
      <c r="S87" s="22"/>
      <c r="T87" s="22"/>
      <c r="U87" s="22"/>
    </row>
    <row r="88" spans="1:21" x14ac:dyDescent="0.25">
      <c r="A88" s="22"/>
      <c r="B88" s="22"/>
      <c r="C88" s="273"/>
      <c r="D88" s="22"/>
      <c r="E88" s="22"/>
      <c r="F88" s="22"/>
      <c r="G88" s="22"/>
      <c r="H88" s="22"/>
      <c r="I88" s="22"/>
      <c r="J88" s="22"/>
      <c r="K88" s="22"/>
      <c r="L88" s="22"/>
      <c r="M88" s="22"/>
      <c r="N88" s="22"/>
      <c r="O88" s="22"/>
      <c r="P88" s="22"/>
      <c r="Q88" s="22"/>
      <c r="R88" s="22"/>
      <c r="S88" s="22"/>
      <c r="T88" s="22"/>
      <c r="U88" s="22"/>
    </row>
    <row r="89" spans="1:21" x14ac:dyDescent="0.25">
      <c r="A89" s="22"/>
      <c r="B89" s="22"/>
      <c r="C89" s="273"/>
      <c r="D89" s="22"/>
      <c r="E89" s="22"/>
      <c r="F89" s="22"/>
      <c r="G89" s="22"/>
      <c r="H89" s="22"/>
      <c r="I89" s="22"/>
      <c r="J89" s="22"/>
      <c r="K89" s="22"/>
      <c r="L89" s="22"/>
      <c r="M89" s="22"/>
      <c r="N89" s="22"/>
      <c r="O89" s="22"/>
      <c r="P89" s="22"/>
      <c r="Q89" s="22"/>
      <c r="R89" s="22"/>
      <c r="S89" s="22"/>
      <c r="T89" s="22"/>
      <c r="U89" s="22"/>
    </row>
    <row r="90" spans="1:21" x14ac:dyDescent="0.25">
      <c r="A90" s="22"/>
      <c r="B90" s="22"/>
      <c r="C90" s="273"/>
      <c r="D90" s="22"/>
      <c r="E90" s="22"/>
      <c r="F90" s="22"/>
      <c r="G90" s="22"/>
      <c r="H90" s="22"/>
      <c r="I90" s="22"/>
      <c r="J90" s="22"/>
      <c r="K90" s="22"/>
      <c r="L90" s="22"/>
      <c r="M90" s="22"/>
      <c r="N90" s="22"/>
      <c r="O90" s="22"/>
      <c r="P90" s="22"/>
      <c r="Q90" s="22"/>
      <c r="R90" s="22"/>
      <c r="S90" s="22"/>
      <c r="T90" s="22"/>
      <c r="U90" s="22"/>
    </row>
    <row r="91" spans="1:21" x14ac:dyDescent="0.25">
      <c r="A91" s="22"/>
      <c r="B91" s="22"/>
      <c r="C91" s="273"/>
      <c r="D91" s="22"/>
      <c r="E91" s="22"/>
      <c r="F91" s="22"/>
      <c r="G91" s="22"/>
      <c r="H91" s="22"/>
      <c r="I91" s="22"/>
      <c r="J91" s="22"/>
      <c r="K91" s="22"/>
      <c r="L91" s="22"/>
      <c r="M91" s="22"/>
      <c r="N91" s="22"/>
      <c r="O91" s="22"/>
      <c r="P91" s="22"/>
      <c r="Q91" s="22"/>
      <c r="R91" s="22"/>
      <c r="S91" s="22"/>
      <c r="T91" s="22"/>
      <c r="U91" s="22"/>
    </row>
    <row r="92" spans="1:21" x14ac:dyDescent="0.25">
      <c r="A92" s="22"/>
      <c r="B92" s="22"/>
      <c r="C92" s="273"/>
      <c r="D92" s="22"/>
      <c r="E92" s="22"/>
      <c r="F92" s="22"/>
      <c r="G92" s="22"/>
      <c r="H92" s="22"/>
      <c r="I92" s="22"/>
      <c r="J92" s="22"/>
      <c r="K92" s="22"/>
      <c r="L92" s="22"/>
      <c r="M92" s="22"/>
      <c r="N92" s="22"/>
      <c r="O92" s="22"/>
      <c r="P92" s="22"/>
      <c r="Q92" s="22"/>
      <c r="R92" s="22"/>
      <c r="S92" s="22"/>
      <c r="T92" s="22"/>
      <c r="U92" s="22"/>
    </row>
    <row r="93" spans="1:21" x14ac:dyDescent="0.25">
      <c r="A93" s="22"/>
      <c r="B93" s="22"/>
      <c r="C93" s="273"/>
      <c r="D93" s="22"/>
      <c r="E93" s="22"/>
      <c r="F93" s="22"/>
      <c r="G93" s="22"/>
      <c r="H93" s="22"/>
      <c r="I93" s="22"/>
      <c r="J93" s="22"/>
      <c r="K93" s="22"/>
      <c r="L93" s="22"/>
      <c r="M93" s="22"/>
      <c r="N93" s="22"/>
      <c r="O93" s="22"/>
      <c r="P93" s="22"/>
      <c r="Q93" s="22"/>
      <c r="R93" s="22"/>
      <c r="S93" s="22"/>
      <c r="T93" s="22"/>
      <c r="U93" s="22"/>
    </row>
    <row r="94" spans="1:21" x14ac:dyDescent="0.25">
      <c r="A94" s="22"/>
      <c r="B94" s="22"/>
      <c r="C94" s="273"/>
      <c r="D94" s="22"/>
      <c r="E94" s="22"/>
      <c r="F94" s="22"/>
      <c r="G94" s="22"/>
      <c r="H94" s="22"/>
      <c r="I94" s="22"/>
      <c r="J94" s="22"/>
      <c r="K94" s="22"/>
      <c r="L94" s="22"/>
      <c r="M94" s="22"/>
      <c r="N94" s="22"/>
      <c r="O94" s="22"/>
      <c r="P94" s="22"/>
      <c r="Q94" s="22"/>
      <c r="R94" s="22"/>
      <c r="S94" s="22"/>
      <c r="T94" s="22"/>
      <c r="U94" s="22"/>
    </row>
    <row r="95" spans="1:21" x14ac:dyDescent="0.25">
      <c r="A95" s="22"/>
      <c r="B95" s="22"/>
      <c r="C95" s="273"/>
      <c r="D95" s="22"/>
      <c r="E95" s="22"/>
      <c r="F95" s="22"/>
      <c r="G95" s="22"/>
      <c r="H95" s="22"/>
      <c r="I95" s="22"/>
      <c r="J95" s="22"/>
      <c r="K95" s="22"/>
      <c r="L95" s="22"/>
      <c r="M95" s="22"/>
      <c r="N95" s="22"/>
      <c r="O95" s="22"/>
      <c r="P95" s="22"/>
      <c r="Q95" s="22"/>
      <c r="R95" s="22"/>
      <c r="S95" s="22"/>
      <c r="T95" s="22"/>
      <c r="U95" s="22"/>
    </row>
    <row r="96" spans="1:21" x14ac:dyDescent="0.25">
      <c r="A96" s="22"/>
      <c r="B96" s="22"/>
      <c r="C96" s="273"/>
      <c r="D96" s="22"/>
      <c r="E96" s="22"/>
      <c r="F96" s="22"/>
      <c r="G96" s="22"/>
      <c r="H96" s="22"/>
      <c r="I96" s="22"/>
      <c r="J96" s="22"/>
      <c r="K96" s="22"/>
      <c r="L96" s="22"/>
      <c r="M96" s="22"/>
      <c r="N96" s="22"/>
      <c r="O96" s="22"/>
      <c r="P96" s="22"/>
      <c r="Q96" s="22"/>
      <c r="R96" s="22"/>
      <c r="S96" s="22"/>
      <c r="T96" s="22"/>
      <c r="U96" s="22"/>
    </row>
    <row r="97" spans="1:21" x14ac:dyDescent="0.25">
      <c r="A97" s="22"/>
      <c r="B97" s="22"/>
      <c r="C97" s="273"/>
      <c r="D97" s="22"/>
      <c r="E97" s="22"/>
      <c r="F97" s="22"/>
      <c r="G97" s="22"/>
      <c r="H97" s="22"/>
      <c r="I97" s="22"/>
      <c r="J97" s="22"/>
      <c r="K97" s="22"/>
      <c r="L97" s="22"/>
      <c r="M97" s="22"/>
      <c r="N97" s="22"/>
      <c r="O97" s="22"/>
      <c r="P97" s="22"/>
      <c r="Q97" s="22"/>
      <c r="R97" s="22"/>
      <c r="S97" s="22"/>
      <c r="T97" s="22"/>
      <c r="U97" s="22"/>
    </row>
    <row r="98" spans="1:21" x14ac:dyDescent="0.25">
      <c r="A98" s="22"/>
      <c r="B98" s="22"/>
      <c r="C98" s="273"/>
      <c r="D98" s="22"/>
      <c r="E98" s="22"/>
      <c r="F98" s="22"/>
      <c r="G98" s="22"/>
      <c r="H98" s="22"/>
      <c r="I98" s="22"/>
      <c r="J98" s="22"/>
      <c r="K98" s="22"/>
      <c r="L98" s="22"/>
      <c r="M98" s="22"/>
      <c r="N98" s="22"/>
      <c r="O98" s="22"/>
      <c r="P98" s="22"/>
      <c r="Q98" s="22"/>
      <c r="R98" s="22"/>
      <c r="S98" s="22"/>
      <c r="T98" s="22"/>
      <c r="U98" s="22"/>
    </row>
    <row r="99" spans="1:21" x14ac:dyDescent="0.25">
      <c r="A99" s="22"/>
      <c r="B99" s="22"/>
      <c r="C99" s="273"/>
      <c r="D99" s="22"/>
      <c r="E99" s="22"/>
      <c r="F99" s="22"/>
      <c r="G99" s="22"/>
      <c r="H99" s="22"/>
      <c r="I99" s="22"/>
      <c r="J99" s="22"/>
      <c r="K99" s="22"/>
      <c r="L99" s="22"/>
      <c r="M99" s="22"/>
      <c r="N99" s="22"/>
      <c r="O99" s="22"/>
      <c r="P99" s="22"/>
      <c r="Q99" s="22"/>
      <c r="R99" s="22"/>
      <c r="S99" s="22"/>
      <c r="T99" s="22"/>
      <c r="U99" s="22"/>
    </row>
    <row r="100" spans="1:21" x14ac:dyDescent="0.25">
      <c r="A100" s="22"/>
      <c r="B100" s="22"/>
      <c r="C100" s="273"/>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73"/>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73"/>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73"/>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73"/>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73"/>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73"/>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73"/>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73"/>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73"/>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73"/>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73"/>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73"/>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73"/>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73"/>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73"/>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73"/>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73"/>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73"/>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73"/>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73"/>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73"/>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73"/>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73"/>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73"/>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73"/>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73"/>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73"/>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73"/>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73"/>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73"/>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73"/>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73"/>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73"/>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73"/>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73"/>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73"/>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73"/>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73"/>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73"/>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73"/>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73"/>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73"/>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73"/>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73"/>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73"/>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73"/>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73"/>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73"/>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73"/>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73"/>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73"/>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73"/>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73"/>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73"/>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73"/>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73"/>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73"/>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73"/>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73"/>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73"/>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73"/>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73"/>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73"/>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73"/>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73"/>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73"/>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73"/>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73"/>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73"/>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73"/>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73"/>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73"/>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73"/>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73"/>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73"/>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73"/>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73"/>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73"/>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73"/>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73"/>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73"/>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73"/>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73"/>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73"/>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73"/>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73"/>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73"/>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73"/>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73"/>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73"/>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73"/>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73"/>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73"/>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73"/>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73"/>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73"/>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73"/>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73"/>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73"/>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73"/>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73"/>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73"/>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73"/>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73"/>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73"/>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73"/>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73"/>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73"/>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73"/>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73"/>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73"/>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73"/>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73"/>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73"/>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73"/>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73"/>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73"/>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73"/>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73"/>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73"/>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73"/>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73"/>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73"/>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73"/>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73"/>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73"/>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73"/>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73"/>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73"/>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73"/>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73"/>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73"/>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73"/>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73"/>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73"/>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73"/>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73"/>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73"/>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73"/>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73"/>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73"/>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73"/>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73"/>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73"/>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73"/>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73"/>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73"/>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73"/>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73"/>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73"/>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73"/>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73"/>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73"/>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73"/>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73"/>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73"/>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73"/>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73"/>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73"/>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73"/>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73"/>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73"/>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73"/>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73"/>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73"/>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73"/>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73"/>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73"/>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73"/>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73"/>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73"/>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73"/>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73"/>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73"/>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73"/>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73"/>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73"/>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73"/>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73"/>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73"/>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73"/>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73"/>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73"/>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73"/>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73"/>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73"/>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73"/>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73"/>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73"/>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73"/>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73"/>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73"/>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73"/>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73"/>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73"/>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73"/>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73"/>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73"/>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73"/>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73"/>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73"/>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73"/>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73"/>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73"/>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73"/>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73"/>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73"/>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73"/>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73"/>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73"/>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73"/>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73"/>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73"/>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73"/>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73"/>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73"/>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73"/>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73"/>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73"/>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73"/>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73"/>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73"/>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73"/>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73"/>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73"/>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73"/>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73"/>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73"/>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73"/>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73"/>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73"/>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73"/>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73"/>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73"/>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73"/>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73"/>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73"/>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73"/>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73"/>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73"/>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73"/>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73"/>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73"/>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73"/>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73"/>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73"/>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73"/>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73"/>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73"/>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73"/>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73"/>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73"/>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73"/>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73"/>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73"/>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73"/>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73"/>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73"/>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73"/>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73"/>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73"/>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73"/>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73"/>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73"/>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73"/>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73"/>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73"/>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73"/>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73"/>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73"/>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73"/>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73"/>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73"/>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73"/>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73"/>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73"/>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73"/>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73"/>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73"/>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73"/>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73"/>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73"/>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zoomScale="75" zoomScaleNormal="80" zoomScaleSheetLayoutView="75" workbookViewId="0">
      <selection sqref="A1:XFD1048576"/>
    </sheetView>
  </sheetViews>
  <sheetFormatPr defaultRowHeight="15" x14ac:dyDescent="0.25"/>
  <cols>
    <col min="1" max="1" width="17.7109375" style="318" customWidth="1"/>
    <col min="2" max="2" width="30.140625" style="318" customWidth="1"/>
    <col min="3" max="3" width="12.28515625" style="318" customWidth="1"/>
    <col min="4" max="5" width="15" style="318" customWidth="1"/>
    <col min="6" max="7" width="13.28515625" style="318" customWidth="1"/>
    <col min="8" max="8" width="12.28515625" style="318" customWidth="1"/>
    <col min="9" max="9" width="17.85546875" style="318" customWidth="1"/>
    <col min="10" max="10" width="16.7109375" style="318" customWidth="1"/>
    <col min="11" max="11" width="24.5703125" style="318" customWidth="1"/>
    <col min="12" max="12" width="30.85546875" style="318" customWidth="1"/>
    <col min="13" max="13" width="27.140625" style="318" customWidth="1"/>
    <col min="14" max="14" width="32.42578125" style="318" customWidth="1"/>
    <col min="15" max="15" width="13.28515625" style="318" customWidth="1"/>
    <col min="16" max="16" width="8.7109375" style="318" customWidth="1"/>
    <col min="17" max="17" width="12.7109375" style="318" customWidth="1"/>
    <col min="18" max="18" width="9.140625" style="318"/>
    <col min="19" max="19" width="17" style="318" customWidth="1"/>
    <col min="20" max="21" width="12" style="318" customWidth="1"/>
    <col min="22" max="22" width="11" style="318" customWidth="1"/>
    <col min="23" max="25" width="17.7109375" style="318" customWidth="1"/>
    <col min="26" max="26" width="46.5703125" style="318" customWidth="1"/>
    <col min="27" max="28" width="12.28515625" style="318" customWidth="1"/>
    <col min="29" max="16384" width="9.140625" style="318"/>
  </cols>
  <sheetData>
    <row r="1" spans="1:28" ht="18.75" x14ac:dyDescent="0.25">
      <c r="Z1" s="33" t="s">
        <v>65</v>
      </c>
    </row>
    <row r="2" spans="1:28" ht="18.75" x14ac:dyDescent="0.3">
      <c r="Z2" s="14" t="s">
        <v>7</v>
      </c>
    </row>
    <row r="3" spans="1:28" ht="18.75" x14ac:dyDescent="0.3">
      <c r="Z3" s="14" t="s">
        <v>64</v>
      </c>
    </row>
    <row r="4" spans="1:28" ht="18.75" customHeight="1" x14ac:dyDescent="0.25">
      <c r="A4" s="410" t="str">
        <f>'1. паспорт местоположение'!A5:C5</f>
        <v>Год раскрытия информации: 2024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60" t="s">
        <v>6</v>
      </c>
      <c r="B6" s="460"/>
      <c r="C6" s="460"/>
      <c r="D6" s="460"/>
      <c r="E6" s="460"/>
      <c r="F6" s="460"/>
      <c r="G6" s="460"/>
      <c r="H6" s="460"/>
      <c r="I6" s="460"/>
      <c r="J6" s="460"/>
      <c r="K6" s="460"/>
      <c r="L6" s="460"/>
      <c r="M6" s="460"/>
      <c r="N6" s="460"/>
      <c r="O6" s="460"/>
      <c r="P6" s="460"/>
      <c r="Q6" s="460"/>
      <c r="R6" s="460"/>
      <c r="S6" s="460"/>
      <c r="T6" s="460"/>
      <c r="U6" s="460"/>
      <c r="V6" s="460"/>
      <c r="W6" s="460"/>
      <c r="X6" s="460"/>
      <c r="Y6" s="460"/>
      <c r="Z6" s="460"/>
      <c r="AA6" s="319"/>
      <c r="AB6" s="319"/>
    </row>
    <row r="7" spans="1:28" ht="18.75" x14ac:dyDescent="0.25">
      <c r="A7" s="460"/>
      <c r="B7" s="460"/>
      <c r="C7" s="460"/>
      <c r="D7" s="460"/>
      <c r="E7" s="460"/>
      <c r="F7" s="460"/>
      <c r="G7" s="460"/>
      <c r="H7" s="460"/>
      <c r="I7" s="460"/>
      <c r="J7" s="460"/>
      <c r="K7" s="460"/>
      <c r="L7" s="460"/>
      <c r="M7" s="460"/>
      <c r="N7" s="460"/>
      <c r="O7" s="460"/>
      <c r="P7" s="460"/>
      <c r="Q7" s="460"/>
      <c r="R7" s="460"/>
      <c r="S7" s="460"/>
      <c r="T7" s="460"/>
      <c r="U7" s="460"/>
      <c r="V7" s="460"/>
      <c r="W7" s="460"/>
      <c r="X7" s="460"/>
      <c r="Y7" s="460"/>
      <c r="Z7" s="460"/>
      <c r="AA7" s="319"/>
      <c r="AB7" s="319"/>
    </row>
    <row r="8" spans="1:28" x14ac:dyDescent="0.25">
      <c r="A8" s="461" t="str">
        <f>'1. паспорт местоположение'!A9</f>
        <v>Акционерное общество "Россети Янтарь" ДЗО  ПАО "Россети"</v>
      </c>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320"/>
      <c r="AB8" s="320"/>
    </row>
    <row r="9" spans="1:28" ht="15.75" x14ac:dyDescent="0.25">
      <c r="A9" s="462" t="s">
        <v>5</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321"/>
      <c r="AB9" s="321"/>
    </row>
    <row r="10" spans="1:28" ht="18.75" x14ac:dyDescent="0.25">
      <c r="A10" s="460"/>
      <c r="B10" s="460"/>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319"/>
      <c r="AB10" s="319"/>
    </row>
    <row r="11" spans="1:28" x14ac:dyDescent="0.25">
      <c r="A11" s="461" t="str">
        <f>'1. паспорт местоположение'!A12:C12</f>
        <v>N_22-1335</v>
      </c>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320"/>
      <c r="AB11" s="320"/>
    </row>
    <row r="12" spans="1:28" ht="15.75" x14ac:dyDescent="0.25">
      <c r="A12" s="462" t="s">
        <v>4</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321"/>
      <c r="AB12" s="321"/>
    </row>
    <row r="13" spans="1:28" ht="18.75" x14ac:dyDescent="0.25">
      <c r="A13" s="463"/>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322"/>
      <c r="AB13" s="322"/>
    </row>
    <row r="14" spans="1:28" x14ac:dyDescent="0.25">
      <c r="A14" s="461"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320"/>
      <c r="AB14" s="320"/>
    </row>
    <row r="15" spans="1:28" ht="15.75" x14ac:dyDescent="0.25">
      <c r="A15" s="462" t="s">
        <v>3</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321"/>
      <c r="AB15" s="321"/>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323"/>
      <c r="AB16" s="323"/>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323"/>
      <c r="AB17" s="323"/>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323"/>
      <c r="AB18" s="323"/>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323"/>
      <c r="AB19" s="323"/>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324"/>
      <c r="AB20" s="324"/>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324"/>
      <c r="AB21" s="324"/>
    </row>
    <row r="22" spans="1:28" x14ac:dyDescent="0.25">
      <c r="A22" s="466" t="s">
        <v>447</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325"/>
      <c r="AB22" s="325"/>
    </row>
    <row r="23" spans="1:28" ht="32.25" customHeight="1" x14ac:dyDescent="0.25">
      <c r="A23" s="468" t="s">
        <v>301</v>
      </c>
      <c r="B23" s="469"/>
      <c r="C23" s="469"/>
      <c r="D23" s="469"/>
      <c r="E23" s="469"/>
      <c r="F23" s="469"/>
      <c r="G23" s="469"/>
      <c r="H23" s="469"/>
      <c r="I23" s="469"/>
      <c r="J23" s="469"/>
      <c r="K23" s="469"/>
      <c r="L23" s="470"/>
      <c r="M23" s="467" t="s">
        <v>302</v>
      </c>
      <c r="N23" s="467"/>
      <c r="O23" s="467"/>
      <c r="P23" s="467"/>
      <c r="Q23" s="467"/>
      <c r="R23" s="467"/>
      <c r="S23" s="467"/>
      <c r="T23" s="467"/>
      <c r="U23" s="467"/>
      <c r="V23" s="467"/>
      <c r="W23" s="467"/>
      <c r="X23" s="467"/>
      <c r="Y23" s="467"/>
      <c r="Z23" s="467"/>
    </row>
    <row r="24" spans="1:28" ht="151.5" customHeight="1" x14ac:dyDescent="0.25">
      <c r="A24" s="326" t="s">
        <v>227</v>
      </c>
      <c r="B24" s="327" t="s">
        <v>234</v>
      </c>
      <c r="C24" s="326" t="s">
        <v>298</v>
      </c>
      <c r="D24" s="326" t="s">
        <v>228</v>
      </c>
      <c r="E24" s="326" t="s">
        <v>299</v>
      </c>
      <c r="F24" s="326" t="s">
        <v>522</v>
      </c>
      <c r="G24" s="326" t="s">
        <v>523</v>
      </c>
      <c r="H24" s="326" t="s">
        <v>229</v>
      </c>
      <c r="I24" s="326" t="s">
        <v>524</v>
      </c>
      <c r="J24" s="326" t="s">
        <v>235</v>
      </c>
      <c r="K24" s="327" t="s">
        <v>233</v>
      </c>
      <c r="L24" s="327" t="s">
        <v>230</v>
      </c>
      <c r="M24" s="328" t="s">
        <v>237</v>
      </c>
      <c r="N24" s="327" t="s">
        <v>525</v>
      </c>
      <c r="O24" s="326" t="s">
        <v>526</v>
      </c>
      <c r="P24" s="326" t="s">
        <v>527</v>
      </c>
      <c r="Q24" s="326" t="s">
        <v>528</v>
      </c>
      <c r="R24" s="326" t="s">
        <v>229</v>
      </c>
      <c r="S24" s="326" t="s">
        <v>529</v>
      </c>
      <c r="T24" s="326" t="s">
        <v>530</v>
      </c>
      <c r="U24" s="326" t="s">
        <v>531</v>
      </c>
      <c r="V24" s="326" t="s">
        <v>528</v>
      </c>
      <c r="W24" s="329" t="s">
        <v>532</v>
      </c>
      <c r="X24" s="329" t="s">
        <v>533</v>
      </c>
      <c r="Y24" s="329" t="s">
        <v>534</v>
      </c>
      <c r="Z24" s="330" t="s">
        <v>238</v>
      </c>
    </row>
    <row r="25" spans="1:28" ht="16.5" customHeight="1" x14ac:dyDescent="0.25">
      <c r="A25" s="326">
        <v>1</v>
      </c>
      <c r="B25" s="327">
        <v>2</v>
      </c>
      <c r="C25" s="326">
        <v>3</v>
      </c>
      <c r="D25" s="327">
        <v>4</v>
      </c>
      <c r="E25" s="326">
        <v>5</v>
      </c>
      <c r="F25" s="327">
        <v>6</v>
      </c>
      <c r="G25" s="326">
        <v>7</v>
      </c>
      <c r="H25" s="327">
        <v>8</v>
      </c>
      <c r="I25" s="326">
        <v>9</v>
      </c>
      <c r="J25" s="327">
        <v>10</v>
      </c>
      <c r="K25" s="326">
        <v>11</v>
      </c>
      <c r="L25" s="327">
        <v>12</v>
      </c>
      <c r="M25" s="326">
        <v>13</v>
      </c>
      <c r="N25" s="327">
        <v>14</v>
      </c>
      <c r="O25" s="326">
        <v>15</v>
      </c>
      <c r="P25" s="327">
        <v>16</v>
      </c>
      <c r="Q25" s="326">
        <v>17</v>
      </c>
      <c r="R25" s="327">
        <v>18</v>
      </c>
      <c r="S25" s="326">
        <v>19</v>
      </c>
      <c r="T25" s="327">
        <v>20</v>
      </c>
      <c r="U25" s="326">
        <v>21</v>
      </c>
      <c r="V25" s="327">
        <v>22</v>
      </c>
      <c r="W25" s="326">
        <v>23</v>
      </c>
      <c r="X25" s="327">
        <v>24</v>
      </c>
      <c r="Y25" s="326">
        <v>25</v>
      </c>
      <c r="Z25" s="327">
        <v>26</v>
      </c>
    </row>
    <row r="26" spans="1:28" ht="127.5" x14ac:dyDescent="0.25">
      <c r="A26" s="331" t="s">
        <v>296</v>
      </c>
      <c r="B26" s="332"/>
      <c r="C26" s="333" t="s">
        <v>535</v>
      </c>
      <c r="D26" s="333" t="s">
        <v>536</v>
      </c>
      <c r="E26" s="333" t="s">
        <v>537</v>
      </c>
      <c r="F26" s="333" t="s">
        <v>538</v>
      </c>
      <c r="G26" s="333" t="s">
        <v>539</v>
      </c>
      <c r="H26" s="333" t="s">
        <v>229</v>
      </c>
      <c r="I26" s="333" t="s">
        <v>540</v>
      </c>
      <c r="J26" s="333" t="s">
        <v>541</v>
      </c>
      <c r="K26" s="334"/>
      <c r="L26" s="335" t="s">
        <v>231</v>
      </c>
      <c r="M26" s="336">
        <v>2019</v>
      </c>
      <c r="N26" s="334"/>
      <c r="O26" s="334">
        <v>0</v>
      </c>
      <c r="P26" s="334">
        <v>0</v>
      </c>
      <c r="Q26" s="334">
        <v>0</v>
      </c>
      <c r="R26" s="334">
        <v>99264</v>
      </c>
      <c r="S26" s="334">
        <v>0</v>
      </c>
      <c r="T26" s="334">
        <v>0</v>
      </c>
      <c r="U26" s="334">
        <v>0</v>
      </c>
      <c r="V26" s="334">
        <v>0</v>
      </c>
      <c r="W26" s="334">
        <v>0</v>
      </c>
      <c r="X26" s="334">
        <v>0</v>
      </c>
      <c r="Y26" s="337" t="s">
        <v>511</v>
      </c>
      <c r="Z26" s="338" t="s">
        <v>512</v>
      </c>
    </row>
    <row r="27" spans="1:28" x14ac:dyDescent="0.25">
      <c r="A27" s="334">
        <v>2017</v>
      </c>
      <c r="B27" s="334" t="s">
        <v>520</v>
      </c>
      <c r="C27" s="334">
        <v>0</v>
      </c>
      <c r="D27" s="334">
        <v>0</v>
      </c>
      <c r="E27" s="334">
        <v>0</v>
      </c>
      <c r="F27" s="333">
        <v>0</v>
      </c>
      <c r="G27" s="333">
        <v>0</v>
      </c>
      <c r="H27" s="334">
        <v>99264</v>
      </c>
      <c r="I27" s="334">
        <v>0</v>
      </c>
      <c r="J27" s="334">
        <v>0</v>
      </c>
      <c r="K27" s="335"/>
      <c r="L27" s="334"/>
      <c r="M27" s="335"/>
      <c r="N27" s="334"/>
      <c r="O27" s="334"/>
      <c r="P27" s="334"/>
      <c r="Q27" s="334"/>
      <c r="R27" s="334"/>
      <c r="S27" s="334"/>
      <c r="T27" s="334"/>
      <c r="U27" s="334"/>
      <c r="V27" s="334"/>
      <c r="W27" s="334"/>
      <c r="X27" s="334"/>
      <c r="Y27" s="334"/>
      <c r="Z27" s="334"/>
    </row>
    <row r="28" spans="1:28" x14ac:dyDescent="0.25">
      <c r="A28" s="339">
        <v>2017</v>
      </c>
      <c r="B28" s="339" t="s">
        <v>521</v>
      </c>
      <c r="C28" s="339"/>
      <c r="D28" s="339"/>
      <c r="E28" s="339"/>
      <c r="F28" s="340"/>
      <c r="G28" s="340"/>
      <c r="H28" s="339"/>
      <c r="I28" s="339"/>
      <c r="J28" s="339"/>
      <c r="K28" s="341"/>
      <c r="L28" s="339"/>
      <c r="M28" s="341"/>
      <c r="N28" s="339"/>
      <c r="O28" s="339"/>
      <c r="P28" s="339"/>
      <c r="Q28" s="339"/>
      <c r="R28" s="339"/>
      <c r="S28" s="339"/>
      <c r="T28" s="339"/>
      <c r="U28" s="339"/>
      <c r="V28" s="339"/>
      <c r="W28" s="339"/>
      <c r="X28" s="339"/>
      <c r="Y28" s="339"/>
      <c r="Z28" s="339"/>
    </row>
    <row r="29" spans="1:28" ht="30" x14ac:dyDescent="0.25">
      <c r="A29" s="332" t="s">
        <v>297</v>
      </c>
      <c r="B29" s="332"/>
      <c r="C29" s="333" t="s">
        <v>542</v>
      </c>
      <c r="D29" s="333" t="s">
        <v>543</v>
      </c>
      <c r="E29" s="333" t="s">
        <v>544</v>
      </c>
      <c r="F29" s="333" t="s">
        <v>545</v>
      </c>
      <c r="G29" s="333" t="s">
        <v>546</v>
      </c>
      <c r="H29" s="333" t="s">
        <v>229</v>
      </c>
      <c r="I29" s="333" t="s">
        <v>547</v>
      </c>
      <c r="J29" s="333" t="s">
        <v>548</v>
      </c>
      <c r="K29" s="334"/>
      <c r="L29" s="334"/>
      <c r="M29" s="334"/>
      <c r="N29" s="334"/>
      <c r="O29" s="334"/>
      <c r="P29" s="334"/>
      <c r="Q29" s="334"/>
      <c r="R29" s="334"/>
      <c r="S29" s="334"/>
      <c r="T29" s="334"/>
      <c r="U29" s="334"/>
      <c r="V29" s="334"/>
      <c r="W29" s="334"/>
      <c r="X29" s="334"/>
      <c r="Y29" s="334"/>
      <c r="Z29" s="334"/>
    </row>
    <row r="30" spans="1:28" x14ac:dyDescent="0.25">
      <c r="A30" s="334">
        <v>2016</v>
      </c>
      <c r="B30" s="334" t="s">
        <v>520</v>
      </c>
      <c r="C30" s="334">
        <v>0</v>
      </c>
      <c r="D30" s="334">
        <v>0</v>
      </c>
      <c r="E30" s="334">
        <v>0</v>
      </c>
      <c r="F30" s="334">
        <v>0</v>
      </c>
      <c r="G30" s="334">
        <v>0</v>
      </c>
      <c r="H30" s="334">
        <v>85140</v>
      </c>
      <c r="I30" s="334">
        <v>0</v>
      </c>
      <c r="J30" s="334">
        <v>0</v>
      </c>
      <c r="K30" s="334"/>
      <c r="L30" s="334"/>
      <c r="M30" s="334"/>
      <c r="N30" s="334"/>
      <c r="O30" s="334"/>
      <c r="P30" s="334"/>
      <c r="Q30" s="334"/>
      <c r="R30" s="334"/>
      <c r="S30" s="334"/>
      <c r="T30" s="334"/>
      <c r="U30" s="334"/>
      <c r="V30" s="334"/>
      <c r="W30" s="334"/>
      <c r="X30" s="334"/>
      <c r="Y30" s="334"/>
      <c r="Z30" s="334"/>
    </row>
    <row r="31" spans="1:28" x14ac:dyDescent="0.25">
      <c r="A31" s="339">
        <v>2016</v>
      </c>
      <c r="B31" s="339" t="s">
        <v>521</v>
      </c>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row>
    <row r="34" spans="1:1" x14ac:dyDescent="0.25">
      <c r="A34" s="34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10" t="str">
        <f>'1. паспорт местоположение'!A5:C5</f>
        <v>Год раскрытия информации: 2024 год</v>
      </c>
      <c r="B5" s="410"/>
      <c r="C5" s="410"/>
      <c r="D5" s="410"/>
      <c r="E5" s="410"/>
      <c r="F5" s="410"/>
      <c r="G5" s="410"/>
      <c r="H5" s="410"/>
      <c r="I5" s="410"/>
      <c r="J5" s="410"/>
      <c r="K5" s="410"/>
      <c r="L5" s="410"/>
      <c r="M5" s="410"/>
      <c r="N5" s="410"/>
      <c r="O5" s="410"/>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24" t="s">
        <v>6</v>
      </c>
      <c r="B7" s="424"/>
      <c r="C7" s="424"/>
      <c r="D7" s="424"/>
      <c r="E7" s="424"/>
      <c r="F7" s="424"/>
      <c r="G7" s="424"/>
      <c r="H7" s="424"/>
      <c r="I7" s="424"/>
      <c r="J7" s="424"/>
      <c r="K7" s="424"/>
      <c r="L7" s="424"/>
      <c r="M7" s="424"/>
      <c r="N7" s="424"/>
      <c r="O7" s="424"/>
      <c r="P7" s="12"/>
      <c r="Q7" s="12"/>
      <c r="R7" s="12"/>
      <c r="S7" s="12"/>
      <c r="T7" s="12"/>
      <c r="U7" s="12"/>
      <c r="V7" s="12"/>
      <c r="W7" s="12"/>
      <c r="X7" s="12"/>
      <c r="Y7" s="12"/>
      <c r="Z7" s="12"/>
    </row>
    <row r="8" spans="1:28" s="11" customFormat="1" ht="18.75" x14ac:dyDescent="0.2">
      <c r="A8" s="424"/>
      <c r="B8" s="424"/>
      <c r="C8" s="424"/>
      <c r="D8" s="424"/>
      <c r="E8" s="424"/>
      <c r="F8" s="424"/>
      <c r="G8" s="424"/>
      <c r="H8" s="424"/>
      <c r="I8" s="424"/>
      <c r="J8" s="424"/>
      <c r="K8" s="424"/>
      <c r="L8" s="424"/>
      <c r="M8" s="424"/>
      <c r="N8" s="424"/>
      <c r="O8" s="424"/>
      <c r="P8" s="12"/>
      <c r="Q8" s="12"/>
      <c r="R8" s="12"/>
      <c r="S8" s="12"/>
      <c r="T8" s="12"/>
      <c r="U8" s="12"/>
      <c r="V8" s="12"/>
      <c r="W8" s="12"/>
      <c r="X8" s="12"/>
      <c r="Y8" s="12"/>
      <c r="Z8" s="12"/>
    </row>
    <row r="9" spans="1:28" s="11" customFormat="1" ht="18.75" x14ac:dyDescent="0.2">
      <c r="A9" s="418" t="str">
        <f>'1. паспорт местоположение'!A9:C9</f>
        <v>Акционерное общество "Россети Янтарь" ДЗО  ПАО "Россети"</v>
      </c>
      <c r="B9" s="418"/>
      <c r="C9" s="418"/>
      <c r="D9" s="418"/>
      <c r="E9" s="418"/>
      <c r="F9" s="418"/>
      <c r="G9" s="418"/>
      <c r="H9" s="418"/>
      <c r="I9" s="418"/>
      <c r="J9" s="418"/>
      <c r="K9" s="418"/>
      <c r="L9" s="418"/>
      <c r="M9" s="418"/>
      <c r="N9" s="418"/>
      <c r="O9" s="418"/>
      <c r="P9" s="12"/>
      <c r="Q9" s="12"/>
      <c r="R9" s="12"/>
      <c r="S9" s="12"/>
      <c r="T9" s="12"/>
      <c r="U9" s="12"/>
      <c r="V9" s="12"/>
      <c r="W9" s="12"/>
      <c r="X9" s="12"/>
      <c r="Y9" s="12"/>
      <c r="Z9" s="12"/>
    </row>
    <row r="10" spans="1:28" s="11" customFormat="1" ht="18.75" x14ac:dyDescent="0.2">
      <c r="A10" s="423" t="s">
        <v>5</v>
      </c>
      <c r="B10" s="423"/>
      <c r="C10" s="423"/>
      <c r="D10" s="423"/>
      <c r="E10" s="423"/>
      <c r="F10" s="423"/>
      <c r="G10" s="423"/>
      <c r="H10" s="423"/>
      <c r="I10" s="423"/>
      <c r="J10" s="423"/>
      <c r="K10" s="423"/>
      <c r="L10" s="423"/>
      <c r="M10" s="423"/>
      <c r="N10" s="423"/>
      <c r="O10" s="423"/>
      <c r="P10" s="12"/>
      <c r="Q10" s="12"/>
      <c r="R10" s="12"/>
      <c r="S10" s="12"/>
      <c r="T10" s="12"/>
      <c r="U10" s="12"/>
      <c r="V10" s="12"/>
      <c r="W10" s="12"/>
      <c r="X10" s="12"/>
      <c r="Y10" s="12"/>
      <c r="Z10" s="12"/>
    </row>
    <row r="11" spans="1:28" s="11" customFormat="1" ht="18.75" x14ac:dyDescent="0.2">
      <c r="A11" s="424"/>
      <c r="B11" s="424"/>
      <c r="C11" s="424"/>
      <c r="D11" s="424"/>
      <c r="E11" s="424"/>
      <c r="F11" s="424"/>
      <c r="G11" s="424"/>
      <c r="H11" s="424"/>
      <c r="I11" s="424"/>
      <c r="J11" s="424"/>
      <c r="K11" s="424"/>
      <c r="L11" s="424"/>
      <c r="M11" s="424"/>
      <c r="N11" s="424"/>
      <c r="O11" s="424"/>
      <c r="P11" s="12"/>
      <c r="Q11" s="12"/>
      <c r="R11" s="12"/>
      <c r="S11" s="12"/>
      <c r="T11" s="12"/>
      <c r="U11" s="12"/>
      <c r="V11" s="12"/>
      <c r="W11" s="12"/>
      <c r="X11" s="12"/>
      <c r="Y11" s="12"/>
      <c r="Z11" s="12"/>
    </row>
    <row r="12" spans="1:28" s="11" customFormat="1" ht="18.75" x14ac:dyDescent="0.2">
      <c r="A12" s="418" t="str">
        <f>'1. паспорт местоположение'!A12:C12</f>
        <v>N_22-1335</v>
      </c>
      <c r="B12" s="418"/>
      <c r="C12" s="418"/>
      <c r="D12" s="418"/>
      <c r="E12" s="418"/>
      <c r="F12" s="418"/>
      <c r="G12" s="418"/>
      <c r="H12" s="418"/>
      <c r="I12" s="418"/>
      <c r="J12" s="418"/>
      <c r="K12" s="418"/>
      <c r="L12" s="418"/>
      <c r="M12" s="418"/>
      <c r="N12" s="418"/>
      <c r="O12" s="418"/>
      <c r="P12" s="12"/>
      <c r="Q12" s="12"/>
      <c r="R12" s="12"/>
      <c r="S12" s="12"/>
      <c r="T12" s="12"/>
      <c r="U12" s="12"/>
      <c r="V12" s="12"/>
      <c r="W12" s="12"/>
      <c r="X12" s="12"/>
      <c r="Y12" s="12"/>
      <c r="Z12" s="12"/>
    </row>
    <row r="13" spans="1:28" s="11" customFormat="1" ht="18.75" x14ac:dyDescent="0.2">
      <c r="A13" s="423" t="s">
        <v>4</v>
      </c>
      <c r="B13" s="423"/>
      <c r="C13" s="423"/>
      <c r="D13" s="423"/>
      <c r="E13" s="423"/>
      <c r="F13" s="423"/>
      <c r="G13" s="423"/>
      <c r="H13" s="423"/>
      <c r="I13" s="423"/>
      <c r="J13" s="423"/>
      <c r="K13" s="423"/>
      <c r="L13" s="423"/>
      <c r="M13" s="423"/>
      <c r="N13" s="423"/>
      <c r="O13" s="423"/>
      <c r="P13" s="12"/>
      <c r="Q13" s="12"/>
      <c r="R13" s="12"/>
      <c r="S13" s="12"/>
      <c r="T13" s="12"/>
      <c r="U13" s="12"/>
      <c r="V13" s="12"/>
      <c r="W13" s="12"/>
      <c r="X13" s="12"/>
      <c r="Y13" s="12"/>
      <c r="Z13" s="12"/>
    </row>
    <row r="14" spans="1:28" s="8" customFormat="1" ht="15.75" customHeight="1" x14ac:dyDescent="0.2">
      <c r="A14" s="425"/>
      <c r="B14" s="425"/>
      <c r="C14" s="425"/>
      <c r="D14" s="425"/>
      <c r="E14" s="425"/>
      <c r="F14" s="425"/>
      <c r="G14" s="425"/>
      <c r="H14" s="425"/>
      <c r="I14" s="425"/>
      <c r="J14" s="425"/>
      <c r="K14" s="425"/>
      <c r="L14" s="425"/>
      <c r="M14" s="425"/>
      <c r="N14" s="425"/>
      <c r="O14" s="425"/>
      <c r="P14" s="9"/>
      <c r="Q14" s="9"/>
      <c r="R14" s="9"/>
      <c r="S14" s="9"/>
      <c r="T14" s="9"/>
      <c r="U14" s="9"/>
      <c r="V14" s="9"/>
      <c r="W14" s="9"/>
      <c r="X14" s="9"/>
      <c r="Y14" s="9"/>
      <c r="Z14" s="9"/>
    </row>
    <row r="15" spans="1:28" s="3" customFormat="1" ht="12" x14ac:dyDescent="0.2">
      <c r="A15" s="418" t="str">
        <f>'1. паспорт местоположение'!A15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18"/>
      <c r="C15" s="418"/>
      <c r="D15" s="418"/>
      <c r="E15" s="418"/>
      <c r="F15" s="418"/>
      <c r="G15" s="418"/>
      <c r="H15" s="418"/>
      <c r="I15" s="418"/>
      <c r="J15" s="418"/>
      <c r="K15" s="418"/>
      <c r="L15" s="418"/>
      <c r="M15" s="418"/>
      <c r="N15" s="418"/>
      <c r="O15" s="418"/>
      <c r="P15" s="7"/>
      <c r="Q15" s="7"/>
      <c r="R15" s="7"/>
      <c r="S15" s="7"/>
      <c r="T15" s="7"/>
      <c r="U15" s="7"/>
      <c r="V15" s="7"/>
      <c r="W15" s="7"/>
      <c r="X15" s="7"/>
      <c r="Y15" s="7"/>
      <c r="Z15" s="7"/>
    </row>
    <row r="16" spans="1:28" s="3" customFormat="1" ht="15" customHeight="1" x14ac:dyDescent="0.2">
      <c r="A16" s="423" t="s">
        <v>3</v>
      </c>
      <c r="B16" s="423"/>
      <c r="C16" s="423"/>
      <c r="D16" s="423"/>
      <c r="E16" s="423"/>
      <c r="F16" s="423"/>
      <c r="G16" s="423"/>
      <c r="H16" s="423"/>
      <c r="I16" s="423"/>
      <c r="J16" s="423"/>
      <c r="K16" s="423"/>
      <c r="L16" s="423"/>
      <c r="M16" s="423"/>
      <c r="N16" s="423"/>
      <c r="O16" s="423"/>
      <c r="P16" s="5"/>
      <c r="Q16" s="5"/>
      <c r="R16" s="5"/>
      <c r="S16" s="5"/>
      <c r="T16" s="5"/>
      <c r="U16" s="5"/>
      <c r="V16" s="5"/>
      <c r="W16" s="5"/>
      <c r="X16" s="5"/>
      <c r="Y16" s="5"/>
      <c r="Z16" s="5"/>
    </row>
    <row r="17" spans="1:26" s="3" customFormat="1" ht="15" customHeight="1" x14ac:dyDescent="0.2">
      <c r="A17" s="420"/>
      <c r="B17" s="420"/>
      <c r="C17" s="420"/>
      <c r="D17" s="420"/>
      <c r="E17" s="420"/>
      <c r="F17" s="420"/>
      <c r="G17" s="420"/>
      <c r="H17" s="420"/>
      <c r="I17" s="420"/>
      <c r="J17" s="420"/>
      <c r="K17" s="420"/>
      <c r="L17" s="420"/>
      <c r="M17" s="420"/>
      <c r="N17" s="420"/>
      <c r="O17" s="420"/>
      <c r="P17" s="4"/>
      <c r="Q17" s="4"/>
      <c r="R17" s="4"/>
      <c r="S17" s="4"/>
      <c r="T17" s="4"/>
      <c r="U17" s="4"/>
      <c r="V17" s="4"/>
      <c r="W17" s="4"/>
    </row>
    <row r="18" spans="1:26" s="3" customFormat="1" ht="91.5" customHeight="1" x14ac:dyDescent="0.2">
      <c r="A18" s="471" t="s">
        <v>424</v>
      </c>
      <c r="B18" s="471"/>
      <c r="C18" s="471"/>
      <c r="D18" s="471"/>
      <c r="E18" s="471"/>
      <c r="F18" s="471"/>
      <c r="G18" s="471"/>
      <c r="H18" s="471"/>
      <c r="I18" s="471"/>
      <c r="J18" s="471"/>
      <c r="K18" s="471"/>
      <c r="L18" s="471"/>
      <c r="M18" s="471"/>
      <c r="N18" s="471"/>
      <c r="O18" s="471"/>
      <c r="P18" s="6"/>
      <c r="Q18" s="6"/>
      <c r="R18" s="6"/>
      <c r="S18" s="6"/>
      <c r="T18" s="6"/>
      <c r="U18" s="6"/>
      <c r="V18" s="6"/>
      <c r="W18" s="6"/>
      <c r="X18" s="6"/>
      <c r="Y18" s="6"/>
      <c r="Z18" s="6"/>
    </row>
    <row r="19" spans="1:26" s="3" customFormat="1" ht="78" customHeight="1" x14ac:dyDescent="0.2">
      <c r="A19" s="472" t="s">
        <v>2</v>
      </c>
      <c r="B19" s="472" t="s">
        <v>81</v>
      </c>
      <c r="C19" s="472" t="s">
        <v>80</v>
      </c>
      <c r="D19" s="472" t="s">
        <v>72</v>
      </c>
      <c r="E19" s="473" t="s">
        <v>79</v>
      </c>
      <c r="F19" s="474"/>
      <c r="G19" s="474"/>
      <c r="H19" s="474"/>
      <c r="I19" s="475"/>
      <c r="J19" s="472" t="s">
        <v>78</v>
      </c>
      <c r="K19" s="472"/>
      <c r="L19" s="472"/>
      <c r="M19" s="472"/>
      <c r="N19" s="472"/>
      <c r="O19" s="472"/>
      <c r="P19" s="4"/>
      <c r="Q19" s="4"/>
      <c r="R19" s="4"/>
      <c r="S19" s="4"/>
      <c r="T19" s="4"/>
      <c r="U19" s="4"/>
      <c r="V19" s="4"/>
      <c r="W19" s="4"/>
    </row>
    <row r="20" spans="1:26" s="3" customFormat="1" ht="51" customHeight="1" x14ac:dyDescent="0.2">
      <c r="A20" s="472"/>
      <c r="B20" s="472"/>
      <c r="C20" s="472"/>
      <c r="D20" s="472"/>
      <c r="E20" s="343" t="s">
        <v>77</v>
      </c>
      <c r="F20" s="343" t="s">
        <v>76</v>
      </c>
      <c r="G20" s="343" t="s">
        <v>75</v>
      </c>
      <c r="H20" s="343" t="s">
        <v>74</v>
      </c>
      <c r="I20" s="343" t="s">
        <v>73</v>
      </c>
      <c r="J20" s="343">
        <v>2023</v>
      </c>
      <c r="K20" s="343">
        <v>2024</v>
      </c>
      <c r="L20" s="343">
        <v>2025</v>
      </c>
      <c r="M20" s="343">
        <v>2026</v>
      </c>
      <c r="N20" s="343">
        <v>2027</v>
      </c>
      <c r="O20" s="343">
        <v>2028</v>
      </c>
      <c r="P20" s="27"/>
      <c r="Q20" s="27"/>
      <c r="R20" s="27"/>
      <c r="S20" s="27"/>
      <c r="T20" s="27"/>
      <c r="U20" s="27"/>
      <c r="V20" s="27"/>
      <c r="W20" s="27"/>
      <c r="X20" s="26"/>
      <c r="Y20" s="26"/>
      <c r="Z20" s="26"/>
    </row>
    <row r="21" spans="1:26" s="3" customFormat="1" ht="16.5" customHeight="1" x14ac:dyDescent="0.2">
      <c r="A21" s="344">
        <v>1</v>
      </c>
      <c r="B21" s="345">
        <v>2</v>
      </c>
      <c r="C21" s="344">
        <v>3</v>
      </c>
      <c r="D21" s="345">
        <v>4</v>
      </c>
      <c r="E21" s="344">
        <v>5</v>
      </c>
      <c r="F21" s="345">
        <v>6</v>
      </c>
      <c r="G21" s="344">
        <v>7</v>
      </c>
      <c r="H21" s="345">
        <v>8</v>
      </c>
      <c r="I21" s="344">
        <v>9</v>
      </c>
      <c r="J21" s="345">
        <v>10</v>
      </c>
      <c r="K21" s="344">
        <v>11</v>
      </c>
      <c r="L21" s="345">
        <v>12</v>
      </c>
      <c r="M21" s="344">
        <v>13</v>
      </c>
      <c r="N21" s="345">
        <v>14</v>
      </c>
      <c r="O21" s="344">
        <v>15</v>
      </c>
      <c r="P21" s="27"/>
      <c r="Q21" s="27"/>
      <c r="R21" s="27"/>
      <c r="S21" s="27"/>
      <c r="T21" s="27"/>
      <c r="U21" s="27"/>
      <c r="V21" s="27"/>
      <c r="W21" s="27"/>
      <c r="X21" s="26"/>
      <c r="Y21" s="26"/>
      <c r="Z21" s="26"/>
    </row>
    <row r="22" spans="1:26" s="3" customFormat="1" ht="33" customHeight="1" x14ac:dyDescent="0.2">
      <c r="A22" s="346" t="s">
        <v>61</v>
      </c>
      <c r="B22" s="347" t="s">
        <v>592</v>
      </c>
      <c r="C22" s="348">
        <v>0</v>
      </c>
      <c r="D22" s="348">
        <v>0</v>
      </c>
      <c r="E22" s="348">
        <v>0</v>
      </c>
      <c r="F22" s="348">
        <v>0</v>
      </c>
      <c r="G22" s="348">
        <v>0</v>
      </c>
      <c r="H22" s="348">
        <v>0</v>
      </c>
      <c r="I22" s="348">
        <v>0</v>
      </c>
      <c r="J22" s="312">
        <v>0</v>
      </c>
      <c r="K22" s="312">
        <v>0</v>
      </c>
      <c r="L22" s="349">
        <v>0</v>
      </c>
      <c r="M22" s="349">
        <v>0</v>
      </c>
      <c r="N22" s="349">
        <v>0</v>
      </c>
      <c r="O22" s="34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23" customWidth="1"/>
    <col min="2" max="2" width="18.5703125" style="108" customWidth="1"/>
    <col min="3" max="12" width="16.85546875" style="108" customWidth="1"/>
    <col min="13" max="42" width="16.85546875" style="108" hidden="1" customWidth="1"/>
    <col min="43" max="45" width="16.85546875" style="109" hidden="1" customWidth="1"/>
    <col min="46" max="51" width="16.85546875" style="110" customWidth="1"/>
    <col min="52" max="256" width="9.140625" style="110"/>
    <col min="257" max="257" width="61.7109375" style="110" customWidth="1"/>
    <col min="258" max="258" width="18.5703125" style="110" customWidth="1"/>
    <col min="259" max="298" width="16.85546875" style="110" customWidth="1"/>
    <col min="299" max="300" width="18.5703125" style="110" customWidth="1"/>
    <col min="301" max="301" width="21.7109375" style="110" customWidth="1"/>
    <col min="302" max="512" width="9.140625" style="110"/>
    <col min="513" max="513" width="61.7109375" style="110" customWidth="1"/>
    <col min="514" max="514" width="18.5703125" style="110" customWidth="1"/>
    <col min="515" max="554" width="16.85546875" style="110" customWidth="1"/>
    <col min="555" max="556" width="18.5703125" style="110" customWidth="1"/>
    <col min="557" max="557" width="21.7109375" style="110" customWidth="1"/>
    <col min="558" max="768" width="9.140625" style="110"/>
    <col min="769" max="769" width="61.7109375" style="110" customWidth="1"/>
    <col min="770" max="770" width="18.5703125" style="110" customWidth="1"/>
    <col min="771" max="810" width="16.85546875" style="110" customWidth="1"/>
    <col min="811" max="812" width="18.5703125" style="110" customWidth="1"/>
    <col min="813" max="813" width="21.7109375" style="110" customWidth="1"/>
    <col min="814" max="1024" width="9.140625" style="110"/>
    <col min="1025" max="1025" width="61.7109375" style="110" customWidth="1"/>
    <col min="1026" max="1026" width="18.5703125" style="110" customWidth="1"/>
    <col min="1027" max="1066" width="16.85546875" style="110" customWidth="1"/>
    <col min="1067" max="1068" width="18.5703125" style="110" customWidth="1"/>
    <col min="1069" max="1069" width="21.7109375" style="110" customWidth="1"/>
    <col min="1070" max="1280" width="9.140625" style="110"/>
    <col min="1281" max="1281" width="61.7109375" style="110" customWidth="1"/>
    <col min="1282" max="1282" width="18.5703125" style="110" customWidth="1"/>
    <col min="1283" max="1322" width="16.85546875" style="110" customWidth="1"/>
    <col min="1323" max="1324" width="18.5703125" style="110" customWidth="1"/>
    <col min="1325" max="1325" width="21.7109375" style="110" customWidth="1"/>
    <col min="1326" max="1536" width="9.140625" style="110"/>
    <col min="1537" max="1537" width="61.7109375" style="110" customWidth="1"/>
    <col min="1538" max="1538" width="18.5703125" style="110" customWidth="1"/>
    <col min="1539" max="1578" width="16.85546875" style="110" customWidth="1"/>
    <col min="1579" max="1580" width="18.5703125" style="110" customWidth="1"/>
    <col min="1581" max="1581" width="21.7109375" style="110" customWidth="1"/>
    <col min="1582" max="1792" width="9.140625" style="110"/>
    <col min="1793" max="1793" width="61.7109375" style="110" customWidth="1"/>
    <col min="1794" max="1794" width="18.5703125" style="110" customWidth="1"/>
    <col min="1795" max="1834" width="16.85546875" style="110" customWidth="1"/>
    <col min="1835" max="1836" width="18.5703125" style="110" customWidth="1"/>
    <col min="1837" max="1837" width="21.7109375" style="110" customWidth="1"/>
    <col min="1838" max="2048" width="9.140625" style="110"/>
    <col min="2049" max="2049" width="61.7109375" style="110" customWidth="1"/>
    <col min="2050" max="2050" width="18.5703125" style="110" customWidth="1"/>
    <col min="2051" max="2090" width="16.85546875" style="110" customWidth="1"/>
    <col min="2091" max="2092" width="18.5703125" style="110" customWidth="1"/>
    <col min="2093" max="2093" width="21.7109375" style="110" customWidth="1"/>
    <col min="2094" max="2304" width="9.140625" style="110"/>
    <col min="2305" max="2305" width="61.7109375" style="110" customWidth="1"/>
    <col min="2306" max="2306" width="18.5703125" style="110" customWidth="1"/>
    <col min="2307" max="2346" width="16.85546875" style="110" customWidth="1"/>
    <col min="2347" max="2348" width="18.5703125" style="110" customWidth="1"/>
    <col min="2349" max="2349" width="21.7109375" style="110" customWidth="1"/>
    <col min="2350" max="2560" width="9.140625" style="110"/>
    <col min="2561" max="2561" width="61.7109375" style="110" customWidth="1"/>
    <col min="2562" max="2562" width="18.5703125" style="110" customWidth="1"/>
    <col min="2563" max="2602" width="16.85546875" style="110" customWidth="1"/>
    <col min="2603" max="2604" width="18.5703125" style="110" customWidth="1"/>
    <col min="2605" max="2605" width="21.7109375" style="110" customWidth="1"/>
    <col min="2606" max="2816" width="9.140625" style="110"/>
    <col min="2817" max="2817" width="61.7109375" style="110" customWidth="1"/>
    <col min="2818" max="2818" width="18.5703125" style="110" customWidth="1"/>
    <col min="2819" max="2858" width="16.85546875" style="110" customWidth="1"/>
    <col min="2859" max="2860" width="18.5703125" style="110" customWidth="1"/>
    <col min="2861" max="2861" width="21.7109375" style="110" customWidth="1"/>
    <col min="2862" max="3072" width="9.140625" style="110"/>
    <col min="3073" max="3073" width="61.7109375" style="110" customWidth="1"/>
    <col min="3074" max="3074" width="18.5703125" style="110" customWidth="1"/>
    <col min="3075" max="3114" width="16.85546875" style="110" customWidth="1"/>
    <col min="3115" max="3116" width="18.5703125" style="110" customWidth="1"/>
    <col min="3117" max="3117" width="21.7109375" style="110" customWidth="1"/>
    <col min="3118" max="3328" width="9.140625" style="110"/>
    <col min="3329" max="3329" width="61.7109375" style="110" customWidth="1"/>
    <col min="3330" max="3330" width="18.5703125" style="110" customWidth="1"/>
    <col min="3331" max="3370" width="16.85546875" style="110" customWidth="1"/>
    <col min="3371" max="3372" width="18.5703125" style="110" customWidth="1"/>
    <col min="3373" max="3373" width="21.7109375" style="110" customWidth="1"/>
    <col min="3374" max="3584" width="9.140625" style="110"/>
    <col min="3585" max="3585" width="61.7109375" style="110" customWidth="1"/>
    <col min="3586" max="3586" width="18.5703125" style="110" customWidth="1"/>
    <col min="3587" max="3626" width="16.85546875" style="110" customWidth="1"/>
    <col min="3627" max="3628" width="18.5703125" style="110" customWidth="1"/>
    <col min="3629" max="3629" width="21.7109375" style="110" customWidth="1"/>
    <col min="3630" max="3840" width="9.140625" style="110"/>
    <col min="3841" max="3841" width="61.7109375" style="110" customWidth="1"/>
    <col min="3842" max="3842" width="18.5703125" style="110" customWidth="1"/>
    <col min="3843" max="3882" width="16.85546875" style="110" customWidth="1"/>
    <col min="3883" max="3884" width="18.5703125" style="110" customWidth="1"/>
    <col min="3885" max="3885" width="21.7109375" style="110" customWidth="1"/>
    <col min="3886" max="4096" width="9.140625" style="110"/>
    <col min="4097" max="4097" width="61.7109375" style="110" customWidth="1"/>
    <col min="4098" max="4098" width="18.5703125" style="110" customWidth="1"/>
    <col min="4099" max="4138" width="16.85546875" style="110" customWidth="1"/>
    <col min="4139" max="4140" width="18.5703125" style="110" customWidth="1"/>
    <col min="4141" max="4141" width="21.7109375" style="110" customWidth="1"/>
    <col min="4142" max="4352" width="9.140625" style="110"/>
    <col min="4353" max="4353" width="61.7109375" style="110" customWidth="1"/>
    <col min="4354" max="4354" width="18.5703125" style="110" customWidth="1"/>
    <col min="4355" max="4394" width="16.85546875" style="110" customWidth="1"/>
    <col min="4395" max="4396" width="18.5703125" style="110" customWidth="1"/>
    <col min="4397" max="4397" width="21.7109375" style="110" customWidth="1"/>
    <col min="4398" max="4608" width="9.140625" style="110"/>
    <col min="4609" max="4609" width="61.7109375" style="110" customWidth="1"/>
    <col min="4610" max="4610" width="18.5703125" style="110" customWidth="1"/>
    <col min="4611" max="4650" width="16.85546875" style="110" customWidth="1"/>
    <col min="4651" max="4652" width="18.5703125" style="110" customWidth="1"/>
    <col min="4653" max="4653" width="21.7109375" style="110" customWidth="1"/>
    <col min="4654" max="4864" width="9.140625" style="110"/>
    <col min="4865" max="4865" width="61.7109375" style="110" customWidth="1"/>
    <col min="4866" max="4866" width="18.5703125" style="110" customWidth="1"/>
    <col min="4867" max="4906" width="16.85546875" style="110" customWidth="1"/>
    <col min="4907" max="4908" width="18.5703125" style="110" customWidth="1"/>
    <col min="4909" max="4909" width="21.7109375" style="110" customWidth="1"/>
    <col min="4910" max="5120" width="9.140625" style="110"/>
    <col min="5121" max="5121" width="61.7109375" style="110" customWidth="1"/>
    <col min="5122" max="5122" width="18.5703125" style="110" customWidth="1"/>
    <col min="5123" max="5162" width="16.85546875" style="110" customWidth="1"/>
    <col min="5163" max="5164" width="18.5703125" style="110" customWidth="1"/>
    <col min="5165" max="5165" width="21.7109375" style="110" customWidth="1"/>
    <col min="5166" max="5376" width="9.140625" style="110"/>
    <col min="5377" max="5377" width="61.7109375" style="110" customWidth="1"/>
    <col min="5378" max="5378" width="18.5703125" style="110" customWidth="1"/>
    <col min="5379" max="5418" width="16.85546875" style="110" customWidth="1"/>
    <col min="5419" max="5420" width="18.5703125" style="110" customWidth="1"/>
    <col min="5421" max="5421" width="21.7109375" style="110" customWidth="1"/>
    <col min="5422" max="5632" width="9.140625" style="110"/>
    <col min="5633" max="5633" width="61.7109375" style="110" customWidth="1"/>
    <col min="5634" max="5634" width="18.5703125" style="110" customWidth="1"/>
    <col min="5635" max="5674" width="16.85546875" style="110" customWidth="1"/>
    <col min="5675" max="5676" width="18.5703125" style="110" customWidth="1"/>
    <col min="5677" max="5677" width="21.7109375" style="110" customWidth="1"/>
    <col min="5678" max="5888" width="9.140625" style="110"/>
    <col min="5889" max="5889" width="61.7109375" style="110" customWidth="1"/>
    <col min="5890" max="5890" width="18.5703125" style="110" customWidth="1"/>
    <col min="5891" max="5930" width="16.85546875" style="110" customWidth="1"/>
    <col min="5931" max="5932" width="18.5703125" style="110" customWidth="1"/>
    <col min="5933" max="5933" width="21.7109375" style="110" customWidth="1"/>
    <col min="5934" max="6144" width="9.140625" style="110"/>
    <col min="6145" max="6145" width="61.7109375" style="110" customWidth="1"/>
    <col min="6146" max="6146" width="18.5703125" style="110" customWidth="1"/>
    <col min="6147" max="6186" width="16.85546875" style="110" customWidth="1"/>
    <col min="6187" max="6188" width="18.5703125" style="110" customWidth="1"/>
    <col min="6189" max="6189" width="21.7109375" style="110" customWidth="1"/>
    <col min="6190" max="6400" width="9.140625" style="110"/>
    <col min="6401" max="6401" width="61.7109375" style="110" customWidth="1"/>
    <col min="6402" max="6402" width="18.5703125" style="110" customWidth="1"/>
    <col min="6403" max="6442" width="16.85546875" style="110" customWidth="1"/>
    <col min="6443" max="6444" width="18.5703125" style="110" customWidth="1"/>
    <col min="6445" max="6445" width="21.7109375" style="110" customWidth="1"/>
    <col min="6446" max="6656" width="9.140625" style="110"/>
    <col min="6657" max="6657" width="61.7109375" style="110" customWidth="1"/>
    <col min="6658" max="6658" width="18.5703125" style="110" customWidth="1"/>
    <col min="6659" max="6698" width="16.85546875" style="110" customWidth="1"/>
    <col min="6699" max="6700" width="18.5703125" style="110" customWidth="1"/>
    <col min="6701" max="6701" width="21.7109375" style="110" customWidth="1"/>
    <col min="6702" max="6912" width="9.140625" style="110"/>
    <col min="6913" max="6913" width="61.7109375" style="110" customWidth="1"/>
    <col min="6914" max="6914" width="18.5703125" style="110" customWidth="1"/>
    <col min="6915" max="6954" width="16.85546875" style="110" customWidth="1"/>
    <col min="6955" max="6956" width="18.5703125" style="110" customWidth="1"/>
    <col min="6957" max="6957" width="21.7109375" style="110" customWidth="1"/>
    <col min="6958" max="7168" width="9.140625" style="110"/>
    <col min="7169" max="7169" width="61.7109375" style="110" customWidth="1"/>
    <col min="7170" max="7170" width="18.5703125" style="110" customWidth="1"/>
    <col min="7171" max="7210" width="16.85546875" style="110" customWidth="1"/>
    <col min="7211" max="7212" width="18.5703125" style="110" customWidth="1"/>
    <col min="7213" max="7213" width="21.7109375" style="110" customWidth="1"/>
    <col min="7214" max="7424" width="9.140625" style="110"/>
    <col min="7425" max="7425" width="61.7109375" style="110" customWidth="1"/>
    <col min="7426" max="7426" width="18.5703125" style="110" customWidth="1"/>
    <col min="7427" max="7466" width="16.85546875" style="110" customWidth="1"/>
    <col min="7467" max="7468" width="18.5703125" style="110" customWidth="1"/>
    <col min="7469" max="7469" width="21.7109375" style="110" customWidth="1"/>
    <col min="7470" max="7680" width="9.140625" style="110"/>
    <col min="7681" max="7681" width="61.7109375" style="110" customWidth="1"/>
    <col min="7682" max="7682" width="18.5703125" style="110" customWidth="1"/>
    <col min="7683" max="7722" width="16.85546875" style="110" customWidth="1"/>
    <col min="7723" max="7724" width="18.5703125" style="110" customWidth="1"/>
    <col min="7725" max="7725" width="21.7109375" style="110" customWidth="1"/>
    <col min="7726" max="7936" width="9.140625" style="110"/>
    <col min="7937" max="7937" width="61.7109375" style="110" customWidth="1"/>
    <col min="7938" max="7938" width="18.5703125" style="110" customWidth="1"/>
    <col min="7939" max="7978" width="16.85546875" style="110" customWidth="1"/>
    <col min="7979" max="7980" width="18.5703125" style="110" customWidth="1"/>
    <col min="7981" max="7981" width="21.7109375" style="110" customWidth="1"/>
    <col min="7982" max="8192" width="9.140625" style="110"/>
    <col min="8193" max="8193" width="61.7109375" style="110" customWidth="1"/>
    <col min="8194" max="8194" width="18.5703125" style="110" customWidth="1"/>
    <col min="8195" max="8234" width="16.85546875" style="110" customWidth="1"/>
    <col min="8235" max="8236" width="18.5703125" style="110" customWidth="1"/>
    <col min="8237" max="8237" width="21.7109375" style="110" customWidth="1"/>
    <col min="8238" max="8448" width="9.140625" style="110"/>
    <col min="8449" max="8449" width="61.7109375" style="110" customWidth="1"/>
    <col min="8450" max="8450" width="18.5703125" style="110" customWidth="1"/>
    <col min="8451" max="8490" width="16.85546875" style="110" customWidth="1"/>
    <col min="8491" max="8492" width="18.5703125" style="110" customWidth="1"/>
    <col min="8493" max="8493" width="21.7109375" style="110" customWidth="1"/>
    <col min="8494" max="8704" width="9.140625" style="110"/>
    <col min="8705" max="8705" width="61.7109375" style="110" customWidth="1"/>
    <col min="8706" max="8706" width="18.5703125" style="110" customWidth="1"/>
    <col min="8707" max="8746" width="16.85546875" style="110" customWidth="1"/>
    <col min="8747" max="8748" width="18.5703125" style="110" customWidth="1"/>
    <col min="8749" max="8749" width="21.7109375" style="110" customWidth="1"/>
    <col min="8750" max="8960" width="9.140625" style="110"/>
    <col min="8961" max="8961" width="61.7109375" style="110" customWidth="1"/>
    <col min="8962" max="8962" width="18.5703125" style="110" customWidth="1"/>
    <col min="8963" max="9002" width="16.85546875" style="110" customWidth="1"/>
    <col min="9003" max="9004" width="18.5703125" style="110" customWidth="1"/>
    <col min="9005" max="9005" width="21.7109375" style="110" customWidth="1"/>
    <col min="9006" max="9216" width="9.140625" style="110"/>
    <col min="9217" max="9217" width="61.7109375" style="110" customWidth="1"/>
    <col min="9218" max="9218" width="18.5703125" style="110" customWidth="1"/>
    <col min="9219" max="9258" width="16.85546875" style="110" customWidth="1"/>
    <col min="9259" max="9260" width="18.5703125" style="110" customWidth="1"/>
    <col min="9261" max="9261" width="21.7109375" style="110" customWidth="1"/>
    <col min="9262" max="9472" width="9.140625" style="110"/>
    <col min="9473" max="9473" width="61.7109375" style="110" customWidth="1"/>
    <col min="9474" max="9474" width="18.5703125" style="110" customWidth="1"/>
    <col min="9475" max="9514" width="16.85546875" style="110" customWidth="1"/>
    <col min="9515" max="9516" width="18.5703125" style="110" customWidth="1"/>
    <col min="9517" max="9517" width="21.7109375" style="110" customWidth="1"/>
    <col min="9518" max="9728" width="9.140625" style="110"/>
    <col min="9729" max="9729" width="61.7109375" style="110" customWidth="1"/>
    <col min="9730" max="9730" width="18.5703125" style="110" customWidth="1"/>
    <col min="9731" max="9770" width="16.85546875" style="110" customWidth="1"/>
    <col min="9771" max="9772" width="18.5703125" style="110" customWidth="1"/>
    <col min="9773" max="9773" width="21.7109375" style="110" customWidth="1"/>
    <col min="9774" max="9984" width="9.140625" style="110"/>
    <col min="9985" max="9985" width="61.7109375" style="110" customWidth="1"/>
    <col min="9986" max="9986" width="18.5703125" style="110" customWidth="1"/>
    <col min="9987" max="10026" width="16.85546875" style="110" customWidth="1"/>
    <col min="10027" max="10028" width="18.5703125" style="110" customWidth="1"/>
    <col min="10029" max="10029" width="21.7109375" style="110" customWidth="1"/>
    <col min="10030" max="10240" width="9.140625" style="110"/>
    <col min="10241" max="10241" width="61.7109375" style="110" customWidth="1"/>
    <col min="10242" max="10242" width="18.5703125" style="110" customWidth="1"/>
    <col min="10243" max="10282" width="16.85546875" style="110" customWidth="1"/>
    <col min="10283" max="10284" width="18.5703125" style="110" customWidth="1"/>
    <col min="10285" max="10285" width="21.7109375" style="110" customWidth="1"/>
    <col min="10286" max="10496" width="9.140625" style="110"/>
    <col min="10497" max="10497" width="61.7109375" style="110" customWidth="1"/>
    <col min="10498" max="10498" width="18.5703125" style="110" customWidth="1"/>
    <col min="10499" max="10538" width="16.85546875" style="110" customWidth="1"/>
    <col min="10539" max="10540" width="18.5703125" style="110" customWidth="1"/>
    <col min="10541" max="10541" width="21.7109375" style="110" customWidth="1"/>
    <col min="10542" max="10752" width="9.140625" style="110"/>
    <col min="10753" max="10753" width="61.7109375" style="110" customWidth="1"/>
    <col min="10754" max="10754" width="18.5703125" style="110" customWidth="1"/>
    <col min="10755" max="10794" width="16.85546875" style="110" customWidth="1"/>
    <col min="10795" max="10796" width="18.5703125" style="110" customWidth="1"/>
    <col min="10797" max="10797" width="21.7109375" style="110" customWidth="1"/>
    <col min="10798" max="11008" width="9.140625" style="110"/>
    <col min="11009" max="11009" width="61.7109375" style="110" customWidth="1"/>
    <col min="11010" max="11010" width="18.5703125" style="110" customWidth="1"/>
    <col min="11011" max="11050" width="16.85546875" style="110" customWidth="1"/>
    <col min="11051" max="11052" width="18.5703125" style="110" customWidth="1"/>
    <col min="11053" max="11053" width="21.7109375" style="110" customWidth="1"/>
    <col min="11054" max="11264" width="9.140625" style="110"/>
    <col min="11265" max="11265" width="61.7109375" style="110" customWidth="1"/>
    <col min="11266" max="11266" width="18.5703125" style="110" customWidth="1"/>
    <col min="11267" max="11306" width="16.85546875" style="110" customWidth="1"/>
    <col min="11307" max="11308" width="18.5703125" style="110" customWidth="1"/>
    <col min="11309" max="11309" width="21.7109375" style="110" customWidth="1"/>
    <col min="11310" max="11520" width="9.140625" style="110"/>
    <col min="11521" max="11521" width="61.7109375" style="110" customWidth="1"/>
    <col min="11522" max="11522" width="18.5703125" style="110" customWidth="1"/>
    <col min="11523" max="11562" width="16.85546875" style="110" customWidth="1"/>
    <col min="11563" max="11564" width="18.5703125" style="110" customWidth="1"/>
    <col min="11565" max="11565" width="21.7109375" style="110" customWidth="1"/>
    <col min="11566" max="11776" width="9.140625" style="110"/>
    <col min="11777" max="11777" width="61.7109375" style="110" customWidth="1"/>
    <col min="11778" max="11778" width="18.5703125" style="110" customWidth="1"/>
    <col min="11779" max="11818" width="16.85546875" style="110" customWidth="1"/>
    <col min="11819" max="11820" width="18.5703125" style="110" customWidth="1"/>
    <col min="11821" max="11821" width="21.7109375" style="110" customWidth="1"/>
    <col min="11822" max="12032" width="9.140625" style="110"/>
    <col min="12033" max="12033" width="61.7109375" style="110" customWidth="1"/>
    <col min="12034" max="12034" width="18.5703125" style="110" customWidth="1"/>
    <col min="12035" max="12074" width="16.85546875" style="110" customWidth="1"/>
    <col min="12075" max="12076" width="18.5703125" style="110" customWidth="1"/>
    <col min="12077" max="12077" width="21.7109375" style="110" customWidth="1"/>
    <col min="12078" max="12288" width="9.140625" style="110"/>
    <col min="12289" max="12289" width="61.7109375" style="110" customWidth="1"/>
    <col min="12290" max="12290" width="18.5703125" style="110" customWidth="1"/>
    <col min="12291" max="12330" width="16.85546875" style="110" customWidth="1"/>
    <col min="12331" max="12332" width="18.5703125" style="110" customWidth="1"/>
    <col min="12333" max="12333" width="21.7109375" style="110" customWidth="1"/>
    <col min="12334" max="12544" width="9.140625" style="110"/>
    <col min="12545" max="12545" width="61.7109375" style="110" customWidth="1"/>
    <col min="12546" max="12546" width="18.5703125" style="110" customWidth="1"/>
    <col min="12547" max="12586" width="16.85546875" style="110" customWidth="1"/>
    <col min="12587" max="12588" width="18.5703125" style="110" customWidth="1"/>
    <col min="12589" max="12589" width="21.7109375" style="110" customWidth="1"/>
    <col min="12590" max="12800" width="9.140625" style="110"/>
    <col min="12801" max="12801" width="61.7109375" style="110" customWidth="1"/>
    <col min="12802" max="12802" width="18.5703125" style="110" customWidth="1"/>
    <col min="12803" max="12842" width="16.85546875" style="110" customWidth="1"/>
    <col min="12843" max="12844" width="18.5703125" style="110" customWidth="1"/>
    <col min="12845" max="12845" width="21.7109375" style="110" customWidth="1"/>
    <col min="12846" max="13056" width="9.140625" style="110"/>
    <col min="13057" max="13057" width="61.7109375" style="110" customWidth="1"/>
    <col min="13058" max="13058" width="18.5703125" style="110" customWidth="1"/>
    <col min="13059" max="13098" width="16.85546875" style="110" customWidth="1"/>
    <col min="13099" max="13100" width="18.5703125" style="110" customWidth="1"/>
    <col min="13101" max="13101" width="21.7109375" style="110" customWidth="1"/>
    <col min="13102" max="13312" width="9.140625" style="110"/>
    <col min="13313" max="13313" width="61.7109375" style="110" customWidth="1"/>
    <col min="13314" max="13314" width="18.5703125" style="110" customWidth="1"/>
    <col min="13315" max="13354" width="16.85546875" style="110" customWidth="1"/>
    <col min="13355" max="13356" width="18.5703125" style="110" customWidth="1"/>
    <col min="13357" max="13357" width="21.7109375" style="110" customWidth="1"/>
    <col min="13358" max="13568" width="9.140625" style="110"/>
    <col min="13569" max="13569" width="61.7109375" style="110" customWidth="1"/>
    <col min="13570" max="13570" width="18.5703125" style="110" customWidth="1"/>
    <col min="13571" max="13610" width="16.85546875" style="110" customWidth="1"/>
    <col min="13611" max="13612" width="18.5703125" style="110" customWidth="1"/>
    <col min="13613" max="13613" width="21.7109375" style="110" customWidth="1"/>
    <col min="13614" max="13824" width="9.140625" style="110"/>
    <col min="13825" max="13825" width="61.7109375" style="110" customWidth="1"/>
    <col min="13826" max="13826" width="18.5703125" style="110" customWidth="1"/>
    <col min="13827" max="13866" width="16.85546875" style="110" customWidth="1"/>
    <col min="13867" max="13868" width="18.5703125" style="110" customWidth="1"/>
    <col min="13869" max="13869" width="21.7109375" style="110" customWidth="1"/>
    <col min="13870" max="14080" width="9.140625" style="110"/>
    <col min="14081" max="14081" width="61.7109375" style="110" customWidth="1"/>
    <col min="14082" max="14082" width="18.5703125" style="110" customWidth="1"/>
    <col min="14083" max="14122" width="16.85546875" style="110" customWidth="1"/>
    <col min="14123" max="14124" width="18.5703125" style="110" customWidth="1"/>
    <col min="14125" max="14125" width="21.7109375" style="110" customWidth="1"/>
    <col min="14126" max="14336" width="9.140625" style="110"/>
    <col min="14337" max="14337" width="61.7109375" style="110" customWidth="1"/>
    <col min="14338" max="14338" width="18.5703125" style="110" customWidth="1"/>
    <col min="14339" max="14378" width="16.85546875" style="110" customWidth="1"/>
    <col min="14379" max="14380" width="18.5703125" style="110" customWidth="1"/>
    <col min="14381" max="14381" width="21.7109375" style="110" customWidth="1"/>
    <col min="14382" max="14592" width="9.140625" style="110"/>
    <col min="14593" max="14593" width="61.7109375" style="110" customWidth="1"/>
    <col min="14594" max="14594" width="18.5703125" style="110" customWidth="1"/>
    <col min="14595" max="14634" width="16.85546875" style="110" customWidth="1"/>
    <col min="14635" max="14636" width="18.5703125" style="110" customWidth="1"/>
    <col min="14637" max="14637" width="21.7109375" style="110" customWidth="1"/>
    <col min="14638" max="14848" width="9.140625" style="110"/>
    <col min="14849" max="14849" width="61.7109375" style="110" customWidth="1"/>
    <col min="14850" max="14850" width="18.5703125" style="110" customWidth="1"/>
    <col min="14851" max="14890" width="16.85546875" style="110" customWidth="1"/>
    <col min="14891" max="14892" width="18.5703125" style="110" customWidth="1"/>
    <col min="14893" max="14893" width="21.7109375" style="110" customWidth="1"/>
    <col min="14894" max="15104" width="9.140625" style="110"/>
    <col min="15105" max="15105" width="61.7109375" style="110" customWidth="1"/>
    <col min="15106" max="15106" width="18.5703125" style="110" customWidth="1"/>
    <col min="15107" max="15146" width="16.85546875" style="110" customWidth="1"/>
    <col min="15147" max="15148" width="18.5703125" style="110" customWidth="1"/>
    <col min="15149" max="15149" width="21.7109375" style="110" customWidth="1"/>
    <col min="15150" max="15360" width="9.140625" style="110"/>
    <col min="15361" max="15361" width="61.7109375" style="110" customWidth="1"/>
    <col min="15362" max="15362" width="18.5703125" style="110" customWidth="1"/>
    <col min="15363" max="15402" width="16.85546875" style="110" customWidth="1"/>
    <col min="15403" max="15404" width="18.5703125" style="110" customWidth="1"/>
    <col min="15405" max="15405" width="21.7109375" style="110" customWidth="1"/>
    <col min="15406" max="15616" width="9.140625" style="110"/>
    <col min="15617" max="15617" width="61.7109375" style="110" customWidth="1"/>
    <col min="15618" max="15618" width="18.5703125" style="110" customWidth="1"/>
    <col min="15619" max="15658" width="16.85546875" style="110" customWidth="1"/>
    <col min="15659" max="15660" width="18.5703125" style="110" customWidth="1"/>
    <col min="15661" max="15661" width="21.7109375" style="110" customWidth="1"/>
    <col min="15662" max="15872" width="9.140625" style="110"/>
    <col min="15873" max="15873" width="61.7109375" style="110" customWidth="1"/>
    <col min="15874" max="15874" width="18.5703125" style="110" customWidth="1"/>
    <col min="15875" max="15914" width="16.85546875" style="110" customWidth="1"/>
    <col min="15915" max="15916" width="18.5703125" style="110" customWidth="1"/>
    <col min="15917" max="15917" width="21.7109375" style="110" customWidth="1"/>
    <col min="15918" max="16128" width="9.140625" style="110"/>
    <col min="16129" max="16129" width="61.7109375" style="110" customWidth="1"/>
    <col min="16130" max="16130" width="18.5703125" style="110" customWidth="1"/>
    <col min="16131" max="16170" width="16.85546875" style="110" customWidth="1"/>
    <col min="16171" max="16172" width="18.5703125" style="110" customWidth="1"/>
    <col min="16173" max="16173" width="21.7109375" style="110" customWidth="1"/>
    <col min="16174" max="16384" width="9.140625" style="110"/>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0"/>
      <c r="F2" s="110"/>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1"/>
      <c r="AR2" s="111"/>
    </row>
    <row r="3" spans="1:44" ht="18.75" x14ac:dyDescent="0.3">
      <c r="A3" s="16"/>
      <c r="B3" s="11"/>
      <c r="C3" s="11"/>
      <c r="D3" s="11"/>
      <c r="E3" s="110"/>
      <c r="F3" s="110"/>
      <c r="G3" s="11"/>
      <c r="H3" s="14" t="s">
        <v>518</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1"/>
      <c r="AR3" s="11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2"/>
      <c r="AR4" s="112"/>
    </row>
    <row r="5" spans="1:44" x14ac:dyDescent="0.2">
      <c r="A5" s="476" t="str">
        <f>'4. паспортбюджет'!A5:O5</f>
        <v>Год раскрытия информации: 2024 год</v>
      </c>
      <c r="B5" s="476"/>
      <c r="C5" s="476"/>
      <c r="D5" s="476"/>
      <c r="E5" s="476"/>
      <c r="F5" s="476"/>
      <c r="G5" s="476"/>
      <c r="H5" s="476"/>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4"/>
      <c r="AR5" s="11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2"/>
      <c r="AR6" s="112"/>
    </row>
    <row r="7" spans="1:44" ht="18.75" x14ac:dyDescent="0.2">
      <c r="A7" s="424" t="str">
        <f>'[3]1. паспорт местоположение'!A7:C7</f>
        <v xml:space="preserve">Паспорт инвестиционного проекта </v>
      </c>
      <c r="B7" s="424"/>
      <c r="C7" s="424"/>
      <c r="D7" s="424"/>
      <c r="E7" s="424"/>
      <c r="F7" s="424"/>
      <c r="G7" s="424"/>
      <c r="H7" s="424"/>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115"/>
      <c r="AR7" s="115"/>
    </row>
    <row r="8" spans="1:44" ht="18.75" x14ac:dyDescent="0.2">
      <c r="A8" s="198"/>
      <c r="B8" s="198"/>
      <c r="C8" s="198"/>
      <c r="D8" s="198"/>
      <c r="E8" s="198"/>
      <c r="F8" s="198"/>
      <c r="G8" s="198"/>
      <c r="H8" s="198"/>
      <c r="I8" s="198"/>
      <c r="J8" s="198"/>
      <c r="K8" s="198"/>
      <c r="L8" s="98"/>
      <c r="M8" s="98"/>
      <c r="N8" s="98"/>
      <c r="O8" s="98"/>
      <c r="P8" s="98"/>
      <c r="Q8" s="98"/>
      <c r="R8" s="98"/>
      <c r="S8" s="98"/>
      <c r="T8" s="98"/>
      <c r="U8" s="98"/>
      <c r="V8" s="98"/>
      <c r="W8" s="98"/>
      <c r="X8" s="98"/>
      <c r="Y8" s="98"/>
      <c r="Z8" s="11"/>
      <c r="AA8" s="11"/>
      <c r="AB8" s="11"/>
      <c r="AC8" s="11"/>
      <c r="AD8" s="11"/>
      <c r="AE8" s="11"/>
      <c r="AF8" s="11"/>
      <c r="AG8" s="11"/>
      <c r="AH8" s="11"/>
      <c r="AI8" s="11"/>
      <c r="AJ8" s="11"/>
      <c r="AK8" s="11"/>
      <c r="AL8" s="11"/>
      <c r="AM8" s="11"/>
      <c r="AN8" s="11"/>
      <c r="AO8" s="11"/>
      <c r="AP8" s="11"/>
      <c r="AQ8" s="112"/>
      <c r="AR8" s="112"/>
    </row>
    <row r="9" spans="1:44" ht="18.75" x14ac:dyDescent="0.2">
      <c r="A9" s="434" t="s">
        <v>519</v>
      </c>
      <c r="B9" s="434"/>
      <c r="C9" s="434"/>
      <c r="D9" s="434"/>
      <c r="E9" s="434"/>
      <c r="F9" s="434"/>
      <c r="G9" s="434"/>
      <c r="H9" s="434"/>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16"/>
      <c r="AR9" s="116"/>
    </row>
    <row r="10" spans="1:44" x14ac:dyDescent="0.2">
      <c r="A10" s="423" t="s">
        <v>5</v>
      </c>
      <c r="B10" s="423"/>
      <c r="C10" s="423"/>
      <c r="D10" s="423"/>
      <c r="E10" s="423"/>
      <c r="F10" s="423"/>
      <c r="G10" s="423"/>
      <c r="H10" s="423"/>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17"/>
      <c r="AR10" s="117"/>
    </row>
    <row r="11" spans="1:44" ht="18.75" x14ac:dyDescent="0.2">
      <c r="A11" s="198"/>
      <c r="B11" s="198"/>
      <c r="C11" s="198"/>
      <c r="D11" s="198"/>
      <c r="E11" s="198"/>
      <c r="F11" s="198"/>
      <c r="G11" s="198"/>
      <c r="H11" s="198"/>
      <c r="I11" s="198"/>
      <c r="J11" s="198"/>
      <c r="K11" s="198"/>
      <c r="L11" s="98"/>
      <c r="M11" s="98"/>
      <c r="N11" s="98"/>
      <c r="O11" s="98"/>
      <c r="P11" s="98"/>
      <c r="Q11" s="98"/>
      <c r="R11" s="98"/>
      <c r="S11" s="98"/>
      <c r="T11" s="98"/>
      <c r="U11" s="98"/>
      <c r="V11" s="98"/>
      <c r="W11" s="98"/>
      <c r="X11" s="98"/>
      <c r="Y11" s="98"/>
      <c r="Z11" s="11"/>
      <c r="AA11" s="11"/>
      <c r="AB11" s="11"/>
      <c r="AC11" s="11"/>
      <c r="AD11" s="11"/>
      <c r="AE11" s="11"/>
      <c r="AF11" s="11"/>
      <c r="AG11" s="11"/>
      <c r="AH11" s="11"/>
      <c r="AI11" s="11"/>
      <c r="AJ11" s="11"/>
      <c r="AK11" s="11"/>
      <c r="AL11" s="11"/>
      <c r="AM11" s="11"/>
      <c r="AN11" s="11"/>
      <c r="AO11" s="11"/>
      <c r="AP11" s="11"/>
      <c r="AQ11" s="112"/>
      <c r="AR11" s="112"/>
    </row>
    <row r="12" spans="1:44" ht="18.75" x14ac:dyDescent="0.2">
      <c r="A12" s="434" t="str">
        <f>'1. паспорт местоположение'!A12:C12</f>
        <v>N_22-1335</v>
      </c>
      <c r="B12" s="434"/>
      <c r="C12" s="434"/>
      <c r="D12" s="434"/>
      <c r="E12" s="434"/>
      <c r="F12" s="434"/>
      <c r="G12" s="434"/>
      <c r="H12" s="434"/>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16"/>
      <c r="AR12" s="116"/>
    </row>
    <row r="13" spans="1:44" x14ac:dyDescent="0.2">
      <c r="A13" s="423" t="s">
        <v>4</v>
      </c>
      <c r="B13" s="423"/>
      <c r="C13" s="423"/>
      <c r="D13" s="423"/>
      <c r="E13" s="423"/>
      <c r="F13" s="423"/>
      <c r="G13" s="423"/>
      <c r="H13" s="423"/>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17"/>
      <c r="AR13" s="117"/>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8"/>
      <c r="AA14" s="8"/>
      <c r="AB14" s="8"/>
      <c r="AC14" s="8"/>
      <c r="AD14" s="8"/>
      <c r="AE14" s="8"/>
      <c r="AF14" s="8"/>
      <c r="AG14" s="8"/>
      <c r="AH14" s="8"/>
      <c r="AI14" s="8"/>
      <c r="AJ14" s="8"/>
      <c r="AK14" s="8"/>
      <c r="AL14" s="8"/>
      <c r="AM14" s="8"/>
      <c r="AN14" s="8"/>
      <c r="AO14" s="8"/>
      <c r="AP14" s="8"/>
      <c r="AQ14" s="118"/>
      <c r="AR14" s="118"/>
    </row>
    <row r="15" spans="1:44" ht="65.25" customHeight="1" x14ac:dyDescent="0.25">
      <c r="A15" s="479"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79"/>
      <c r="C15" s="479"/>
      <c r="D15" s="479"/>
      <c r="E15" s="479"/>
      <c r="F15" s="479"/>
      <c r="G15" s="479"/>
      <c r="H15" s="479"/>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16"/>
      <c r="AR15" s="116"/>
    </row>
    <row r="16" spans="1:44" x14ac:dyDescent="0.2">
      <c r="A16" s="423" t="s">
        <v>3</v>
      </c>
      <c r="B16" s="423"/>
      <c r="C16" s="423"/>
      <c r="D16" s="423"/>
      <c r="E16" s="423"/>
      <c r="F16" s="423"/>
      <c r="G16" s="423"/>
      <c r="H16" s="423"/>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17"/>
      <c r="AR16" s="117"/>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119"/>
      <c r="AR17" s="119"/>
    </row>
    <row r="18" spans="1:44" ht="18.75" x14ac:dyDescent="0.2">
      <c r="A18" s="434" t="s">
        <v>425</v>
      </c>
      <c r="B18" s="434"/>
      <c r="C18" s="434"/>
      <c r="D18" s="434"/>
      <c r="E18" s="434"/>
      <c r="F18" s="434"/>
      <c r="G18" s="434"/>
      <c r="H18" s="43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0"/>
      <c r="AR18" s="120"/>
    </row>
    <row r="19" spans="1:44" x14ac:dyDescent="0.2">
      <c r="A19" s="121"/>
      <c r="Q19" s="122"/>
    </row>
    <row r="20" spans="1:44" x14ac:dyDescent="0.2">
      <c r="A20" s="121"/>
      <c r="Q20" s="122"/>
    </row>
    <row r="21" spans="1:44" x14ac:dyDescent="0.2">
      <c r="A21" s="121"/>
      <c r="Q21" s="122"/>
    </row>
    <row r="22" spans="1:44" x14ac:dyDescent="0.2">
      <c r="A22" s="121"/>
      <c r="Q22" s="122"/>
    </row>
    <row r="23" spans="1:44" x14ac:dyDescent="0.2">
      <c r="D23" s="124"/>
      <c r="Q23" s="122"/>
    </row>
    <row r="24" spans="1:44" ht="16.5" thickBot="1" x14ac:dyDescent="0.25">
      <c r="A24" s="125" t="s">
        <v>293</v>
      </c>
      <c r="B24" s="126" t="s">
        <v>0</v>
      </c>
      <c r="D24" s="127"/>
      <c r="E24" s="128"/>
      <c r="F24" s="128"/>
      <c r="G24" s="128"/>
      <c r="H24" s="128"/>
    </row>
    <row r="25" spans="1:44" x14ac:dyDescent="0.2">
      <c r="A25" s="129" t="s">
        <v>460</v>
      </c>
      <c r="B25" s="130">
        <f>$B$126/1.2</f>
        <v>9900066.5999999996</v>
      </c>
    </row>
    <row r="26" spans="1:44" x14ac:dyDescent="0.2">
      <c r="A26" s="131" t="s">
        <v>291</v>
      </c>
      <c r="B26" s="132">
        <v>0</v>
      </c>
    </row>
    <row r="27" spans="1:44" x14ac:dyDescent="0.2">
      <c r="A27" s="131" t="s">
        <v>289</v>
      </c>
      <c r="B27" s="132">
        <f>$B$123</f>
        <v>30</v>
      </c>
      <c r="D27" s="124" t="s">
        <v>292</v>
      </c>
    </row>
    <row r="28" spans="1:44" ht="16.149999999999999" customHeight="1" thickBot="1" x14ac:dyDescent="0.25">
      <c r="A28" s="133" t="s">
        <v>287</v>
      </c>
      <c r="B28" s="134">
        <v>1</v>
      </c>
      <c r="D28" s="480" t="s">
        <v>290</v>
      </c>
      <c r="E28" s="481"/>
      <c r="F28" s="482"/>
      <c r="G28" s="483" t="str">
        <f>IF(SUM(B89:L89)=0,"не окупается",SUM(B89:L89))</f>
        <v>не окупается</v>
      </c>
      <c r="H28" s="484"/>
    </row>
    <row r="29" spans="1:44" ht="15.6" customHeight="1" x14ac:dyDescent="0.2">
      <c r="A29" s="129" t="s">
        <v>285</v>
      </c>
      <c r="B29" s="130">
        <f>$B$126*$B$127</f>
        <v>118800.79920000001</v>
      </c>
      <c r="D29" s="480" t="s">
        <v>288</v>
      </c>
      <c r="E29" s="481"/>
      <c r="F29" s="482"/>
      <c r="G29" s="483" t="str">
        <f>IF(SUM(B90:L90)=0,"не окупается",SUM(B90:L90))</f>
        <v>не окупается</v>
      </c>
      <c r="H29" s="484"/>
    </row>
    <row r="30" spans="1:44" ht="27.6" customHeight="1" x14ac:dyDescent="0.2">
      <c r="A30" s="131" t="s">
        <v>461</v>
      </c>
      <c r="B30" s="132">
        <v>1</v>
      </c>
      <c r="D30" s="480" t="s">
        <v>286</v>
      </c>
      <c r="E30" s="481"/>
      <c r="F30" s="482"/>
      <c r="G30" s="485">
        <f>L87</f>
        <v>-11177844.059067693</v>
      </c>
      <c r="H30" s="486"/>
    </row>
    <row r="31" spans="1:44" x14ac:dyDescent="0.2">
      <c r="A31" s="131" t="s">
        <v>284</v>
      </c>
      <c r="B31" s="132">
        <v>1</v>
      </c>
      <c r="D31" s="487"/>
      <c r="E31" s="488"/>
      <c r="F31" s="489"/>
      <c r="G31" s="487"/>
      <c r="H31" s="489"/>
    </row>
    <row r="32" spans="1:44" x14ac:dyDescent="0.2">
      <c r="A32" s="131" t="s">
        <v>262</v>
      </c>
      <c r="B32" s="132"/>
    </row>
    <row r="33" spans="1:42" x14ac:dyDescent="0.2">
      <c r="A33" s="131" t="s">
        <v>283</v>
      </c>
      <c r="B33" s="132"/>
    </row>
    <row r="34" spans="1:42" x14ac:dyDescent="0.2">
      <c r="A34" s="131" t="s">
        <v>282</v>
      </c>
      <c r="B34" s="132"/>
    </row>
    <row r="35" spans="1:42" x14ac:dyDescent="0.2">
      <c r="A35" s="135"/>
      <c r="B35" s="132"/>
    </row>
    <row r="36" spans="1:42" ht="16.5" thickBot="1" x14ac:dyDescent="0.25">
      <c r="A36" s="133" t="s">
        <v>254</v>
      </c>
      <c r="B36" s="136">
        <v>0.2</v>
      </c>
    </row>
    <row r="37" spans="1:42" x14ac:dyDescent="0.2">
      <c r="A37" s="129" t="s">
        <v>462</v>
      </c>
      <c r="B37" s="130">
        <v>0</v>
      </c>
    </row>
    <row r="38" spans="1:42" x14ac:dyDescent="0.2">
      <c r="A38" s="131" t="s">
        <v>281</v>
      </c>
      <c r="B38" s="132"/>
    </row>
    <row r="39" spans="1:42" ht="16.5" thickBot="1" x14ac:dyDescent="0.25">
      <c r="A39" s="137" t="s">
        <v>280</v>
      </c>
      <c r="B39" s="138"/>
    </row>
    <row r="40" spans="1:42" x14ac:dyDescent="0.2">
      <c r="A40" s="139" t="s">
        <v>463</v>
      </c>
      <c r="B40" s="140">
        <v>1</v>
      </c>
    </row>
    <row r="41" spans="1:42" x14ac:dyDescent="0.2">
      <c r="A41" s="141" t="s">
        <v>279</v>
      </c>
      <c r="B41" s="142"/>
    </row>
    <row r="42" spans="1:42" x14ac:dyDescent="0.2">
      <c r="A42" s="141" t="s">
        <v>278</v>
      </c>
      <c r="B42" s="143"/>
    </row>
    <row r="43" spans="1:42" x14ac:dyDescent="0.2">
      <c r="A43" s="141" t="s">
        <v>277</v>
      </c>
      <c r="B43" s="143">
        <v>0</v>
      </c>
    </row>
    <row r="44" spans="1:42" x14ac:dyDescent="0.2">
      <c r="A44" s="141" t="s">
        <v>276</v>
      </c>
      <c r="B44" s="143">
        <f>B129</f>
        <v>0.20499999999999999</v>
      </c>
    </row>
    <row r="45" spans="1:42" x14ac:dyDescent="0.2">
      <c r="A45" s="141" t="s">
        <v>275</v>
      </c>
      <c r="B45" s="143">
        <f>1-B43</f>
        <v>1</v>
      </c>
    </row>
    <row r="46" spans="1:42" ht="16.5" thickBot="1" x14ac:dyDescent="0.25">
      <c r="A46" s="144" t="s">
        <v>274</v>
      </c>
      <c r="B46" s="145">
        <f>B45*B44+B43*B42*(1-B36)</f>
        <v>0.20499999999999999</v>
      </c>
      <c r="C46" s="146"/>
    </row>
    <row r="47" spans="1:42" s="149" customFormat="1" x14ac:dyDescent="0.2">
      <c r="A47" s="147" t="s">
        <v>273</v>
      </c>
      <c r="B47" s="148">
        <f>B58</f>
        <v>1</v>
      </c>
      <c r="C47" s="148">
        <f t="shared" ref="C47:AO47" si="0">C58</f>
        <v>2</v>
      </c>
      <c r="D47" s="148">
        <f t="shared" si="0"/>
        <v>3</v>
      </c>
      <c r="E47" s="148">
        <f t="shared" si="0"/>
        <v>4</v>
      </c>
      <c r="F47" s="148">
        <f t="shared" si="0"/>
        <v>5</v>
      </c>
      <c r="G47" s="148">
        <f t="shared" si="0"/>
        <v>6</v>
      </c>
      <c r="H47" s="148">
        <f t="shared" si="0"/>
        <v>7</v>
      </c>
      <c r="I47" s="148">
        <f t="shared" si="0"/>
        <v>8</v>
      </c>
      <c r="J47" s="148">
        <f t="shared" si="0"/>
        <v>9</v>
      </c>
      <c r="K47" s="148">
        <f t="shared" si="0"/>
        <v>10</v>
      </c>
      <c r="L47" s="148">
        <f t="shared" si="0"/>
        <v>11</v>
      </c>
      <c r="M47" s="148">
        <f t="shared" si="0"/>
        <v>12</v>
      </c>
      <c r="N47" s="148">
        <f t="shared" si="0"/>
        <v>13</v>
      </c>
      <c r="O47" s="148">
        <f t="shared" si="0"/>
        <v>14</v>
      </c>
      <c r="P47" s="148">
        <f t="shared" si="0"/>
        <v>15</v>
      </c>
      <c r="Q47" s="148">
        <f t="shared" si="0"/>
        <v>16</v>
      </c>
      <c r="R47" s="148">
        <f t="shared" si="0"/>
        <v>17</v>
      </c>
      <c r="S47" s="148">
        <f t="shared" si="0"/>
        <v>18</v>
      </c>
      <c r="T47" s="148">
        <f t="shared" si="0"/>
        <v>19</v>
      </c>
      <c r="U47" s="148">
        <f t="shared" si="0"/>
        <v>20</v>
      </c>
      <c r="V47" s="148">
        <f t="shared" si="0"/>
        <v>21</v>
      </c>
      <c r="W47" s="148">
        <f t="shared" si="0"/>
        <v>22</v>
      </c>
      <c r="X47" s="148">
        <f t="shared" si="0"/>
        <v>23</v>
      </c>
      <c r="Y47" s="148">
        <f t="shared" si="0"/>
        <v>24</v>
      </c>
      <c r="Z47" s="148">
        <f t="shared" si="0"/>
        <v>25</v>
      </c>
      <c r="AA47" s="148">
        <f t="shared" si="0"/>
        <v>26</v>
      </c>
      <c r="AB47" s="148">
        <f t="shared" si="0"/>
        <v>27</v>
      </c>
      <c r="AC47" s="148">
        <f t="shared" si="0"/>
        <v>28</v>
      </c>
      <c r="AD47" s="148">
        <f t="shared" si="0"/>
        <v>29</v>
      </c>
      <c r="AE47" s="148">
        <f t="shared" si="0"/>
        <v>30</v>
      </c>
      <c r="AF47" s="148">
        <f t="shared" si="0"/>
        <v>31</v>
      </c>
      <c r="AG47" s="148">
        <f t="shared" si="0"/>
        <v>32</v>
      </c>
      <c r="AH47" s="148">
        <f t="shared" si="0"/>
        <v>33</v>
      </c>
      <c r="AI47" s="148">
        <f t="shared" si="0"/>
        <v>34</v>
      </c>
      <c r="AJ47" s="148">
        <f t="shared" si="0"/>
        <v>35</v>
      </c>
      <c r="AK47" s="148">
        <f t="shared" si="0"/>
        <v>36</v>
      </c>
      <c r="AL47" s="148">
        <f t="shared" si="0"/>
        <v>37</v>
      </c>
      <c r="AM47" s="148">
        <f t="shared" si="0"/>
        <v>38</v>
      </c>
      <c r="AN47" s="148">
        <f t="shared" si="0"/>
        <v>39</v>
      </c>
      <c r="AO47" s="148">
        <f t="shared" si="0"/>
        <v>40</v>
      </c>
      <c r="AP47" s="148">
        <f>AP58</f>
        <v>41</v>
      </c>
    </row>
    <row r="48" spans="1:42" s="149" customFormat="1" x14ac:dyDescent="0.2">
      <c r="A48" s="150" t="s">
        <v>272</v>
      </c>
      <c r="B48" s="201">
        <f>C136</f>
        <v>5.8000000000000003E-2</v>
      </c>
      <c r="C48" s="201">
        <f t="shared" ref="C48:AP49" si="1">D136</f>
        <v>5.5E-2</v>
      </c>
      <c r="D48" s="201">
        <f t="shared" si="1"/>
        <v>5.5E-2</v>
      </c>
      <c r="E48" s="201">
        <f t="shared" si="1"/>
        <v>5.5E-2</v>
      </c>
      <c r="F48" s="201">
        <f t="shared" si="1"/>
        <v>5.5E-2</v>
      </c>
      <c r="G48" s="201">
        <f t="shared" si="1"/>
        <v>5.5E-2</v>
      </c>
      <c r="H48" s="201">
        <f t="shared" si="1"/>
        <v>5.5E-2</v>
      </c>
      <c r="I48" s="201">
        <f t="shared" si="1"/>
        <v>5.5E-2</v>
      </c>
      <c r="J48" s="201">
        <f t="shared" si="1"/>
        <v>5.5E-2</v>
      </c>
      <c r="K48" s="201">
        <f t="shared" si="1"/>
        <v>5.5E-2</v>
      </c>
      <c r="L48" s="201">
        <f t="shared" si="1"/>
        <v>5.5E-2</v>
      </c>
      <c r="M48" s="201">
        <f t="shared" si="1"/>
        <v>5.5E-2</v>
      </c>
      <c r="N48" s="201">
        <f t="shared" si="1"/>
        <v>5.5E-2</v>
      </c>
      <c r="O48" s="201">
        <f t="shared" si="1"/>
        <v>5.5E-2</v>
      </c>
      <c r="P48" s="201">
        <f t="shared" si="1"/>
        <v>5.5E-2</v>
      </c>
      <c r="Q48" s="201">
        <f t="shared" si="1"/>
        <v>5.5E-2</v>
      </c>
      <c r="R48" s="201">
        <f t="shared" si="1"/>
        <v>5.5E-2</v>
      </c>
      <c r="S48" s="201">
        <f t="shared" si="1"/>
        <v>5.5E-2</v>
      </c>
      <c r="T48" s="201">
        <f t="shared" si="1"/>
        <v>5.5E-2</v>
      </c>
      <c r="U48" s="201">
        <f t="shared" si="1"/>
        <v>5.5E-2</v>
      </c>
      <c r="V48" s="201">
        <f t="shared" si="1"/>
        <v>5.5E-2</v>
      </c>
      <c r="W48" s="201">
        <f t="shared" si="1"/>
        <v>5.5E-2</v>
      </c>
      <c r="X48" s="201">
        <f t="shared" si="1"/>
        <v>5.5E-2</v>
      </c>
      <c r="Y48" s="201">
        <f t="shared" si="1"/>
        <v>5.5E-2</v>
      </c>
      <c r="Z48" s="201">
        <f t="shared" si="1"/>
        <v>5.5E-2</v>
      </c>
      <c r="AA48" s="201">
        <f t="shared" si="1"/>
        <v>5.5E-2</v>
      </c>
      <c r="AB48" s="201">
        <f t="shared" si="1"/>
        <v>5.5E-2</v>
      </c>
      <c r="AC48" s="201">
        <f t="shared" si="1"/>
        <v>5.5E-2</v>
      </c>
      <c r="AD48" s="201">
        <f t="shared" si="1"/>
        <v>5.5E-2</v>
      </c>
      <c r="AE48" s="201">
        <f t="shared" si="1"/>
        <v>5.5E-2</v>
      </c>
      <c r="AF48" s="201">
        <f t="shared" si="1"/>
        <v>5.5E-2</v>
      </c>
      <c r="AG48" s="201">
        <f t="shared" si="1"/>
        <v>5.5E-2</v>
      </c>
      <c r="AH48" s="201">
        <f t="shared" si="1"/>
        <v>5.5E-2</v>
      </c>
      <c r="AI48" s="201">
        <f t="shared" si="1"/>
        <v>5.5E-2</v>
      </c>
      <c r="AJ48" s="201">
        <f t="shared" si="1"/>
        <v>5.5E-2</v>
      </c>
      <c r="AK48" s="201">
        <f t="shared" si="1"/>
        <v>5.5E-2</v>
      </c>
      <c r="AL48" s="201">
        <f t="shared" si="1"/>
        <v>5.5E-2</v>
      </c>
      <c r="AM48" s="201">
        <f t="shared" si="1"/>
        <v>5.5E-2</v>
      </c>
      <c r="AN48" s="201">
        <f t="shared" si="1"/>
        <v>5.5E-2</v>
      </c>
      <c r="AO48" s="201">
        <f t="shared" si="1"/>
        <v>5.5E-2</v>
      </c>
      <c r="AP48" s="201">
        <f t="shared" si="1"/>
        <v>5.5E-2</v>
      </c>
    </row>
    <row r="49" spans="1:45" s="149" customFormat="1" x14ac:dyDescent="0.2">
      <c r="A49" s="150" t="s">
        <v>271</v>
      </c>
      <c r="B49" s="201">
        <f>C137</f>
        <v>5.8000000000000052E-2</v>
      </c>
      <c r="C49" s="201">
        <f t="shared" si="1"/>
        <v>0.11619000000000002</v>
      </c>
      <c r="D49" s="201">
        <f t="shared" si="1"/>
        <v>0.17758045</v>
      </c>
      <c r="E49" s="201">
        <f t="shared" si="1"/>
        <v>0.24234737475000001</v>
      </c>
      <c r="F49" s="201">
        <f t="shared" si="1"/>
        <v>0.31067648036124984</v>
      </c>
      <c r="G49" s="201">
        <f t="shared" si="1"/>
        <v>0.38276368678111861</v>
      </c>
      <c r="H49" s="201">
        <f t="shared" si="1"/>
        <v>0.45881568955408003</v>
      </c>
      <c r="I49" s="201">
        <f t="shared" si="1"/>
        <v>0.53905055247955436</v>
      </c>
      <c r="J49" s="201">
        <f t="shared" si="1"/>
        <v>0.62369833286592979</v>
      </c>
      <c r="K49" s="201">
        <f t="shared" si="1"/>
        <v>0.71300174117355586</v>
      </c>
      <c r="L49" s="201">
        <f t="shared" si="1"/>
        <v>0.80721683693810142</v>
      </c>
      <c r="M49" s="201">
        <f t="shared" si="1"/>
        <v>0.90661376296969687</v>
      </c>
      <c r="N49" s="201">
        <f t="shared" si="1"/>
        <v>1.0114775199330301</v>
      </c>
      <c r="O49" s="201">
        <f t="shared" si="1"/>
        <v>1.1221087835293466</v>
      </c>
      <c r="P49" s="201">
        <f t="shared" si="1"/>
        <v>1.2388247666234604</v>
      </c>
      <c r="Q49" s="201">
        <f t="shared" si="1"/>
        <v>1.3619601287877505</v>
      </c>
      <c r="R49" s="201">
        <f t="shared" si="1"/>
        <v>1.4918679358710767</v>
      </c>
      <c r="S49" s="201">
        <f t="shared" si="1"/>
        <v>1.6289206723439857</v>
      </c>
      <c r="T49" s="201">
        <f t="shared" si="1"/>
        <v>1.7735113093229047</v>
      </c>
      <c r="U49" s="201">
        <f t="shared" si="1"/>
        <v>1.9260544313356642</v>
      </c>
      <c r="V49" s="201">
        <f t="shared" si="1"/>
        <v>2.0869874250591254</v>
      </c>
      <c r="W49" s="201">
        <f t="shared" si="1"/>
        <v>2.2567717334373771</v>
      </c>
      <c r="X49" s="201">
        <f t="shared" si="1"/>
        <v>2.4358941787764326</v>
      </c>
      <c r="Y49" s="201">
        <f t="shared" si="1"/>
        <v>2.6248683586091359</v>
      </c>
      <c r="Z49" s="201">
        <f t="shared" si="1"/>
        <v>2.8242361183326383</v>
      </c>
      <c r="AA49" s="201">
        <f t="shared" si="1"/>
        <v>3.0345691048409336</v>
      </c>
      <c r="AB49" s="201">
        <f t="shared" si="1"/>
        <v>3.2564704056071845</v>
      </c>
      <c r="AC49" s="201">
        <f t="shared" si="1"/>
        <v>3.4905762779155793</v>
      </c>
      <c r="AD49" s="201">
        <f t="shared" si="1"/>
        <v>3.7375579732009356</v>
      </c>
      <c r="AE49" s="201">
        <f t="shared" si="1"/>
        <v>3.9981236617269866</v>
      </c>
      <c r="AF49" s="201">
        <f t="shared" si="1"/>
        <v>4.2730204631219708</v>
      </c>
      <c r="AG49" s="201">
        <f t="shared" si="1"/>
        <v>4.563036588593679</v>
      </c>
      <c r="AH49" s="201">
        <f t="shared" si="1"/>
        <v>4.8690036009663311</v>
      </c>
      <c r="AI49" s="201">
        <f t="shared" si="1"/>
        <v>5.1917987990194794</v>
      </c>
      <c r="AJ49" s="201">
        <f t="shared" si="1"/>
        <v>5.5323477329655502</v>
      </c>
      <c r="AK49" s="201">
        <f t="shared" si="1"/>
        <v>5.8916268582786548</v>
      </c>
      <c r="AL49" s="201">
        <f t="shared" si="1"/>
        <v>6.2706663354839804</v>
      </c>
      <c r="AM49" s="201">
        <f t="shared" si="1"/>
        <v>6.6705529839355986</v>
      </c>
      <c r="AN49" s="201">
        <f t="shared" si="1"/>
        <v>7.0924333980520569</v>
      </c>
      <c r="AO49" s="201">
        <f t="shared" si="1"/>
        <v>7.5375172349449198</v>
      </c>
      <c r="AP49" s="201">
        <f t="shared" si="1"/>
        <v>8.0070806828668903</v>
      </c>
    </row>
    <row r="50" spans="1:45" s="149" customFormat="1" ht="16.5" thickBot="1" x14ac:dyDescent="0.25">
      <c r="A50" s="151" t="s">
        <v>464</v>
      </c>
      <c r="B50" s="152">
        <f>IF($B$124="да",($B$126-0.05),0)</f>
        <v>0</v>
      </c>
      <c r="C50" s="152">
        <f>C108*(1+C49)</f>
        <v>0</v>
      </c>
      <c r="D50" s="152">
        <f t="shared" ref="D50:AP50" si="2">D108*(1+D49)</f>
        <v>0</v>
      </c>
      <c r="E50" s="152">
        <f t="shared" si="2"/>
        <v>0</v>
      </c>
      <c r="F50" s="152">
        <f t="shared" si="2"/>
        <v>0</v>
      </c>
      <c r="G50" s="152">
        <f t="shared" si="2"/>
        <v>0</v>
      </c>
      <c r="H50" s="152">
        <f t="shared" si="2"/>
        <v>0</v>
      </c>
      <c r="I50" s="152">
        <f t="shared" si="2"/>
        <v>0</v>
      </c>
      <c r="J50" s="152">
        <f t="shared" si="2"/>
        <v>0</v>
      </c>
      <c r="K50" s="152">
        <f t="shared" si="2"/>
        <v>0</v>
      </c>
      <c r="L50" s="152">
        <f t="shared" si="2"/>
        <v>0</v>
      </c>
      <c r="M50" s="152">
        <f t="shared" si="2"/>
        <v>0</v>
      </c>
      <c r="N50" s="152">
        <f t="shared" si="2"/>
        <v>0</v>
      </c>
      <c r="O50" s="152">
        <f t="shared" si="2"/>
        <v>0</v>
      </c>
      <c r="P50" s="152">
        <f t="shared" si="2"/>
        <v>0</v>
      </c>
      <c r="Q50" s="152">
        <f t="shared" si="2"/>
        <v>0</v>
      </c>
      <c r="R50" s="152">
        <f t="shared" si="2"/>
        <v>0</v>
      </c>
      <c r="S50" s="152">
        <f t="shared" si="2"/>
        <v>0</v>
      </c>
      <c r="T50" s="152">
        <f t="shared" si="2"/>
        <v>0</v>
      </c>
      <c r="U50" s="152">
        <f t="shared" si="2"/>
        <v>0</v>
      </c>
      <c r="V50" s="152">
        <f t="shared" si="2"/>
        <v>0</v>
      </c>
      <c r="W50" s="152">
        <f t="shared" si="2"/>
        <v>0</v>
      </c>
      <c r="X50" s="152">
        <f t="shared" si="2"/>
        <v>0</v>
      </c>
      <c r="Y50" s="152">
        <f t="shared" si="2"/>
        <v>0</v>
      </c>
      <c r="Z50" s="152">
        <f t="shared" si="2"/>
        <v>0</v>
      </c>
      <c r="AA50" s="152">
        <f t="shared" si="2"/>
        <v>0</v>
      </c>
      <c r="AB50" s="152">
        <f t="shared" si="2"/>
        <v>0</v>
      </c>
      <c r="AC50" s="152">
        <f t="shared" si="2"/>
        <v>0</v>
      </c>
      <c r="AD50" s="152">
        <f t="shared" si="2"/>
        <v>0</v>
      </c>
      <c r="AE50" s="152">
        <f t="shared" si="2"/>
        <v>0</v>
      </c>
      <c r="AF50" s="152">
        <f t="shared" si="2"/>
        <v>0</v>
      </c>
      <c r="AG50" s="152">
        <f t="shared" si="2"/>
        <v>0</v>
      </c>
      <c r="AH50" s="152">
        <f t="shared" si="2"/>
        <v>0</v>
      </c>
      <c r="AI50" s="152">
        <f t="shared" si="2"/>
        <v>0</v>
      </c>
      <c r="AJ50" s="152">
        <f t="shared" si="2"/>
        <v>0</v>
      </c>
      <c r="AK50" s="152">
        <f t="shared" si="2"/>
        <v>0</v>
      </c>
      <c r="AL50" s="152">
        <f t="shared" si="2"/>
        <v>0</v>
      </c>
      <c r="AM50" s="152">
        <f t="shared" si="2"/>
        <v>0</v>
      </c>
      <c r="AN50" s="152">
        <f t="shared" si="2"/>
        <v>0</v>
      </c>
      <c r="AO50" s="152">
        <f t="shared" si="2"/>
        <v>0</v>
      </c>
      <c r="AP50" s="152">
        <f t="shared" si="2"/>
        <v>0</v>
      </c>
    </row>
    <row r="51" spans="1:45" ht="16.5" thickBot="1" x14ac:dyDescent="0.25"/>
    <row r="52" spans="1:45" x14ac:dyDescent="0.2">
      <c r="A52" s="153" t="s">
        <v>270</v>
      </c>
      <c r="B52" s="154">
        <f>B58</f>
        <v>1</v>
      </c>
      <c r="C52" s="154">
        <f t="shared" ref="C52:AO52" si="3">C58</f>
        <v>2</v>
      </c>
      <c r="D52" s="154">
        <f t="shared" si="3"/>
        <v>3</v>
      </c>
      <c r="E52" s="154">
        <f t="shared" si="3"/>
        <v>4</v>
      </c>
      <c r="F52" s="154">
        <f t="shared" si="3"/>
        <v>5</v>
      </c>
      <c r="G52" s="154">
        <f t="shared" si="3"/>
        <v>6</v>
      </c>
      <c r="H52" s="154">
        <f t="shared" si="3"/>
        <v>7</v>
      </c>
      <c r="I52" s="154">
        <f t="shared" si="3"/>
        <v>8</v>
      </c>
      <c r="J52" s="154">
        <f t="shared" si="3"/>
        <v>9</v>
      </c>
      <c r="K52" s="154">
        <f t="shared" si="3"/>
        <v>10</v>
      </c>
      <c r="L52" s="154">
        <f t="shared" si="3"/>
        <v>11</v>
      </c>
      <c r="M52" s="154">
        <f t="shared" si="3"/>
        <v>12</v>
      </c>
      <c r="N52" s="154">
        <f t="shared" si="3"/>
        <v>13</v>
      </c>
      <c r="O52" s="154">
        <f t="shared" si="3"/>
        <v>14</v>
      </c>
      <c r="P52" s="154">
        <f t="shared" si="3"/>
        <v>15</v>
      </c>
      <c r="Q52" s="154">
        <f t="shared" si="3"/>
        <v>16</v>
      </c>
      <c r="R52" s="154">
        <f t="shared" si="3"/>
        <v>17</v>
      </c>
      <c r="S52" s="154">
        <f t="shared" si="3"/>
        <v>18</v>
      </c>
      <c r="T52" s="154">
        <f t="shared" si="3"/>
        <v>19</v>
      </c>
      <c r="U52" s="154">
        <f t="shared" si="3"/>
        <v>20</v>
      </c>
      <c r="V52" s="154">
        <f t="shared" si="3"/>
        <v>21</v>
      </c>
      <c r="W52" s="154">
        <f t="shared" si="3"/>
        <v>22</v>
      </c>
      <c r="X52" s="154">
        <f t="shared" si="3"/>
        <v>23</v>
      </c>
      <c r="Y52" s="154">
        <f t="shared" si="3"/>
        <v>24</v>
      </c>
      <c r="Z52" s="154">
        <f t="shared" si="3"/>
        <v>25</v>
      </c>
      <c r="AA52" s="154">
        <f t="shared" si="3"/>
        <v>26</v>
      </c>
      <c r="AB52" s="154">
        <f t="shared" si="3"/>
        <v>27</v>
      </c>
      <c r="AC52" s="154">
        <f t="shared" si="3"/>
        <v>28</v>
      </c>
      <c r="AD52" s="154">
        <f t="shared" si="3"/>
        <v>29</v>
      </c>
      <c r="AE52" s="154">
        <f t="shared" si="3"/>
        <v>30</v>
      </c>
      <c r="AF52" s="154">
        <f t="shared" si="3"/>
        <v>31</v>
      </c>
      <c r="AG52" s="154">
        <f t="shared" si="3"/>
        <v>32</v>
      </c>
      <c r="AH52" s="154">
        <f t="shared" si="3"/>
        <v>33</v>
      </c>
      <c r="AI52" s="154">
        <f t="shared" si="3"/>
        <v>34</v>
      </c>
      <c r="AJ52" s="154">
        <f t="shared" si="3"/>
        <v>35</v>
      </c>
      <c r="AK52" s="154">
        <f t="shared" si="3"/>
        <v>36</v>
      </c>
      <c r="AL52" s="154">
        <f t="shared" si="3"/>
        <v>37</v>
      </c>
      <c r="AM52" s="154">
        <f t="shared" si="3"/>
        <v>38</v>
      </c>
      <c r="AN52" s="154">
        <f t="shared" si="3"/>
        <v>39</v>
      </c>
      <c r="AO52" s="154">
        <f t="shared" si="3"/>
        <v>40</v>
      </c>
      <c r="AP52" s="154">
        <f>AP58</f>
        <v>41</v>
      </c>
    </row>
    <row r="53" spans="1:45" x14ac:dyDescent="0.2">
      <c r="A53" s="155" t="s">
        <v>269</v>
      </c>
      <c r="B53" s="202">
        <v>0</v>
      </c>
      <c r="C53" s="202">
        <f t="shared" ref="C53:AP53" si="4">B53+B54-B55</f>
        <v>0</v>
      </c>
      <c r="D53" s="202">
        <f t="shared" si="4"/>
        <v>0</v>
      </c>
      <c r="E53" s="202">
        <f t="shared" si="4"/>
        <v>0</v>
      </c>
      <c r="F53" s="202">
        <f t="shared" si="4"/>
        <v>0</v>
      </c>
      <c r="G53" s="202">
        <f t="shared" si="4"/>
        <v>0</v>
      </c>
      <c r="H53" s="202">
        <f t="shared" si="4"/>
        <v>0</v>
      </c>
      <c r="I53" s="202">
        <f t="shared" si="4"/>
        <v>0</v>
      </c>
      <c r="J53" s="202">
        <f t="shared" si="4"/>
        <v>0</v>
      </c>
      <c r="K53" s="202">
        <f t="shared" si="4"/>
        <v>0</v>
      </c>
      <c r="L53" s="202">
        <f t="shared" si="4"/>
        <v>0</v>
      </c>
      <c r="M53" s="202">
        <f t="shared" si="4"/>
        <v>0</v>
      </c>
      <c r="N53" s="202">
        <f t="shared" si="4"/>
        <v>0</v>
      </c>
      <c r="O53" s="202">
        <f t="shared" si="4"/>
        <v>0</v>
      </c>
      <c r="P53" s="202">
        <f t="shared" si="4"/>
        <v>0</v>
      </c>
      <c r="Q53" s="202">
        <f t="shared" si="4"/>
        <v>0</v>
      </c>
      <c r="R53" s="202">
        <f t="shared" si="4"/>
        <v>0</v>
      </c>
      <c r="S53" s="202">
        <f t="shared" si="4"/>
        <v>0</v>
      </c>
      <c r="T53" s="202">
        <f t="shared" si="4"/>
        <v>0</v>
      </c>
      <c r="U53" s="202">
        <f t="shared" si="4"/>
        <v>0</v>
      </c>
      <c r="V53" s="202">
        <f t="shared" si="4"/>
        <v>0</v>
      </c>
      <c r="W53" s="202">
        <f t="shared" si="4"/>
        <v>0</v>
      </c>
      <c r="X53" s="202">
        <f t="shared" si="4"/>
        <v>0</v>
      </c>
      <c r="Y53" s="202">
        <f t="shared" si="4"/>
        <v>0</v>
      </c>
      <c r="Z53" s="202">
        <f t="shared" si="4"/>
        <v>0</v>
      </c>
      <c r="AA53" s="202">
        <f t="shared" si="4"/>
        <v>0</v>
      </c>
      <c r="AB53" s="202">
        <f t="shared" si="4"/>
        <v>0</v>
      </c>
      <c r="AC53" s="202">
        <f t="shared" si="4"/>
        <v>0</v>
      </c>
      <c r="AD53" s="202">
        <f t="shared" si="4"/>
        <v>0</v>
      </c>
      <c r="AE53" s="202">
        <f t="shared" si="4"/>
        <v>0</v>
      </c>
      <c r="AF53" s="202">
        <f t="shared" si="4"/>
        <v>0</v>
      </c>
      <c r="AG53" s="202">
        <f t="shared" si="4"/>
        <v>0</v>
      </c>
      <c r="AH53" s="202">
        <f t="shared" si="4"/>
        <v>0</v>
      </c>
      <c r="AI53" s="202">
        <f t="shared" si="4"/>
        <v>0</v>
      </c>
      <c r="AJ53" s="202">
        <f t="shared" si="4"/>
        <v>0</v>
      </c>
      <c r="AK53" s="202">
        <f t="shared" si="4"/>
        <v>0</v>
      </c>
      <c r="AL53" s="202">
        <f t="shared" si="4"/>
        <v>0</v>
      </c>
      <c r="AM53" s="202">
        <f t="shared" si="4"/>
        <v>0</v>
      </c>
      <c r="AN53" s="202">
        <f t="shared" si="4"/>
        <v>0</v>
      </c>
      <c r="AO53" s="202">
        <f t="shared" si="4"/>
        <v>0</v>
      </c>
      <c r="AP53" s="202">
        <f t="shared" si="4"/>
        <v>0</v>
      </c>
    </row>
    <row r="54" spans="1:45" x14ac:dyDescent="0.2">
      <c r="A54" s="155" t="s">
        <v>268</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155" t="s">
        <v>267</v>
      </c>
      <c r="B55" s="202">
        <f>$B$54/$B$40</f>
        <v>0</v>
      </c>
      <c r="C55" s="202">
        <f t="shared" ref="C55:AP55" si="5">IF(ROUND(C53,1)=0,0,B55+C54/$B$40)</f>
        <v>0</v>
      </c>
      <c r="D55" s="202">
        <f t="shared" si="5"/>
        <v>0</v>
      </c>
      <c r="E55" s="202">
        <f t="shared" si="5"/>
        <v>0</v>
      </c>
      <c r="F55" s="202">
        <f t="shared" si="5"/>
        <v>0</v>
      </c>
      <c r="G55" s="202">
        <f t="shared" si="5"/>
        <v>0</v>
      </c>
      <c r="H55" s="202">
        <f t="shared" si="5"/>
        <v>0</v>
      </c>
      <c r="I55" s="202">
        <f t="shared" si="5"/>
        <v>0</v>
      </c>
      <c r="J55" s="202">
        <f t="shared" si="5"/>
        <v>0</v>
      </c>
      <c r="K55" s="202">
        <f t="shared" si="5"/>
        <v>0</v>
      </c>
      <c r="L55" s="202">
        <f t="shared" si="5"/>
        <v>0</v>
      </c>
      <c r="M55" s="202">
        <f t="shared" si="5"/>
        <v>0</v>
      </c>
      <c r="N55" s="202">
        <f t="shared" si="5"/>
        <v>0</v>
      </c>
      <c r="O55" s="202">
        <f t="shared" si="5"/>
        <v>0</v>
      </c>
      <c r="P55" s="202">
        <f t="shared" si="5"/>
        <v>0</v>
      </c>
      <c r="Q55" s="202">
        <f t="shared" si="5"/>
        <v>0</v>
      </c>
      <c r="R55" s="202">
        <f t="shared" si="5"/>
        <v>0</v>
      </c>
      <c r="S55" s="202">
        <f t="shared" si="5"/>
        <v>0</v>
      </c>
      <c r="T55" s="202">
        <f t="shared" si="5"/>
        <v>0</v>
      </c>
      <c r="U55" s="202">
        <f t="shared" si="5"/>
        <v>0</v>
      </c>
      <c r="V55" s="202">
        <f t="shared" si="5"/>
        <v>0</v>
      </c>
      <c r="W55" s="202">
        <f t="shared" si="5"/>
        <v>0</v>
      </c>
      <c r="X55" s="202">
        <f t="shared" si="5"/>
        <v>0</v>
      </c>
      <c r="Y55" s="202">
        <f t="shared" si="5"/>
        <v>0</v>
      </c>
      <c r="Z55" s="202">
        <f t="shared" si="5"/>
        <v>0</v>
      </c>
      <c r="AA55" s="202">
        <f t="shared" si="5"/>
        <v>0</v>
      </c>
      <c r="AB55" s="202">
        <f t="shared" si="5"/>
        <v>0</v>
      </c>
      <c r="AC55" s="202">
        <f t="shared" si="5"/>
        <v>0</v>
      </c>
      <c r="AD55" s="202">
        <f t="shared" si="5"/>
        <v>0</v>
      </c>
      <c r="AE55" s="202">
        <f t="shared" si="5"/>
        <v>0</v>
      </c>
      <c r="AF55" s="202">
        <f t="shared" si="5"/>
        <v>0</v>
      </c>
      <c r="AG55" s="202">
        <f t="shared" si="5"/>
        <v>0</v>
      </c>
      <c r="AH55" s="202">
        <f t="shared" si="5"/>
        <v>0</v>
      </c>
      <c r="AI55" s="202">
        <f t="shared" si="5"/>
        <v>0</v>
      </c>
      <c r="AJ55" s="202">
        <f t="shared" si="5"/>
        <v>0</v>
      </c>
      <c r="AK55" s="202">
        <f t="shared" si="5"/>
        <v>0</v>
      </c>
      <c r="AL55" s="202">
        <f t="shared" si="5"/>
        <v>0</v>
      </c>
      <c r="AM55" s="202">
        <f t="shared" si="5"/>
        <v>0</v>
      </c>
      <c r="AN55" s="202">
        <f t="shared" si="5"/>
        <v>0</v>
      </c>
      <c r="AO55" s="202">
        <f t="shared" si="5"/>
        <v>0</v>
      </c>
      <c r="AP55" s="202">
        <f t="shared" si="5"/>
        <v>0</v>
      </c>
    </row>
    <row r="56" spans="1:45" ht="16.5" thickBot="1" x14ac:dyDescent="0.25">
      <c r="A56" s="156" t="s">
        <v>266</v>
      </c>
      <c r="B56" s="157">
        <f t="shared" ref="B56:AP56" si="6">AVERAGE(SUM(B53:B54),(SUM(B53:B54)-B55))*$B$42</f>
        <v>0</v>
      </c>
      <c r="C56" s="157">
        <f t="shared" si="6"/>
        <v>0</v>
      </c>
      <c r="D56" s="157">
        <f t="shared" si="6"/>
        <v>0</v>
      </c>
      <c r="E56" s="157">
        <f t="shared" si="6"/>
        <v>0</v>
      </c>
      <c r="F56" s="157">
        <f t="shared" si="6"/>
        <v>0</v>
      </c>
      <c r="G56" s="157">
        <f t="shared" si="6"/>
        <v>0</v>
      </c>
      <c r="H56" s="157">
        <f t="shared" si="6"/>
        <v>0</v>
      </c>
      <c r="I56" s="157">
        <f t="shared" si="6"/>
        <v>0</v>
      </c>
      <c r="J56" s="157">
        <f t="shared" si="6"/>
        <v>0</v>
      </c>
      <c r="K56" s="157">
        <f t="shared" si="6"/>
        <v>0</v>
      </c>
      <c r="L56" s="157">
        <f t="shared" si="6"/>
        <v>0</v>
      </c>
      <c r="M56" s="157">
        <f t="shared" si="6"/>
        <v>0</v>
      </c>
      <c r="N56" s="157">
        <f t="shared" si="6"/>
        <v>0</v>
      </c>
      <c r="O56" s="157">
        <f t="shared" si="6"/>
        <v>0</v>
      </c>
      <c r="P56" s="157">
        <f t="shared" si="6"/>
        <v>0</v>
      </c>
      <c r="Q56" s="157">
        <f t="shared" si="6"/>
        <v>0</v>
      </c>
      <c r="R56" s="157">
        <f t="shared" si="6"/>
        <v>0</v>
      </c>
      <c r="S56" s="157">
        <f t="shared" si="6"/>
        <v>0</v>
      </c>
      <c r="T56" s="157">
        <f t="shared" si="6"/>
        <v>0</v>
      </c>
      <c r="U56" s="157">
        <f t="shared" si="6"/>
        <v>0</v>
      </c>
      <c r="V56" s="157">
        <f t="shared" si="6"/>
        <v>0</v>
      </c>
      <c r="W56" s="157">
        <f t="shared" si="6"/>
        <v>0</v>
      </c>
      <c r="X56" s="157">
        <f t="shared" si="6"/>
        <v>0</v>
      </c>
      <c r="Y56" s="157">
        <f t="shared" si="6"/>
        <v>0</v>
      </c>
      <c r="Z56" s="157">
        <f t="shared" si="6"/>
        <v>0</v>
      </c>
      <c r="AA56" s="157">
        <f t="shared" si="6"/>
        <v>0</v>
      </c>
      <c r="AB56" s="157">
        <f t="shared" si="6"/>
        <v>0</v>
      </c>
      <c r="AC56" s="157">
        <f t="shared" si="6"/>
        <v>0</v>
      </c>
      <c r="AD56" s="157">
        <f t="shared" si="6"/>
        <v>0</v>
      </c>
      <c r="AE56" s="157">
        <f t="shared" si="6"/>
        <v>0</v>
      </c>
      <c r="AF56" s="157">
        <f t="shared" si="6"/>
        <v>0</v>
      </c>
      <c r="AG56" s="157">
        <f t="shared" si="6"/>
        <v>0</v>
      </c>
      <c r="AH56" s="157">
        <f t="shared" si="6"/>
        <v>0</v>
      </c>
      <c r="AI56" s="157">
        <f t="shared" si="6"/>
        <v>0</v>
      </c>
      <c r="AJ56" s="157">
        <f t="shared" si="6"/>
        <v>0</v>
      </c>
      <c r="AK56" s="157">
        <f t="shared" si="6"/>
        <v>0</v>
      </c>
      <c r="AL56" s="157">
        <f t="shared" si="6"/>
        <v>0</v>
      </c>
      <c r="AM56" s="157">
        <f t="shared" si="6"/>
        <v>0</v>
      </c>
      <c r="AN56" s="157">
        <f t="shared" si="6"/>
        <v>0</v>
      </c>
      <c r="AO56" s="157">
        <f t="shared" si="6"/>
        <v>0</v>
      </c>
      <c r="AP56" s="157">
        <f t="shared" si="6"/>
        <v>0</v>
      </c>
    </row>
    <row r="57" spans="1:45" s="160" customFormat="1" ht="16.5" thickBot="1" x14ac:dyDescent="0.25">
      <c r="A57" s="158"/>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59"/>
      <c r="AN57" s="159"/>
      <c r="AO57" s="159"/>
      <c r="AP57" s="159"/>
      <c r="AQ57" s="109"/>
      <c r="AR57" s="109"/>
      <c r="AS57" s="109"/>
    </row>
    <row r="58" spans="1:45" x14ac:dyDescent="0.2">
      <c r="A58" s="153" t="s">
        <v>465</v>
      </c>
      <c r="B58" s="154">
        <v>1</v>
      </c>
      <c r="C58" s="154">
        <f>B58+1</f>
        <v>2</v>
      </c>
      <c r="D58" s="154">
        <f t="shared" ref="D58:AP58" si="7">C58+1</f>
        <v>3</v>
      </c>
      <c r="E58" s="154">
        <f t="shared" si="7"/>
        <v>4</v>
      </c>
      <c r="F58" s="154">
        <f t="shared" si="7"/>
        <v>5</v>
      </c>
      <c r="G58" s="154">
        <f t="shared" si="7"/>
        <v>6</v>
      </c>
      <c r="H58" s="154">
        <f t="shared" si="7"/>
        <v>7</v>
      </c>
      <c r="I58" s="154">
        <f t="shared" si="7"/>
        <v>8</v>
      </c>
      <c r="J58" s="154">
        <f t="shared" si="7"/>
        <v>9</v>
      </c>
      <c r="K58" s="154">
        <f t="shared" si="7"/>
        <v>10</v>
      </c>
      <c r="L58" s="154">
        <f t="shared" si="7"/>
        <v>11</v>
      </c>
      <c r="M58" s="154">
        <f t="shared" si="7"/>
        <v>12</v>
      </c>
      <c r="N58" s="154">
        <f t="shared" si="7"/>
        <v>13</v>
      </c>
      <c r="O58" s="154">
        <f t="shared" si="7"/>
        <v>14</v>
      </c>
      <c r="P58" s="154">
        <f t="shared" si="7"/>
        <v>15</v>
      </c>
      <c r="Q58" s="154">
        <f t="shared" si="7"/>
        <v>16</v>
      </c>
      <c r="R58" s="154">
        <f t="shared" si="7"/>
        <v>17</v>
      </c>
      <c r="S58" s="154">
        <f t="shared" si="7"/>
        <v>18</v>
      </c>
      <c r="T58" s="154">
        <f t="shared" si="7"/>
        <v>19</v>
      </c>
      <c r="U58" s="154">
        <f t="shared" si="7"/>
        <v>20</v>
      </c>
      <c r="V58" s="154">
        <f t="shared" si="7"/>
        <v>21</v>
      </c>
      <c r="W58" s="154">
        <f t="shared" si="7"/>
        <v>22</v>
      </c>
      <c r="X58" s="154">
        <f t="shared" si="7"/>
        <v>23</v>
      </c>
      <c r="Y58" s="154">
        <f t="shared" si="7"/>
        <v>24</v>
      </c>
      <c r="Z58" s="154">
        <f t="shared" si="7"/>
        <v>25</v>
      </c>
      <c r="AA58" s="154">
        <f t="shared" si="7"/>
        <v>26</v>
      </c>
      <c r="AB58" s="154">
        <f t="shared" si="7"/>
        <v>27</v>
      </c>
      <c r="AC58" s="154">
        <f t="shared" si="7"/>
        <v>28</v>
      </c>
      <c r="AD58" s="154">
        <f t="shared" si="7"/>
        <v>29</v>
      </c>
      <c r="AE58" s="154">
        <f t="shared" si="7"/>
        <v>30</v>
      </c>
      <c r="AF58" s="154">
        <f t="shared" si="7"/>
        <v>31</v>
      </c>
      <c r="AG58" s="154">
        <f t="shared" si="7"/>
        <v>32</v>
      </c>
      <c r="AH58" s="154">
        <f t="shared" si="7"/>
        <v>33</v>
      </c>
      <c r="AI58" s="154">
        <f t="shared" si="7"/>
        <v>34</v>
      </c>
      <c r="AJ58" s="154">
        <f t="shared" si="7"/>
        <v>35</v>
      </c>
      <c r="AK58" s="154">
        <f t="shared" si="7"/>
        <v>36</v>
      </c>
      <c r="AL58" s="154">
        <f t="shared" si="7"/>
        <v>37</v>
      </c>
      <c r="AM58" s="154">
        <f t="shared" si="7"/>
        <v>38</v>
      </c>
      <c r="AN58" s="154">
        <f t="shared" si="7"/>
        <v>39</v>
      </c>
      <c r="AO58" s="154">
        <f t="shared" si="7"/>
        <v>40</v>
      </c>
      <c r="AP58" s="154">
        <f t="shared" si="7"/>
        <v>41</v>
      </c>
    </row>
    <row r="59" spans="1:45" ht="14.25" x14ac:dyDescent="0.2">
      <c r="A59" s="161" t="s">
        <v>265</v>
      </c>
      <c r="B59" s="203">
        <f t="shared" ref="B59:AP59" si="8">B50*$B$28</f>
        <v>0</v>
      </c>
      <c r="C59" s="203">
        <f t="shared" si="8"/>
        <v>0</v>
      </c>
      <c r="D59" s="203">
        <f t="shared" si="8"/>
        <v>0</v>
      </c>
      <c r="E59" s="203">
        <f t="shared" si="8"/>
        <v>0</v>
      </c>
      <c r="F59" s="203">
        <f t="shared" si="8"/>
        <v>0</v>
      </c>
      <c r="G59" s="203">
        <f t="shared" si="8"/>
        <v>0</v>
      </c>
      <c r="H59" s="203">
        <f t="shared" si="8"/>
        <v>0</v>
      </c>
      <c r="I59" s="203">
        <f t="shared" si="8"/>
        <v>0</v>
      </c>
      <c r="J59" s="203">
        <f t="shared" si="8"/>
        <v>0</v>
      </c>
      <c r="K59" s="203">
        <f t="shared" si="8"/>
        <v>0</v>
      </c>
      <c r="L59" s="203">
        <f t="shared" si="8"/>
        <v>0</v>
      </c>
      <c r="M59" s="203">
        <f t="shared" si="8"/>
        <v>0</v>
      </c>
      <c r="N59" s="203">
        <f t="shared" si="8"/>
        <v>0</v>
      </c>
      <c r="O59" s="203">
        <f t="shared" si="8"/>
        <v>0</v>
      </c>
      <c r="P59" s="203">
        <f t="shared" si="8"/>
        <v>0</v>
      </c>
      <c r="Q59" s="203">
        <f t="shared" si="8"/>
        <v>0</v>
      </c>
      <c r="R59" s="203">
        <f t="shared" si="8"/>
        <v>0</v>
      </c>
      <c r="S59" s="203">
        <f t="shared" si="8"/>
        <v>0</v>
      </c>
      <c r="T59" s="203">
        <f t="shared" si="8"/>
        <v>0</v>
      </c>
      <c r="U59" s="203">
        <f t="shared" si="8"/>
        <v>0</v>
      </c>
      <c r="V59" s="203">
        <f t="shared" si="8"/>
        <v>0</v>
      </c>
      <c r="W59" s="203">
        <f t="shared" si="8"/>
        <v>0</v>
      </c>
      <c r="X59" s="203">
        <f t="shared" si="8"/>
        <v>0</v>
      </c>
      <c r="Y59" s="203">
        <f t="shared" si="8"/>
        <v>0</v>
      </c>
      <c r="Z59" s="203">
        <f t="shared" si="8"/>
        <v>0</v>
      </c>
      <c r="AA59" s="203">
        <f t="shared" si="8"/>
        <v>0</v>
      </c>
      <c r="AB59" s="203">
        <f t="shared" si="8"/>
        <v>0</v>
      </c>
      <c r="AC59" s="203">
        <f t="shared" si="8"/>
        <v>0</v>
      </c>
      <c r="AD59" s="203">
        <f t="shared" si="8"/>
        <v>0</v>
      </c>
      <c r="AE59" s="203">
        <f t="shared" si="8"/>
        <v>0</v>
      </c>
      <c r="AF59" s="203">
        <f t="shared" si="8"/>
        <v>0</v>
      </c>
      <c r="AG59" s="203">
        <f t="shared" si="8"/>
        <v>0</v>
      </c>
      <c r="AH59" s="203">
        <f t="shared" si="8"/>
        <v>0</v>
      </c>
      <c r="AI59" s="203">
        <f t="shared" si="8"/>
        <v>0</v>
      </c>
      <c r="AJ59" s="203">
        <f t="shared" si="8"/>
        <v>0</v>
      </c>
      <c r="AK59" s="203">
        <f t="shared" si="8"/>
        <v>0</v>
      </c>
      <c r="AL59" s="203">
        <f t="shared" si="8"/>
        <v>0</v>
      </c>
      <c r="AM59" s="203">
        <f t="shared" si="8"/>
        <v>0</v>
      </c>
      <c r="AN59" s="203">
        <f t="shared" si="8"/>
        <v>0</v>
      </c>
      <c r="AO59" s="203">
        <f t="shared" si="8"/>
        <v>0</v>
      </c>
      <c r="AP59" s="203">
        <f t="shared" si="8"/>
        <v>0</v>
      </c>
    </row>
    <row r="60" spans="1:45" x14ac:dyDescent="0.2">
      <c r="A60" s="155" t="s">
        <v>264</v>
      </c>
      <c r="B60" s="202">
        <f t="shared" ref="B60:Z60" si="9">SUM(B61:B65)</f>
        <v>0</v>
      </c>
      <c r="C60" s="202">
        <f t="shared" si="9"/>
        <v>-132604.264059048</v>
      </c>
      <c r="D60" s="202">
        <f>SUM(D61:D65)</f>
        <v>-139897.49858229564</v>
      </c>
      <c r="E60" s="202">
        <f t="shared" si="9"/>
        <v>-147591.86100432192</v>
      </c>
      <c r="F60" s="202">
        <f t="shared" si="9"/>
        <v>-155709.41335955961</v>
      </c>
      <c r="G60" s="202">
        <f t="shared" si="9"/>
        <v>-164273.43109433539</v>
      </c>
      <c r="H60" s="202">
        <f t="shared" si="9"/>
        <v>-173308.4698045238</v>
      </c>
      <c r="I60" s="202">
        <f t="shared" si="9"/>
        <v>-182840.43564377262</v>
      </c>
      <c r="J60" s="202">
        <f t="shared" si="9"/>
        <v>-192896.65960418011</v>
      </c>
      <c r="K60" s="202">
        <f t="shared" si="9"/>
        <v>-203505.97588240998</v>
      </c>
      <c r="L60" s="202">
        <f t="shared" si="9"/>
        <v>-214698.80455594254</v>
      </c>
      <c r="M60" s="202">
        <f t="shared" si="9"/>
        <v>-226507.23880651937</v>
      </c>
      <c r="N60" s="202">
        <f t="shared" si="9"/>
        <v>-238965.13694087794</v>
      </c>
      <c r="O60" s="202">
        <f t="shared" si="9"/>
        <v>-252108.2194726262</v>
      </c>
      <c r="P60" s="202">
        <f t="shared" si="9"/>
        <v>-265974.17154362058</v>
      </c>
      <c r="Q60" s="202">
        <f t="shared" si="9"/>
        <v>-280602.75097851973</v>
      </c>
      <c r="R60" s="202">
        <f t="shared" si="9"/>
        <v>-296035.9022823383</v>
      </c>
      <c r="S60" s="202">
        <f t="shared" si="9"/>
        <v>-312317.87690786686</v>
      </c>
      <c r="T60" s="202">
        <f t="shared" si="9"/>
        <v>-329495.36013779952</v>
      </c>
      <c r="U60" s="202">
        <f t="shared" si="9"/>
        <v>-347617.60494537844</v>
      </c>
      <c r="V60" s="202">
        <f t="shared" si="9"/>
        <v>-366736.57321737421</v>
      </c>
      <c r="W60" s="202">
        <f t="shared" si="9"/>
        <v>-386907.0847443298</v>
      </c>
      <c r="X60" s="202">
        <f t="shared" si="9"/>
        <v>-408186.97440526792</v>
      </c>
      <c r="Y60" s="202">
        <f t="shared" si="9"/>
        <v>-430637.25799755758</v>
      </c>
      <c r="Z60" s="202">
        <f t="shared" si="9"/>
        <v>-454322.30718742323</v>
      </c>
      <c r="AA60" s="202">
        <f t="shared" ref="AA60:AP60" si="10">SUM(AA61:AA65)</f>
        <v>-479310.03408273152</v>
      </c>
      <c r="AB60" s="202">
        <f t="shared" si="10"/>
        <v>-505672.0859572817</v>
      </c>
      <c r="AC60" s="202">
        <f t="shared" si="10"/>
        <v>-533484.05068493215</v>
      </c>
      <c r="AD60" s="202">
        <f t="shared" si="10"/>
        <v>-562825.67347260343</v>
      </c>
      <c r="AE60" s="202">
        <f t="shared" si="10"/>
        <v>-593781.08551359654</v>
      </c>
      <c r="AF60" s="202">
        <f t="shared" si="10"/>
        <v>-626439.0452168443</v>
      </c>
      <c r="AG60" s="202">
        <f t="shared" si="10"/>
        <v>-660893.19270377071</v>
      </c>
      <c r="AH60" s="202">
        <f t="shared" si="10"/>
        <v>-697242.31830247806</v>
      </c>
      <c r="AI60" s="202">
        <f t="shared" si="10"/>
        <v>-735590.64580911433</v>
      </c>
      <c r="AJ60" s="202">
        <f t="shared" si="10"/>
        <v>-776048.13132861559</v>
      </c>
      <c r="AK60" s="202">
        <f t="shared" si="10"/>
        <v>-818730.77855168935</v>
      </c>
      <c r="AL60" s="202">
        <f t="shared" si="10"/>
        <v>-863760.97137203231</v>
      </c>
      <c r="AM60" s="202">
        <f t="shared" si="10"/>
        <v>-911267.82479749399</v>
      </c>
      <c r="AN60" s="202">
        <f t="shared" si="10"/>
        <v>-961387.55516135611</v>
      </c>
      <c r="AO60" s="202">
        <f t="shared" si="10"/>
        <v>-1014263.8706952307</v>
      </c>
      <c r="AP60" s="202">
        <f t="shared" si="10"/>
        <v>-1070048.3835834684</v>
      </c>
    </row>
    <row r="61" spans="1:45" x14ac:dyDescent="0.2">
      <c r="A61" s="162" t="s">
        <v>263</v>
      </c>
      <c r="B61" s="202"/>
      <c r="C61" s="202">
        <f>-IF(C$47&lt;=$B$30,0,$B$29*(1+C$49)*$B$28)</f>
        <v>-132604.264059048</v>
      </c>
      <c r="D61" s="202">
        <f>-IF(D$47&lt;=$B$30,0,$B$29*(1+D$49)*$B$28)</f>
        <v>-139897.49858229564</v>
      </c>
      <c r="E61" s="202">
        <f t="shared" ref="E61:AP61" si="11">-IF(E$47&lt;=$B$30,0,$B$29*(1+E$49)*$B$28)</f>
        <v>-147591.86100432192</v>
      </c>
      <c r="F61" s="202">
        <f t="shared" si="11"/>
        <v>-155709.41335955961</v>
      </c>
      <c r="G61" s="202">
        <f t="shared" si="11"/>
        <v>-164273.43109433539</v>
      </c>
      <c r="H61" s="202">
        <f t="shared" si="11"/>
        <v>-173308.4698045238</v>
      </c>
      <c r="I61" s="202">
        <f t="shared" si="11"/>
        <v>-182840.43564377262</v>
      </c>
      <c r="J61" s="202">
        <f t="shared" si="11"/>
        <v>-192896.65960418011</v>
      </c>
      <c r="K61" s="202">
        <f t="shared" si="11"/>
        <v>-203505.97588240998</v>
      </c>
      <c r="L61" s="202">
        <f t="shared" si="11"/>
        <v>-214698.80455594254</v>
      </c>
      <c r="M61" s="202">
        <f t="shared" si="11"/>
        <v>-226507.23880651937</v>
      </c>
      <c r="N61" s="202">
        <f t="shared" si="11"/>
        <v>-238965.13694087794</v>
      </c>
      <c r="O61" s="202">
        <f t="shared" si="11"/>
        <v>-252108.2194726262</v>
      </c>
      <c r="P61" s="202">
        <f t="shared" si="11"/>
        <v>-265974.17154362058</v>
      </c>
      <c r="Q61" s="202">
        <f t="shared" si="11"/>
        <v>-280602.75097851973</v>
      </c>
      <c r="R61" s="202">
        <f t="shared" si="11"/>
        <v>-296035.9022823383</v>
      </c>
      <c r="S61" s="202">
        <f t="shared" si="11"/>
        <v>-312317.87690786686</v>
      </c>
      <c r="T61" s="202">
        <f t="shared" si="11"/>
        <v>-329495.36013779952</v>
      </c>
      <c r="U61" s="202">
        <f t="shared" si="11"/>
        <v>-347617.60494537844</v>
      </c>
      <c r="V61" s="202">
        <f t="shared" si="11"/>
        <v>-366736.57321737421</v>
      </c>
      <c r="W61" s="202">
        <f t="shared" si="11"/>
        <v>-386907.0847443298</v>
      </c>
      <c r="X61" s="202">
        <f t="shared" si="11"/>
        <v>-408186.97440526792</v>
      </c>
      <c r="Y61" s="202">
        <f t="shared" si="11"/>
        <v>-430637.25799755758</v>
      </c>
      <c r="Z61" s="202">
        <f t="shared" si="11"/>
        <v>-454322.30718742323</v>
      </c>
      <c r="AA61" s="202">
        <f t="shared" si="11"/>
        <v>-479310.03408273152</v>
      </c>
      <c r="AB61" s="202">
        <f t="shared" si="11"/>
        <v>-505672.0859572817</v>
      </c>
      <c r="AC61" s="202">
        <f t="shared" si="11"/>
        <v>-533484.05068493215</v>
      </c>
      <c r="AD61" s="202">
        <f t="shared" si="11"/>
        <v>-562825.67347260343</v>
      </c>
      <c r="AE61" s="202">
        <f t="shared" si="11"/>
        <v>-593781.08551359654</v>
      </c>
      <c r="AF61" s="202">
        <f t="shared" si="11"/>
        <v>-626439.0452168443</v>
      </c>
      <c r="AG61" s="202">
        <f t="shared" si="11"/>
        <v>-660893.19270377071</v>
      </c>
      <c r="AH61" s="202">
        <f t="shared" si="11"/>
        <v>-697242.31830247806</v>
      </c>
      <c r="AI61" s="202">
        <f t="shared" si="11"/>
        <v>-735590.64580911433</v>
      </c>
      <c r="AJ61" s="202">
        <f t="shared" si="11"/>
        <v>-776048.13132861559</v>
      </c>
      <c r="AK61" s="202">
        <f t="shared" si="11"/>
        <v>-818730.77855168935</v>
      </c>
      <c r="AL61" s="202">
        <f t="shared" si="11"/>
        <v>-863760.97137203231</v>
      </c>
      <c r="AM61" s="202">
        <f t="shared" si="11"/>
        <v>-911267.82479749399</v>
      </c>
      <c r="AN61" s="202">
        <f t="shared" si="11"/>
        <v>-961387.55516135611</v>
      </c>
      <c r="AO61" s="202">
        <f t="shared" si="11"/>
        <v>-1014263.8706952307</v>
      </c>
      <c r="AP61" s="202">
        <f t="shared" si="11"/>
        <v>-1070048.3835834684</v>
      </c>
    </row>
    <row r="62" spans="1:45" x14ac:dyDescent="0.2">
      <c r="A62" s="162"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162" t="s">
        <v>462</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162" t="s">
        <v>462</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162" t="s">
        <v>466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163" t="s">
        <v>261</v>
      </c>
      <c r="B66" s="203">
        <f t="shared" ref="B66:AO66" si="12">B59+B60</f>
        <v>0</v>
      </c>
      <c r="C66" s="203">
        <f t="shared" si="12"/>
        <v>-132604.264059048</v>
      </c>
      <c r="D66" s="203">
        <f t="shared" si="12"/>
        <v>-139897.49858229564</v>
      </c>
      <c r="E66" s="203">
        <f t="shared" si="12"/>
        <v>-147591.86100432192</v>
      </c>
      <c r="F66" s="203">
        <f t="shared" si="12"/>
        <v>-155709.41335955961</v>
      </c>
      <c r="G66" s="203">
        <f t="shared" si="12"/>
        <v>-164273.43109433539</v>
      </c>
      <c r="H66" s="203">
        <f t="shared" si="12"/>
        <v>-173308.4698045238</v>
      </c>
      <c r="I66" s="203">
        <f t="shared" si="12"/>
        <v>-182840.43564377262</v>
      </c>
      <c r="J66" s="203">
        <f t="shared" si="12"/>
        <v>-192896.65960418011</v>
      </c>
      <c r="K66" s="203">
        <f t="shared" si="12"/>
        <v>-203505.97588240998</v>
      </c>
      <c r="L66" s="203">
        <f t="shared" si="12"/>
        <v>-214698.80455594254</v>
      </c>
      <c r="M66" s="203">
        <f t="shared" si="12"/>
        <v>-226507.23880651937</v>
      </c>
      <c r="N66" s="203">
        <f t="shared" si="12"/>
        <v>-238965.13694087794</v>
      </c>
      <c r="O66" s="203">
        <f t="shared" si="12"/>
        <v>-252108.2194726262</v>
      </c>
      <c r="P66" s="203">
        <f t="shared" si="12"/>
        <v>-265974.17154362058</v>
      </c>
      <c r="Q66" s="203">
        <f t="shared" si="12"/>
        <v>-280602.75097851973</v>
      </c>
      <c r="R66" s="203">
        <f t="shared" si="12"/>
        <v>-296035.9022823383</v>
      </c>
      <c r="S66" s="203">
        <f t="shared" si="12"/>
        <v>-312317.87690786686</v>
      </c>
      <c r="T66" s="203">
        <f t="shared" si="12"/>
        <v>-329495.36013779952</v>
      </c>
      <c r="U66" s="203">
        <f t="shared" si="12"/>
        <v>-347617.60494537844</v>
      </c>
      <c r="V66" s="203">
        <f t="shared" si="12"/>
        <v>-366736.57321737421</v>
      </c>
      <c r="W66" s="203">
        <f t="shared" si="12"/>
        <v>-386907.0847443298</v>
      </c>
      <c r="X66" s="203">
        <f t="shared" si="12"/>
        <v>-408186.97440526792</v>
      </c>
      <c r="Y66" s="203">
        <f t="shared" si="12"/>
        <v>-430637.25799755758</v>
      </c>
      <c r="Z66" s="203">
        <f t="shared" si="12"/>
        <v>-454322.30718742323</v>
      </c>
      <c r="AA66" s="203">
        <f t="shared" si="12"/>
        <v>-479310.03408273152</v>
      </c>
      <c r="AB66" s="203">
        <f t="shared" si="12"/>
        <v>-505672.0859572817</v>
      </c>
      <c r="AC66" s="203">
        <f t="shared" si="12"/>
        <v>-533484.05068493215</v>
      </c>
      <c r="AD66" s="203">
        <f t="shared" si="12"/>
        <v>-562825.67347260343</v>
      </c>
      <c r="AE66" s="203">
        <f t="shared" si="12"/>
        <v>-593781.08551359654</v>
      </c>
      <c r="AF66" s="203">
        <f t="shared" si="12"/>
        <v>-626439.0452168443</v>
      </c>
      <c r="AG66" s="203">
        <f t="shared" si="12"/>
        <v>-660893.19270377071</v>
      </c>
      <c r="AH66" s="203">
        <f t="shared" si="12"/>
        <v>-697242.31830247806</v>
      </c>
      <c r="AI66" s="203">
        <f t="shared" si="12"/>
        <v>-735590.64580911433</v>
      </c>
      <c r="AJ66" s="203">
        <f t="shared" si="12"/>
        <v>-776048.13132861559</v>
      </c>
      <c r="AK66" s="203">
        <f t="shared" si="12"/>
        <v>-818730.77855168935</v>
      </c>
      <c r="AL66" s="203">
        <f t="shared" si="12"/>
        <v>-863760.97137203231</v>
      </c>
      <c r="AM66" s="203">
        <f t="shared" si="12"/>
        <v>-911267.82479749399</v>
      </c>
      <c r="AN66" s="203">
        <f t="shared" si="12"/>
        <v>-961387.55516135611</v>
      </c>
      <c r="AO66" s="203">
        <f t="shared" si="12"/>
        <v>-1014263.8706952307</v>
      </c>
      <c r="AP66" s="203">
        <f>AP59+AP60</f>
        <v>-1070048.3835834684</v>
      </c>
    </row>
    <row r="67" spans="1:45" x14ac:dyDescent="0.2">
      <c r="A67" s="162" t="s">
        <v>256</v>
      </c>
      <c r="B67" s="164"/>
      <c r="C67" s="202">
        <f>-($B$25)*1.18*$B$28/$B$27</f>
        <v>-389402.61959999998</v>
      </c>
      <c r="D67" s="202">
        <f>C67</f>
        <v>-389402.61959999998</v>
      </c>
      <c r="E67" s="202">
        <f t="shared" ref="E67:AP67" si="13">D67</f>
        <v>-389402.61959999998</v>
      </c>
      <c r="F67" s="202">
        <f t="shared" si="13"/>
        <v>-389402.61959999998</v>
      </c>
      <c r="G67" s="202">
        <f t="shared" si="13"/>
        <v>-389402.61959999998</v>
      </c>
      <c r="H67" s="202">
        <f t="shared" si="13"/>
        <v>-389402.61959999998</v>
      </c>
      <c r="I67" s="202">
        <f t="shared" si="13"/>
        <v>-389402.61959999998</v>
      </c>
      <c r="J67" s="202">
        <f t="shared" si="13"/>
        <v>-389402.61959999998</v>
      </c>
      <c r="K67" s="202">
        <f t="shared" si="13"/>
        <v>-389402.61959999998</v>
      </c>
      <c r="L67" s="202">
        <f t="shared" si="13"/>
        <v>-389402.61959999998</v>
      </c>
      <c r="M67" s="202">
        <f t="shared" si="13"/>
        <v>-389402.61959999998</v>
      </c>
      <c r="N67" s="202">
        <f t="shared" si="13"/>
        <v>-389402.61959999998</v>
      </c>
      <c r="O67" s="202">
        <f t="shared" si="13"/>
        <v>-389402.61959999998</v>
      </c>
      <c r="P67" s="202">
        <f t="shared" si="13"/>
        <v>-389402.61959999998</v>
      </c>
      <c r="Q67" s="202">
        <f t="shared" si="13"/>
        <v>-389402.61959999998</v>
      </c>
      <c r="R67" s="202">
        <f t="shared" si="13"/>
        <v>-389402.61959999998</v>
      </c>
      <c r="S67" s="202">
        <f t="shared" si="13"/>
        <v>-389402.61959999998</v>
      </c>
      <c r="T67" s="202">
        <f t="shared" si="13"/>
        <v>-389402.61959999998</v>
      </c>
      <c r="U67" s="202">
        <f t="shared" si="13"/>
        <v>-389402.61959999998</v>
      </c>
      <c r="V67" s="202">
        <f t="shared" si="13"/>
        <v>-389402.61959999998</v>
      </c>
      <c r="W67" s="202">
        <f t="shared" si="13"/>
        <v>-389402.61959999998</v>
      </c>
      <c r="X67" s="202">
        <f t="shared" si="13"/>
        <v>-389402.61959999998</v>
      </c>
      <c r="Y67" s="202">
        <f t="shared" si="13"/>
        <v>-389402.61959999998</v>
      </c>
      <c r="Z67" s="202">
        <f t="shared" si="13"/>
        <v>-389402.61959999998</v>
      </c>
      <c r="AA67" s="202">
        <f t="shared" si="13"/>
        <v>-389402.61959999998</v>
      </c>
      <c r="AB67" s="202">
        <f t="shared" si="13"/>
        <v>-389402.61959999998</v>
      </c>
      <c r="AC67" s="202">
        <f t="shared" si="13"/>
        <v>-389402.61959999998</v>
      </c>
      <c r="AD67" s="202">
        <f t="shared" si="13"/>
        <v>-389402.61959999998</v>
      </c>
      <c r="AE67" s="202">
        <f t="shared" si="13"/>
        <v>-389402.61959999998</v>
      </c>
      <c r="AF67" s="202">
        <f t="shared" si="13"/>
        <v>-389402.61959999998</v>
      </c>
      <c r="AG67" s="202">
        <f t="shared" si="13"/>
        <v>-389402.61959999998</v>
      </c>
      <c r="AH67" s="202">
        <f t="shared" si="13"/>
        <v>-389402.61959999998</v>
      </c>
      <c r="AI67" s="202">
        <f t="shared" si="13"/>
        <v>-389402.61959999998</v>
      </c>
      <c r="AJ67" s="202">
        <f t="shared" si="13"/>
        <v>-389402.61959999998</v>
      </c>
      <c r="AK67" s="202">
        <f t="shared" si="13"/>
        <v>-389402.61959999998</v>
      </c>
      <c r="AL67" s="202">
        <f t="shared" si="13"/>
        <v>-389402.61959999998</v>
      </c>
      <c r="AM67" s="202">
        <f t="shared" si="13"/>
        <v>-389402.61959999998</v>
      </c>
      <c r="AN67" s="202">
        <f t="shared" si="13"/>
        <v>-389402.61959999998</v>
      </c>
      <c r="AO67" s="202">
        <f t="shared" si="13"/>
        <v>-389402.61959999998</v>
      </c>
      <c r="AP67" s="202">
        <f t="shared" si="13"/>
        <v>-389402.61959999998</v>
      </c>
      <c r="AQ67" s="165">
        <f>SUM(B67:AA67)/1.18</f>
        <v>-8250055.4999999991</v>
      </c>
      <c r="AR67" s="166">
        <f>SUM(B67:AF67)/1.18</f>
        <v>-9900066.5999999978</v>
      </c>
      <c r="AS67" s="166">
        <f>SUM(B67:AP67)/1.18</f>
        <v>-13200088.799999997</v>
      </c>
    </row>
    <row r="68" spans="1:45" ht="28.5" x14ac:dyDescent="0.2">
      <c r="A68" s="163" t="s">
        <v>257</v>
      </c>
      <c r="B68" s="203">
        <f t="shared" ref="B68:J68" si="14">B66+B67</f>
        <v>0</v>
      </c>
      <c r="C68" s="203">
        <f>C66+C67</f>
        <v>-522006.88365904801</v>
      </c>
      <c r="D68" s="203">
        <f>D66+D67</f>
        <v>-529300.11818229558</v>
      </c>
      <c r="E68" s="203">
        <f t="shared" si="14"/>
        <v>-536994.48060432193</v>
      </c>
      <c r="F68" s="203">
        <f>F66+C67</f>
        <v>-545112.03295955958</v>
      </c>
      <c r="G68" s="203">
        <f t="shared" si="14"/>
        <v>-553676.05069433537</v>
      </c>
      <c r="H68" s="203">
        <f t="shared" si="14"/>
        <v>-562711.08940452384</v>
      </c>
      <c r="I68" s="203">
        <f t="shared" si="14"/>
        <v>-572243.05524377257</v>
      </c>
      <c r="J68" s="203">
        <f t="shared" si="14"/>
        <v>-582299.27920418011</v>
      </c>
      <c r="K68" s="203">
        <f>K66+K67</f>
        <v>-592908.59548240993</v>
      </c>
      <c r="L68" s="203">
        <f>L66+L67</f>
        <v>-604101.42415594251</v>
      </c>
      <c r="M68" s="203">
        <f t="shared" ref="M68:AO68" si="15">M66+M67</f>
        <v>-615909.85840651928</v>
      </c>
      <c r="N68" s="203">
        <f t="shared" si="15"/>
        <v>-628367.75654087798</v>
      </c>
      <c r="O68" s="203">
        <f t="shared" si="15"/>
        <v>-641510.8390726262</v>
      </c>
      <c r="P68" s="203">
        <f t="shared" si="15"/>
        <v>-655376.79114362062</v>
      </c>
      <c r="Q68" s="203">
        <f t="shared" si="15"/>
        <v>-670005.37057851977</v>
      </c>
      <c r="R68" s="203">
        <f t="shared" si="15"/>
        <v>-685438.52188233822</v>
      </c>
      <c r="S68" s="203">
        <f t="shared" si="15"/>
        <v>-701720.49650786677</v>
      </c>
      <c r="T68" s="203">
        <f t="shared" si="15"/>
        <v>-718897.9797377995</v>
      </c>
      <c r="U68" s="203">
        <f t="shared" si="15"/>
        <v>-737020.22454537847</v>
      </c>
      <c r="V68" s="203">
        <f t="shared" si="15"/>
        <v>-756139.19281737413</v>
      </c>
      <c r="W68" s="203">
        <f t="shared" si="15"/>
        <v>-776309.70434432977</v>
      </c>
      <c r="X68" s="203">
        <f t="shared" si="15"/>
        <v>-797589.59400526783</v>
      </c>
      <c r="Y68" s="203">
        <f t="shared" si="15"/>
        <v>-820039.87759755761</v>
      </c>
      <c r="Z68" s="203">
        <f t="shared" si="15"/>
        <v>-843724.9267874232</v>
      </c>
      <c r="AA68" s="203">
        <f t="shared" si="15"/>
        <v>-868712.65368273156</v>
      </c>
      <c r="AB68" s="203">
        <f t="shared" si="15"/>
        <v>-895074.70555728162</v>
      </c>
      <c r="AC68" s="203">
        <f t="shared" si="15"/>
        <v>-922886.67028493213</v>
      </c>
      <c r="AD68" s="203">
        <f t="shared" si="15"/>
        <v>-952228.29307260341</v>
      </c>
      <c r="AE68" s="203">
        <f t="shared" si="15"/>
        <v>-983183.70511359652</v>
      </c>
      <c r="AF68" s="203">
        <f t="shared" si="15"/>
        <v>-1015841.6648168443</v>
      </c>
      <c r="AG68" s="203">
        <f t="shared" si="15"/>
        <v>-1050295.8123037708</v>
      </c>
      <c r="AH68" s="203">
        <f t="shared" si="15"/>
        <v>-1086644.937902478</v>
      </c>
      <c r="AI68" s="203">
        <f t="shared" si="15"/>
        <v>-1124993.2654091143</v>
      </c>
      <c r="AJ68" s="203">
        <f t="shared" si="15"/>
        <v>-1165450.7509286157</v>
      </c>
      <c r="AK68" s="203">
        <f t="shared" si="15"/>
        <v>-1208133.3981516892</v>
      </c>
      <c r="AL68" s="203">
        <f t="shared" si="15"/>
        <v>-1253163.5909720324</v>
      </c>
      <c r="AM68" s="203">
        <f t="shared" si="15"/>
        <v>-1300670.444397494</v>
      </c>
      <c r="AN68" s="203">
        <f t="shared" si="15"/>
        <v>-1350790.1747613561</v>
      </c>
      <c r="AO68" s="203">
        <f t="shared" si="15"/>
        <v>-1403666.4902952306</v>
      </c>
      <c r="AP68" s="203">
        <f>AP66+AP67</f>
        <v>-1459451.0031834682</v>
      </c>
      <c r="AQ68" s="109">
        <v>25</v>
      </c>
      <c r="AR68" s="109">
        <v>30</v>
      </c>
      <c r="AS68" s="109">
        <v>40</v>
      </c>
    </row>
    <row r="69" spans="1:45" x14ac:dyDescent="0.2">
      <c r="A69" s="162" t="s">
        <v>255</v>
      </c>
      <c r="B69" s="202">
        <f t="shared" ref="B69:AO69" si="16">-B56</f>
        <v>0</v>
      </c>
      <c r="C69" s="202">
        <f t="shared" si="16"/>
        <v>0</v>
      </c>
      <c r="D69" s="202">
        <f t="shared" si="16"/>
        <v>0</v>
      </c>
      <c r="E69" s="202">
        <f t="shared" si="16"/>
        <v>0</v>
      </c>
      <c r="F69" s="202">
        <f t="shared" si="16"/>
        <v>0</v>
      </c>
      <c r="G69" s="202">
        <f t="shared" si="16"/>
        <v>0</v>
      </c>
      <c r="H69" s="202">
        <f t="shared" si="16"/>
        <v>0</v>
      </c>
      <c r="I69" s="202">
        <f t="shared" si="16"/>
        <v>0</v>
      </c>
      <c r="J69" s="202">
        <f t="shared" si="16"/>
        <v>0</v>
      </c>
      <c r="K69" s="202">
        <f t="shared" si="16"/>
        <v>0</v>
      </c>
      <c r="L69" s="202">
        <f t="shared" si="16"/>
        <v>0</v>
      </c>
      <c r="M69" s="202">
        <f t="shared" si="16"/>
        <v>0</v>
      </c>
      <c r="N69" s="202">
        <f t="shared" si="16"/>
        <v>0</v>
      </c>
      <c r="O69" s="202">
        <f t="shared" si="16"/>
        <v>0</v>
      </c>
      <c r="P69" s="202">
        <f t="shared" si="16"/>
        <v>0</v>
      </c>
      <c r="Q69" s="202">
        <f t="shared" si="16"/>
        <v>0</v>
      </c>
      <c r="R69" s="202">
        <f t="shared" si="16"/>
        <v>0</v>
      </c>
      <c r="S69" s="202">
        <f t="shared" si="16"/>
        <v>0</v>
      </c>
      <c r="T69" s="202">
        <f t="shared" si="16"/>
        <v>0</v>
      </c>
      <c r="U69" s="202">
        <f t="shared" si="16"/>
        <v>0</v>
      </c>
      <c r="V69" s="202">
        <f t="shared" si="16"/>
        <v>0</v>
      </c>
      <c r="W69" s="202">
        <f t="shared" si="16"/>
        <v>0</v>
      </c>
      <c r="X69" s="202">
        <f t="shared" si="16"/>
        <v>0</v>
      </c>
      <c r="Y69" s="202">
        <f t="shared" si="16"/>
        <v>0</v>
      </c>
      <c r="Z69" s="202">
        <f t="shared" si="16"/>
        <v>0</v>
      </c>
      <c r="AA69" s="202">
        <f t="shared" si="16"/>
        <v>0</v>
      </c>
      <c r="AB69" s="202">
        <f t="shared" si="16"/>
        <v>0</v>
      </c>
      <c r="AC69" s="202">
        <f t="shared" si="16"/>
        <v>0</v>
      </c>
      <c r="AD69" s="202">
        <f t="shared" si="16"/>
        <v>0</v>
      </c>
      <c r="AE69" s="202">
        <f t="shared" si="16"/>
        <v>0</v>
      </c>
      <c r="AF69" s="202">
        <f t="shared" si="16"/>
        <v>0</v>
      </c>
      <c r="AG69" s="202">
        <f t="shared" si="16"/>
        <v>0</v>
      </c>
      <c r="AH69" s="202">
        <f t="shared" si="16"/>
        <v>0</v>
      </c>
      <c r="AI69" s="202">
        <f t="shared" si="16"/>
        <v>0</v>
      </c>
      <c r="AJ69" s="202">
        <f t="shared" si="16"/>
        <v>0</v>
      </c>
      <c r="AK69" s="202">
        <f t="shared" si="16"/>
        <v>0</v>
      </c>
      <c r="AL69" s="202">
        <f t="shared" si="16"/>
        <v>0</v>
      </c>
      <c r="AM69" s="202">
        <f t="shared" si="16"/>
        <v>0</v>
      </c>
      <c r="AN69" s="202">
        <f t="shared" si="16"/>
        <v>0</v>
      </c>
      <c r="AO69" s="202">
        <f t="shared" si="16"/>
        <v>0</v>
      </c>
      <c r="AP69" s="202">
        <f>-AP56</f>
        <v>0</v>
      </c>
    </row>
    <row r="70" spans="1:45" ht="14.25" x14ac:dyDescent="0.2">
      <c r="A70" s="163" t="s">
        <v>260</v>
      </c>
      <c r="B70" s="203">
        <f t="shared" ref="B70:AO70" si="17">B68+B69</f>
        <v>0</v>
      </c>
      <c r="C70" s="203">
        <f t="shared" si="17"/>
        <v>-522006.88365904801</v>
      </c>
      <c r="D70" s="203">
        <f t="shared" si="17"/>
        <v>-529300.11818229558</v>
      </c>
      <c r="E70" s="203">
        <f t="shared" si="17"/>
        <v>-536994.48060432193</v>
      </c>
      <c r="F70" s="203">
        <f t="shared" si="17"/>
        <v>-545112.03295955958</v>
      </c>
      <c r="G70" s="203">
        <f t="shared" si="17"/>
        <v>-553676.05069433537</v>
      </c>
      <c r="H70" s="203">
        <f t="shared" si="17"/>
        <v>-562711.08940452384</v>
      </c>
      <c r="I70" s="203">
        <f t="shared" si="17"/>
        <v>-572243.05524377257</v>
      </c>
      <c r="J70" s="203">
        <f t="shared" si="17"/>
        <v>-582299.27920418011</v>
      </c>
      <c r="K70" s="203">
        <f t="shared" si="17"/>
        <v>-592908.59548240993</v>
      </c>
      <c r="L70" s="203">
        <f t="shared" si="17"/>
        <v>-604101.42415594251</v>
      </c>
      <c r="M70" s="203">
        <f t="shared" si="17"/>
        <v>-615909.85840651928</v>
      </c>
      <c r="N70" s="203">
        <f t="shared" si="17"/>
        <v>-628367.75654087798</v>
      </c>
      <c r="O70" s="203">
        <f t="shared" si="17"/>
        <v>-641510.8390726262</v>
      </c>
      <c r="P70" s="203">
        <f t="shared" si="17"/>
        <v>-655376.79114362062</v>
      </c>
      <c r="Q70" s="203">
        <f t="shared" si="17"/>
        <v>-670005.37057851977</v>
      </c>
      <c r="R70" s="203">
        <f t="shared" si="17"/>
        <v>-685438.52188233822</v>
      </c>
      <c r="S70" s="203">
        <f t="shared" si="17"/>
        <v>-701720.49650786677</v>
      </c>
      <c r="T70" s="203">
        <f t="shared" si="17"/>
        <v>-718897.9797377995</v>
      </c>
      <c r="U70" s="203">
        <f t="shared" si="17"/>
        <v>-737020.22454537847</v>
      </c>
      <c r="V70" s="203">
        <f t="shared" si="17"/>
        <v>-756139.19281737413</v>
      </c>
      <c r="W70" s="203">
        <f t="shared" si="17"/>
        <v>-776309.70434432977</v>
      </c>
      <c r="X70" s="203">
        <f t="shared" si="17"/>
        <v>-797589.59400526783</v>
      </c>
      <c r="Y70" s="203">
        <f t="shared" si="17"/>
        <v>-820039.87759755761</v>
      </c>
      <c r="Z70" s="203">
        <f t="shared" si="17"/>
        <v>-843724.9267874232</v>
      </c>
      <c r="AA70" s="203">
        <f t="shared" si="17"/>
        <v>-868712.65368273156</v>
      </c>
      <c r="AB70" s="203">
        <f t="shared" si="17"/>
        <v>-895074.70555728162</v>
      </c>
      <c r="AC70" s="203">
        <f t="shared" si="17"/>
        <v>-922886.67028493213</v>
      </c>
      <c r="AD70" s="203">
        <f t="shared" si="17"/>
        <v>-952228.29307260341</v>
      </c>
      <c r="AE70" s="203">
        <f t="shared" si="17"/>
        <v>-983183.70511359652</v>
      </c>
      <c r="AF70" s="203">
        <f t="shared" si="17"/>
        <v>-1015841.6648168443</v>
      </c>
      <c r="AG70" s="203">
        <f t="shared" si="17"/>
        <v>-1050295.8123037708</v>
      </c>
      <c r="AH70" s="203">
        <f t="shared" si="17"/>
        <v>-1086644.937902478</v>
      </c>
      <c r="AI70" s="203">
        <f t="shared" si="17"/>
        <v>-1124993.2654091143</v>
      </c>
      <c r="AJ70" s="203">
        <f t="shared" si="17"/>
        <v>-1165450.7509286157</v>
      </c>
      <c r="AK70" s="203">
        <f t="shared" si="17"/>
        <v>-1208133.3981516892</v>
      </c>
      <c r="AL70" s="203">
        <f t="shared" si="17"/>
        <v>-1253163.5909720324</v>
      </c>
      <c r="AM70" s="203">
        <f t="shared" si="17"/>
        <v>-1300670.444397494</v>
      </c>
      <c r="AN70" s="203">
        <f t="shared" si="17"/>
        <v>-1350790.1747613561</v>
      </c>
      <c r="AO70" s="203">
        <f t="shared" si="17"/>
        <v>-1403666.4902952306</v>
      </c>
      <c r="AP70" s="203">
        <f>AP68+AP69</f>
        <v>-1459451.0031834682</v>
      </c>
    </row>
    <row r="71" spans="1:45" x14ac:dyDescent="0.2">
      <c r="A71" s="162" t="s">
        <v>254</v>
      </c>
      <c r="B71" s="202">
        <f t="shared" ref="B71:AP71" si="18">-B70*$B$36</f>
        <v>0</v>
      </c>
      <c r="C71" s="202">
        <f t="shared" si="18"/>
        <v>104401.37673180961</v>
      </c>
      <c r="D71" s="202">
        <f t="shared" si="18"/>
        <v>105860.02363645913</v>
      </c>
      <c r="E71" s="202">
        <f t="shared" si="18"/>
        <v>107398.89612086439</v>
      </c>
      <c r="F71" s="202">
        <f t="shared" si="18"/>
        <v>109022.40659191192</v>
      </c>
      <c r="G71" s="202">
        <f t="shared" si="18"/>
        <v>110735.21013886709</v>
      </c>
      <c r="H71" s="202">
        <f t="shared" si="18"/>
        <v>112542.21788090478</v>
      </c>
      <c r="I71" s="202">
        <f t="shared" si="18"/>
        <v>114448.61104875452</v>
      </c>
      <c r="J71" s="202">
        <f t="shared" si="18"/>
        <v>116459.85584083603</v>
      </c>
      <c r="K71" s="202">
        <f t="shared" si="18"/>
        <v>118581.71909648199</v>
      </c>
      <c r="L71" s="202">
        <f t="shared" si="18"/>
        <v>120820.2848311885</v>
      </c>
      <c r="M71" s="202">
        <f t="shared" si="18"/>
        <v>123181.97168130387</v>
      </c>
      <c r="N71" s="202">
        <f t="shared" si="18"/>
        <v>125673.55130817561</v>
      </c>
      <c r="O71" s="202">
        <f t="shared" si="18"/>
        <v>128302.16781452525</v>
      </c>
      <c r="P71" s="202">
        <f t="shared" si="18"/>
        <v>131075.35822872413</v>
      </c>
      <c r="Q71" s="202">
        <f t="shared" si="18"/>
        <v>134001.07411570396</v>
      </c>
      <c r="R71" s="202">
        <f t="shared" si="18"/>
        <v>137087.70437646765</v>
      </c>
      <c r="S71" s="202">
        <f t="shared" si="18"/>
        <v>140344.09930157335</v>
      </c>
      <c r="T71" s="202">
        <f t="shared" si="18"/>
        <v>143779.59594755989</v>
      </c>
      <c r="U71" s="202">
        <f t="shared" si="18"/>
        <v>147404.04490907569</v>
      </c>
      <c r="V71" s="202">
        <f t="shared" si="18"/>
        <v>151227.83856347483</v>
      </c>
      <c r="W71" s="202">
        <f t="shared" si="18"/>
        <v>155261.94086886596</v>
      </c>
      <c r="X71" s="202">
        <f t="shared" si="18"/>
        <v>159517.91880105357</v>
      </c>
      <c r="Y71" s="202">
        <f t="shared" si="18"/>
        <v>164007.97551951153</v>
      </c>
      <c r="Z71" s="202">
        <f t="shared" si="18"/>
        <v>168744.98535748466</v>
      </c>
      <c r="AA71" s="202">
        <f t="shared" si="18"/>
        <v>173742.53073654632</v>
      </c>
      <c r="AB71" s="202">
        <f t="shared" si="18"/>
        <v>179014.94111145634</v>
      </c>
      <c r="AC71" s="202">
        <f t="shared" si="18"/>
        <v>184577.33405698644</v>
      </c>
      <c r="AD71" s="202">
        <f t="shared" si="18"/>
        <v>190445.65861452068</v>
      </c>
      <c r="AE71" s="202">
        <f t="shared" si="18"/>
        <v>196636.7410227193</v>
      </c>
      <c r="AF71" s="202">
        <f t="shared" si="18"/>
        <v>203168.33296336886</v>
      </c>
      <c r="AG71" s="202">
        <f t="shared" si="18"/>
        <v>210059.16246075416</v>
      </c>
      <c r="AH71" s="202">
        <f t="shared" si="18"/>
        <v>217328.98758049562</v>
      </c>
      <c r="AI71" s="202">
        <f t="shared" si="18"/>
        <v>224998.65308182288</v>
      </c>
      <c r="AJ71" s="202">
        <f t="shared" si="18"/>
        <v>233090.15018572315</v>
      </c>
      <c r="AK71" s="202">
        <f t="shared" si="18"/>
        <v>241626.67963033787</v>
      </c>
      <c r="AL71" s="202">
        <f t="shared" si="18"/>
        <v>250632.71819440648</v>
      </c>
      <c r="AM71" s="202">
        <f t="shared" si="18"/>
        <v>260134.0888794988</v>
      </c>
      <c r="AN71" s="202">
        <f t="shared" si="18"/>
        <v>270158.03495227121</v>
      </c>
      <c r="AO71" s="202">
        <f t="shared" si="18"/>
        <v>280733.29805904615</v>
      </c>
      <c r="AP71" s="202">
        <f t="shared" si="18"/>
        <v>291890.20063669368</v>
      </c>
    </row>
    <row r="72" spans="1:45" ht="15" thickBot="1" x14ac:dyDescent="0.25">
      <c r="A72" s="167" t="s">
        <v>259</v>
      </c>
      <c r="B72" s="168">
        <f t="shared" ref="B72:AO72" si="19">B70+B71</f>
        <v>0</v>
      </c>
      <c r="C72" s="168">
        <f t="shared" si="19"/>
        <v>-417605.50692723843</v>
      </c>
      <c r="D72" s="168">
        <f t="shared" si="19"/>
        <v>-423440.09454583644</v>
      </c>
      <c r="E72" s="168">
        <f t="shared" si="19"/>
        <v>-429595.58448345755</v>
      </c>
      <c r="F72" s="168">
        <f t="shared" si="19"/>
        <v>-436089.62636764767</v>
      </c>
      <c r="G72" s="168">
        <f t="shared" si="19"/>
        <v>-442940.84055546828</v>
      </c>
      <c r="H72" s="168">
        <f t="shared" si="19"/>
        <v>-450168.87152361905</v>
      </c>
      <c r="I72" s="168">
        <f t="shared" si="19"/>
        <v>-457794.44419501803</v>
      </c>
      <c r="J72" s="168">
        <f t="shared" si="19"/>
        <v>-465839.4233633441</v>
      </c>
      <c r="K72" s="168">
        <f t="shared" si="19"/>
        <v>-474326.87638592796</v>
      </c>
      <c r="L72" s="168">
        <f t="shared" si="19"/>
        <v>-483281.13932475401</v>
      </c>
      <c r="M72" s="168">
        <f t="shared" si="19"/>
        <v>-492727.88672521542</v>
      </c>
      <c r="N72" s="168">
        <f t="shared" si="19"/>
        <v>-502694.20523270237</v>
      </c>
      <c r="O72" s="168">
        <f t="shared" si="19"/>
        <v>-513208.67125810095</v>
      </c>
      <c r="P72" s="168">
        <f t="shared" si="19"/>
        <v>-524301.43291489652</v>
      </c>
      <c r="Q72" s="168">
        <f t="shared" si="19"/>
        <v>-536004.29646281584</v>
      </c>
      <c r="R72" s="168">
        <f t="shared" si="19"/>
        <v>-548350.8175058706</v>
      </c>
      <c r="S72" s="168">
        <f t="shared" si="19"/>
        <v>-561376.39720629342</v>
      </c>
      <c r="T72" s="168">
        <f t="shared" si="19"/>
        <v>-575118.38379023958</v>
      </c>
      <c r="U72" s="168">
        <f t="shared" si="19"/>
        <v>-589616.17963630275</v>
      </c>
      <c r="V72" s="168">
        <f t="shared" si="19"/>
        <v>-604911.35425389931</v>
      </c>
      <c r="W72" s="168">
        <f t="shared" si="19"/>
        <v>-621047.76347546384</v>
      </c>
      <c r="X72" s="168">
        <f t="shared" si="19"/>
        <v>-638071.67520421429</v>
      </c>
      <c r="Y72" s="168">
        <f t="shared" si="19"/>
        <v>-656031.90207804611</v>
      </c>
      <c r="Z72" s="168">
        <f t="shared" si="19"/>
        <v>-674979.94142993854</v>
      </c>
      <c r="AA72" s="168">
        <f t="shared" si="19"/>
        <v>-694970.12294618529</v>
      </c>
      <c r="AB72" s="168">
        <f t="shared" si="19"/>
        <v>-716059.76444582525</v>
      </c>
      <c r="AC72" s="168">
        <f t="shared" si="19"/>
        <v>-738309.33622794575</v>
      </c>
      <c r="AD72" s="168">
        <f t="shared" si="19"/>
        <v>-761782.63445808273</v>
      </c>
      <c r="AE72" s="168">
        <f t="shared" si="19"/>
        <v>-786546.96409087721</v>
      </c>
      <c r="AF72" s="168">
        <f t="shared" si="19"/>
        <v>-812673.33185347542</v>
      </c>
      <c r="AG72" s="168">
        <f t="shared" si="19"/>
        <v>-840236.64984301664</v>
      </c>
      <c r="AH72" s="168">
        <f t="shared" si="19"/>
        <v>-869315.95032198238</v>
      </c>
      <c r="AI72" s="168">
        <f t="shared" si="19"/>
        <v>-899994.6123272914</v>
      </c>
      <c r="AJ72" s="168">
        <f t="shared" si="19"/>
        <v>-932360.6007428926</v>
      </c>
      <c r="AK72" s="168">
        <f t="shared" si="19"/>
        <v>-966506.71852135134</v>
      </c>
      <c r="AL72" s="168">
        <f t="shared" si="19"/>
        <v>-1002530.8727776259</v>
      </c>
      <c r="AM72" s="168">
        <f t="shared" si="19"/>
        <v>-1040536.3555179952</v>
      </c>
      <c r="AN72" s="168">
        <f t="shared" si="19"/>
        <v>-1080632.1398090848</v>
      </c>
      <c r="AO72" s="168">
        <f t="shared" si="19"/>
        <v>-1122933.1922361846</v>
      </c>
      <c r="AP72" s="168">
        <f>AP70+AP71</f>
        <v>-1167560.8025467745</v>
      </c>
    </row>
    <row r="73" spans="1:45" s="170" customFormat="1" ht="16.5" thickBot="1" x14ac:dyDescent="0.25">
      <c r="A73" s="158"/>
      <c r="B73" s="169">
        <f>C141</f>
        <v>1.5</v>
      </c>
      <c r="C73" s="169">
        <f t="shared" ref="C73:AP73" si="20">D141</f>
        <v>2.5</v>
      </c>
      <c r="D73" s="169">
        <f t="shared" si="20"/>
        <v>3.5</v>
      </c>
      <c r="E73" s="169">
        <f t="shared" si="20"/>
        <v>4.5</v>
      </c>
      <c r="F73" s="169">
        <f t="shared" si="20"/>
        <v>5.5</v>
      </c>
      <c r="G73" s="169">
        <f t="shared" si="20"/>
        <v>6.5</v>
      </c>
      <c r="H73" s="169">
        <f t="shared" si="20"/>
        <v>7.5</v>
      </c>
      <c r="I73" s="169">
        <f t="shared" si="20"/>
        <v>8.5</v>
      </c>
      <c r="J73" s="169">
        <f t="shared" si="20"/>
        <v>9.5</v>
      </c>
      <c r="K73" s="169">
        <f t="shared" si="20"/>
        <v>10.5</v>
      </c>
      <c r="L73" s="169">
        <f t="shared" si="20"/>
        <v>11.5</v>
      </c>
      <c r="M73" s="169">
        <f t="shared" si="20"/>
        <v>12.5</v>
      </c>
      <c r="N73" s="169">
        <f t="shared" si="20"/>
        <v>13.5</v>
      </c>
      <c r="O73" s="169">
        <f t="shared" si="20"/>
        <v>14.5</v>
      </c>
      <c r="P73" s="169">
        <f t="shared" si="20"/>
        <v>15.5</v>
      </c>
      <c r="Q73" s="169">
        <f t="shared" si="20"/>
        <v>16.5</v>
      </c>
      <c r="R73" s="169">
        <f t="shared" si="20"/>
        <v>17.5</v>
      </c>
      <c r="S73" s="169">
        <f t="shared" si="20"/>
        <v>18.5</v>
      </c>
      <c r="T73" s="169">
        <f t="shared" si="20"/>
        <v>19.5</v>
      </c>
      <c r="U73" s="169">
        <f t="shared" si="20"/>
        <v>20.5</v>
      </c>
      <c r="V73" s="169">
        <f t="shared" si="20"/>
        <v>21.5</v>
      </c>
      <c r="W73" s="169">
        <f t="shared" si="20"/>
        <v>22.5</v>
      </c>
      <c r="X73" s="169">
        <f t="shared" si="20"/>
        <v>23.5</v>
      </c>
      <c r="Y73" s="169">
        <f t="shared" si="20"/>
        <v>24.5</v>
      </c>
      <c r="Z73" s="169">
        <f t="shared" si="20"/>
        <v>25.5</v>
      </c>
      <c r="AA73" s="169">
        <f t="shared" si="20"/>
        <v>26.5</v>
      </c>
      <c r="AB73" s="169">
        <f t="shared" si="20"/>
        <v>27.5</v>
      </c>
      <c r="AC73" s="169">
        <f t="shared" si="20"/>
        <v>28.5</v>
      </c>
      <c r="AD73" s="169">
        <f t="shared" si="20"/>
        <v>29.5</v>
      </c>
      <c r="AE73" s="169">
        <f t="shared" si="20"/>
        <v>30.5</v>
      </c>
      <c r="AF73" s="169">
        <f t="shared" si="20"/>
        <v>31.5</v>
      </c>
      <c r="AG73" s="169">
        <f t="shared" si="20"/>
        <v>32.5</v>
      </c>
      <c r="AH73" s="169">
        <f t="shared" si="20"/>
        <v>33.5</v>
      </c>
      <c r="AI73" s="169">
        <f t="shared" si="20"/>
        <v>34.5</v>
      </c>
      <c r="AJ73" s="169">
        <f t="shared" si="20"/>
        <v>35.5</v>
      </c>
      <c r="AK73" s="169">
        <f t="shared" si="20"/>
        <v>36.5</v>
      </c>
      <c r="AL73" s="169">
        <f t="shared" si="20"/>
        <v>37.5</v>
      </c>
      <c r="AM73" s="169">
        <f t="shared" si="20"/>
        <v>38.5</v>
      </c>
      <c r="AN73" s="169">
        <f t="shared" si="20"/>
        <v>39.5</v>
      </c>
      <c r="AO73" s="169">
        <f t="shared" si="20"/>
        <v>40.5</v>
      </c>
      <c r="AP73" s="169">
        <f t="shared" si="20"/>
        <v>41.5</v>
      </c>
      <c r="AQ73" s="109"/>
      <c r="AR73" s="109"/>
      <c r="AS73" s="109"/>
    </row>
    <row r="74" spans="1:45" x14ac:dyDescent="0.2">
      <c r="A74" s="153" t="s">
        <v>258</v>
      </c>
      <c r="B74" s="154">
        <f t="shared" ref="B74:AO74" si="21">B58</f>
        <v>1</v>
      </c>
      <c r="C74" s="154">
        <f t="shared" si="21"/>
        <v>2</v>
      </c>
      <c r="D74" s="154">
        <f t="shared" si="21"/>
        <v>3</v>
      </c>
      <c r="E74" s="154">
        <f t="shared" si="21"/>
        <v>4</v>
      </c>
      <c r="F74" s="154">
        <f t="shared" si="21"/>
        <v>5</v>
      </c>
      <c r="G74" s="154">
        <f t="shared" si="21"/>
        <v>6</v>
      </c>
      <c r="H74" s="154">
        <f t="shared" si="21"/>
        <v>7</v>
      </c>
      <c r="I74" s="154">
        <f t="shared" si="21"/>
        <v>8</v>
      </c>
      <c r="J74" s="154">
        <f t="shared" si="21"/>
        <v>9</v>
      </c>
      <c r="K74" s="154">
        <f t="shared" si="21"/>
        <v>10</v>
      </c>
      <c r="L74" s="154">
        <f t="shared" si="21"/>
        <v>11</v>
      </c>
      <c r="M74" s="154">
        <f t="shared" si="21"/>
        <v>12</v>
      </c>
      <c r="N74" s="154">
        <f t="shared" si="21"/>
        <v>13</v>
      </c>
      <c r="O74" s="154">
        <f t="shared" si="21"/>
        <v>14</v>
      </c>
      <c r="P74" s="154">
        <f t="shared" si="21"/>
        <v>15</v>
      </c>
      <c r="Q74" s="154">
        <f t="shared" si="21"/>
        <v>16</v>
      </c>
      <c r="R74" s="154">
        <f t="shared" si="21"/>
        <v>17</v>
      </c>
      <c r="S74" s="154">
        <f t="shared" si="21"/>
        <v>18</v>
      </c>
      <c r="T74" s="154">
        <f t="shared" si="21"/>
        <v>19</v>
      </c>
      <c r="U74" s="154">
        <f t="shared" si="21"/>
        <v>20</v>
      </c>
      <c r="V74" s="154">
        <f t="shared" si="21"/>
        <v>21</v>
      </c>
      <c r="W74" s="154">
        <f t="shared" si="21"/>
        <v>22</v>
      </c>
      <c r="X74" s="154">
        <f t="shared" si="21"/>
        <v>23</v>
      </c>
      <c r="Y74" s="154">
        <f t="shared" si="21"/>
        <v>24</v>
      </c>
      <c r="Z74" s="154">
        <f t="shared" si="21"/>
        <v>25</v>
      </c>
      <c r="AA74" s="154">
        <f t="shared" si="21"/>
        <v>26</v>
      </c>
      <c r="AB74" s="154">
        <f t="shared" si="21"/>
        <v>27</v>
      </c>
      <c r="AC74" s="154">
        <f t="shared" si="21"/>
        <v>28</v>
      </c>
      <c r="AD74" s="154">
        <f t="shared" si="21"/>
        <v>29</v>
      </c>
      <c r="AE74" s="154">
        <f t="shared" si="21"/>
        <v>30</v>
      </c>
      <c r="AF74" s="154">
        <f t="shared" si="21"/>
        <v>31</v>
      </c>
      <c r="AG74" s="154">
        <f t="shared" si="21"/>
        <v>32</v>
      </c>
      <c r="AH74" s="154">
        <f t="shared" si="21"/>
        <v>33</v>
      </c>
      <c r="AI74" s="154">
        <f t="shared" si="21"/>
        <v>34</v>
      </c>
      <c r="AJ74" s="154">
        <f t="shared" si="21"/>
        <v>35</v>
      </c>
      <c r="AK74" s="154">
        <f t="shared" si="21"/>
        <v>36</v>
      </c>
      <c r="AL74" s="154">
        <f t="shared" si="21"/>
        <v>37</v>
      </c>
      <c r="AM74" s="154">
        <f t="shared" si="21"/>
        <v>38</v>
      </c>
      <c r="AN74" s="154">
        <f t="shared" si="21"/>
        <v>39</v>
      </c>
      <c r="AO74" s="154">
        <f t="shared" si="21"/>
        <v>40</v>
      </c>
      <c r="AP74" s="154">
        <f>AP58</f>
        <v>41</v>
      </c>
    </row>
    <row r="75" spans="1:45" ht="28.5" x14ac:dyDescent="0.2">
      <c r="A75" s="161" t="s">
        <v>257</v>
      </c>
      <c r="B75" s="203">
        <f t="shared" ref="B75:AO75" si="22">B68</f>
        <v>0</v>
      </c>
      <c r="C75" s="203">
        <f t="shared" si="22"/>
        <v>-522006.88365904801</v>
      </c>
      <c r="D75" s="203">
        <f>D68</f>
        <v>-529300.11818229558</v>
      </c>
      <c r="E75" s="203">
        <f t="shared" si="22"/>
        <v>-536994.48060432193</v>
      </c>
      <c r="F75" s="203">
        <f t="shared" si="22"/>
        <v>-545112.03295955958</v>
      </c>
      <c r="G75" s="203">
        <f t="shared" si="22"/>
        <v>-553676.05069433537</v>
      </c>
      <c r="H75" s="203">
        <f t="shared" si="22"/>
        <v>-562711.08940452384</v>
      </c>
      <c r="I75" s="203">
        <f t="shared" si="22"/>
        <v>-572243.05524377257</v>
      </c>
      <c r="J75" s="203">
        <f t="shared" si="22"/>
        <v>-582299.27920418011</v>
      </c>
      <c r="K75" s="203">
        <f t="shared" si="22"/>
        <v>-592908.59548240993</v>
      </c>
      <c r="L75" s="203">
        <f t="shared" si="22"/>
        <v>-604101.42415594251</v>
      </c>
      <c r="M75" s="203">
        <f t="shared" si="22"/>
        <v>-615909.85840651928</v>
      </c>
      <c r="N75" s="203">
        <f t="shared" si="22"/>
        <v>-628367.75654087798</v>
      </c>
      <c r="O75" s="203">
        <f t="shared" si="22"/>
        <v>-641510.8390726262</v>
      </c>
      <c r="P75" s="203">
        <f t="shared" si="22"/>
        <v>-655376.79114362062</v>
      </c>
      <c r="Q75" s="203">
        <f t="shared" si="22"/>
        <v>-670005.37057851977</v>
      </c>
      <c r="R75" s="203">
        <f t="shared" si="22"/>
        <v>-685438.52188233822</v>
      </c>
      <c r="S75" s="203">
        <f t="shared" si="22"/>
        <v>-701720.49650786677</v>
      </c>
      <c r="T75" s="203">
        <f t="shared" si="22"/>
        <v>-718897.9797377995</v>
      </c>
      <c r="U75" s="203">
        <f t="shared" si="22"/>
        <v>-737020.22454537847</v>
      </c>
      <c r="V75" s="203">
        <f t="shared" si="22"/>
        <v>-756139.19281737413</v>
      </c>
      <c r="W75" s="203">
        <f t="shared" si="22"/>
        <v>-776309.70434432977</v>
      </c>
      <c r="X75" s="203">
        <f t="shared" si="22"/>
        <v>-797589.59400526783</v>
      </c>
      <c r="Y75" s="203">
        <f t="shared" si="22"/>
        <v>-820039.87759755761</v>
      </c>
      <c r="Z75" s="203">
        <f t="shared" si="22"/>
        <v>-843724.9267874232</v>
      </c>
      <c r="AA75" s="203">
        <f t="shared" si="22"/>
        <v>-868712.65368273156</v>
      </c>
      <c r="AB75" s="203">
        <f t="shared" si="22"/>
        <v>-895074.70555728162</v>
      </c>
      <c r="AC75" s="203">
        <f t="shared" si="22"/>
        <v>-922886.67028493213</v>
      </c>
      <c r="AD75" s="203">
        <f t="shared" si="22"/>
        <v>-952228.29307260341</v>
      </c>
      <c r="AE75" s="203">
        <f t="shared" si="22"/>
        <v>-983183.70511359652</v>
      </c>
      <c r="AF75" s="203">
        <f t="shared" si="22"/>
        <v>-1015841.6648168443</v>
      </c>
      <c r="AG75" s="203">
        <f t="shared" si="22"/>
        <v>-1050295.8123037708</v>
      </c>
      <c r="AH75" s="203">
        <f t="shared" si="22"/>
        <v>-1086644.937902478</v>
      </c>
      <c r="AI75" s="203">
        <f t="shared" si="22"/>
        <v>-1124993.2654091143</v>
      </c>
      <c r="AJ75" s="203">
        <f t="shared" si="22"/>
        <v>-1165450.7509286157</v>
      </c>
      <c r="AK75" s="203">
        <f t="shared" si="22"/>
        <v>-1208133.3981516892</v>
      </c>
      <c r="AL75" s="203">
        <f t="shared" si="22"/>
        <v>-1253163.5909720324</v>
      </c>
      <c r="AM75" s="203">
        <f t="shared" si="22"/>
        <v>-1300670.444397494</v>
      </c>
      <c r="AN75" s="203">
        <f t="shared" si="22"/>
        <v>-1350790.1747613561</v>
      </c>
      <c r="AO75" s="203">
        <f t="shared" si="22"/>
        <v>-1403666.4902952306</v>
      </c>
      <c r="AP75" s="203">
        <f>AP68</f>
        <v>-1459451.0031834682</v>
      </c>
    </row>
    <row r="76" spans="1:45" x14ac:dyDescent="0.2">
      <c r="A76" s="162" t="s">
        <v>256</v>
      </c>
      <c r="B76" s="202">
        <f t="shared" ref="B76:AO76" si="23">-B67</f>
        <v>0</v>
      </c>
      <c r="C76" s="202">
        <f>-C67</f>
        <v>389402.61959999998</v>
      </c>
      <c r="D76" s="202">
        <f t="shared" si="23"/>
        <v>389402.61959999998</v>
      </c>
      <c r="E76" s="202">
        <f t="shared" si="23"/>
        <v>389402.61959999998</v>
      </c>
      <c r="F76" s="202">
        <f>-C67</f>
        <v>389402.61959999998</v>
      </c>
      <c r="G76" s="202">
        <f t="shared" si="23"/>
        <v>389402.61959999998</v>
      </c>
      <c r="H76" s="202">
        <f t="shared" si="23"/>
        <v>389402.61959999998</v>
      </c>
      <c r="I76" s="202">
        <f t="shared" si="23"/>
        <v>389402.61959999998</v>
      </c>
      <c r="J76" s="202">
        <f t="shared" si="23"/>
        <v>389402.61959999998</v>
      </c>
      <c r="K76" s="202">
        <f t="shared" si="23"/>
        <v>389402.61959999998</v>
      </c>
      <c r="L76" s="202">
        <f>-L67</f>
        <v>389402.61959999998</v>
      </c>
      <c r="M76" s="202">
        <f>-M67</f>
        <v>389402.61959999998</v>
      </c>
      <c r="N76" s="202">
        <f t="shared" si="23"/>
        <v>389402.61959999998</v>
      </c>
      <c r="O76" s="202">
        <f t="shared" si="23"/>
        <v>389402.61959999998</v>
      </c>
      <c r="P76" s="202">
        <f t="shared" si="23"/>
        <v>389402.61959999998</v>
      </c>
      <c r="Q76" s="202">
        <f t="shared" si="23"/>
        <v>389402.61959999998</v>
      </c>
      <c r="R76" s="202">
        <f t="shared" si="23"/>
        <v>389402.61959999998</v>
      </c>
      <c r="S76" s="202">
        <f t="shared" si="23"/>
        <v>389402.61959999998</v>
      </c>
      <c r="T76" s="202">
        <f t="shared" si="23"/>
        <v>389402.61959999998</v>
      </c>
      <c r="U76" s="202">
        <f t="shared" si="23"/>
        <v>389402.61959999998</v>
      </c>
      <c r="V76" s="202">
        <f t="shared" si="23"/>
        <v>389402.61959999998</v>
      </c>
      <c r="W76" s="202">
        <f t="shared" si="23"/>
        <v>389402.61959999998</v>
      </c>
      <c r="X76" s="202">
        <f t="shared" si="23"/>
        <v>389402.61959999998</v>
      </c>
      <c r="Y76" s="202">
        <f t="shared" si="23"/>
        <v>389402.61959999998</v>
      </c>
      <c r="Z76" s="202">
        <f t="shared" si="23"/>
        <v>389402.61959999998</v>
      </c>
      <c r="AA76" s="202">
        <f t="shared" si="23"/>
        <v>389402.61959999998</v>
      </c>
      <c r="AB76" s="202">
        <f t="shared" si="23"/>
        <v>389402.61959999998</v>
      </c>
      <c r="AC76" s="202">
        <f t="shared" si="23"/>
        <v>389402.61959999998</v>
      </c>
      <c r="AD76" s="202">
        <f t="shared" si="23"/>
        <v>389402.61959999998</v>
      </c>
      <c r="AE76" s="202">
        <f t="shared" si="23"/>
        <v>389402.61959999998</v>
      </c>
      <c r="AF76" s="202">
        <f t="shared" si="23"/>
        <v>389402.61959999998</v>
      </c>
      <c r="AG76" s="202">
        <f t="shared" si="23"/>
        <v>389402.61959999998</v>
      </c>
      <c r="AH76" s="202">
        <f t="shared" si="23"/>
        <v>389402.61959999998</v>
      </c>
      <c r="AI76" s="202">
        <f t="shared" si="23"/>
        <v>389402.61959999998</v>
      </c>
      <c r="AJ76" s="202">
        <f t="shared" si="23"/>
        <v>389402.61959999998</v>
      </c>
      <c r="AK76" s="202">
        <f t="shared" si="23"/>
        <v>389402.61959999998</v>
      </c>
      <c r="AL76" s="202">
        <f t="shared" si="23"/>
        <v>389402.61959999998</v>
      </c>
      <c r="AM76" s="202">
        <f t="shared" si="23"/>
        <v>389402.61959999998</v>
      </c>
      <c r="AN76" s="202">
        <f t="shared" si="23"/>
        <v>389402.61959999998</v>
      </c>
      <c r="AO76" s="202">
        <f t="shared" si="23"/>
        <v>389402.61959999998</v>
      </c>
      <c r="AP76" s="202">
        <f>-AP67</f>
        <v>389402.61959999998</v>
      </c>
    </row>
    <row r="77" spans="1:45" x14ac:dyDescent="0.2">
      <c r="A77" s="162" t="s">
        <v>255</v>
      </c>
      <c r="B77" s="202">
        <f t="shared" ref="B77:AO77" si="24">B69</f>
        <v>0</v>
      </c>
      <c r="C77" s="202">
        <f t="shared" si="24"/>
        <v>0</v>
      </c>
      <c r="D77" s="202">
        <f t="shared" si="24"/>
        <v>0</v>
      </c>
      <c r="E77" s="202">
        <f t="shared" si="24"/>
        <v>0</v>
      </c>
      <c r="F77" s="202">
        <f t="shared" si="24"/>
        <v>0</v>
      </c>
      <c r="G77" s="202">
        <f t="shared" si="24"/>
        <v>0</v>
      </c>
      <c r="H77" s="202">
        <f t="shared" si="24"/>
        <v>0</v>
      </c>
      <c r="I77" s="202">
        <f t="shared" si="24"/>
        <v>0</v>
      </c>
      <c r="J77" s="202">
        <f t="shared" si="24"/>
        <v>0</v>
      </c>
      <c r="K77" s="202">
        <f t="shared" si="24"/>
        <v>0</v>
      </c>
      <c r="L77" s="202">
        <f t="shared" si="24"/>
        <v>0</v>
      </c>
      <c r="M77" s="202">
        <f t="shared" si="24"/>
        <v>0</v>
      </c>
      <c r="N77" s="202">
        <f t="shared" si="24"/>
        <v>0</v>
      </c>
      <c r="O77" s="202">
        <f t="shared" si="24"/>
        <v>0</v>
      </c>
      <c r="P77" s="202">
        <f t="shared" si="24"/>
        <v>0</v>
      </c>
      <c r="Q77" s="202">
        <f t="shared" si="24"/>
        <v>0</v>
      </c>
      <c r="R77" s="202">
        <f t="shared" si="24"/>
        <v>0</v>
      </c>
      <c r="S77" s="202">
        <f t="shared" si="24"/>
        <v>0</v>
      </c>
      <c r="T77" s="202">
        <f t="shared" si="24"/>
        <v>0</v>
      </c>
      <c r="U77" s="202">
        <f t="shared" si="24"/>
        <v>0</v>
      </c>
      <c r="V77" s="202">
        <f t="shared" si="24"/>
        <v>0</v>
      </c>
      <c r="W77" s="202">
        <f t="shared" si="24"/>
        <v>0</v>
      </c>
      <c r="X77" s="202">
        <f t="shared" si="24"/>
        <v>0</v>
      </c>
      <c r="Y77" s="202">
        <f t="shared" si="24"/>
        <v>0</v>
      </c>
      <c r="Z77" s="202">
        <f t="shared" si="24"/>
        <v>0</v>
      </c>
      <c r="AA77" s="202">
        <f t="shared" si="24"/>
        <v>0</v>
      </c>
      <c r="AB77" s="202">
        <f t="shared" si="24"/>
        <v>0</v>
      </c>
      <c r="AC77" s="202">
        <f t="shared" si="24"/>
        <v>0</v>
      </c>
      <c r="AD77" s="202">
        <f t="shared" si="24"/>
        <v>0</v>
      </c>
      <c r="AE77" s="202">
        <f t="shared" si="24"/>
        <v>0</v>
      </c>
      <c r="AF77" s="202">
        <f t="shared" si="24"/>
        <v>0</v>
      </c>
      <c r="AG77" s="202">
        <f t="shared" si="24"/>
        <v>0</v>
      </c>
      <c r="AH77" s="202">
        <f t="shared" si="24"/>
        <v>0</v>
      </c>
      <c r="AI77" s="202">
        <f t="shared" si="24"/>
        <v>0</v>
      </c>
      <c r="AJ77" s="202">
        <f t="shared" si="24"/>
        <v>0</v>
      </c>
      <c r="AK77" s="202">
        <f t="shared" si="24"/>
        <v>0</v>
      </c>
      <c r="AL77" s="202">
        <f t="shared" si="24"/>
        <v>0</v>
      </c>
      <c r="AM77" s="202">
        <f t="shared" si="24"/>
        <v>0</v>
      </c>
      <c r="AN77" s="202">
        <f t="shared" si="24"/>
        <v>0</v>
      </c>
      <c r="AO77" s="202">
        <f t="shared" si="24"/>
        <v>0</v>
      </c>
      <c r="AP77" s="202">
        <f>AP69</f>
        <v>0</v>
      </c>
    </row>
    <row r="78" spans="1:45" x14ac:dyDescent="0.2">
      <c r="A78" s="162" t="s">
        <v>254</v>
      </c>
      <c r="B78" s="202">
        <f>IF(SUM($B$71:B71)+SUM($A$78:A78)&gt;0,0,SUM($B$71:B71)-SUM($A$78:A78))</f>
        <v>0</v>
      </c>
      <c r="C78" s="202">
        <f>IF(SUM($B$71:C71)+SUM($A$78:B78)&gt;0,0,SUM($B$71:C71)-SUM($A$78:B78))</f>
        <v>0</v>
      </c>
      <c r="D78" s="202">
        <f>IF(SUM($B$71:D71)+SUM($A$78:C78)&gt;0,0,SUM($B$71:D71)-SUM($A$78:C78))</f>
        <v>0</v>
      </c>
      <c r="E78" s="202">
        <f>IF(SUM($B$71:E71)+SUM($A$78:D78)&gt;0,0,SUM($B$71:E71)-SUM($A$78:D78))</f>
        <v>0</v>
      </c>
      <c r="F78" s="202">
        <f>IF(SUM($B$71:F71)+SUM($A$78:E78)&gt;0,0,SUM($B$71:F71)-SUM($A$78:E78))</f>
        <v>0</v>
      </c>
      <c r="G78" s="202">
        <f>IF(SUM($B$71:G71)+SUM($A$78:F78)&gt;0,0,SUM($B$71:G71)-SUM($A$78:F78))</f>
        <v>0</v>
      </c>
      <c r="H78" s="202">
        <f>IF(SUM($B$71:H71)+SUM($A$78:G78)&gt;0,0,SUM($B$71:H71)-SUM($A$78:G78))</f>
        <v>0</v>
      </c>
      <c r="I78" s="202">
        <f>IF(SUM($B$71:I71)+SUM($A$78:H78)&gt;0,0,SUM($B$71:I71)-SUM($A$78:H78))</f>
        <v>0</v>
      </c>
      <c r="J78" s="202">
        <f>IF(SUM($B$71:J71)+SUM($A$78:I78)&gt;0,0,SUM($B$71:J71)-SUM($A$78:I78))</f>
        <v>0</v>
      </c>
      <c r="K78" s="202">
        <f>IF(SUM($B$71:K71)+SUM($A$78:J78)&gt;0,0,SUM($B$71:K71)-SUM($A$78:J78))</f>
        <v>0</v>
      </c>
      <c r="L78" s="202">
        <f>IF(SUM($B$71:L71)+SUM($A$78:K78)&gt;0,0,SUM($B$71:L71)-SUM($A$78:K78))</f>
        <v>0</v>
      </c>
      <c r="M78" s="202">
        <f>IF(SUM($B$71:M71)+SUM($A$78:L78)&gt;0,0,SUM($B$71:M71)-SUM($A$78:L78))</f>
        <v>0</v>
      </c>
      <c r="N78" s="202">
        <f>IF(SUM($B$71:N71)+SUM($A$78:M78)&gt;0,0,SUM($B$71:N71)-SUM($A$78:M78))</f>
        <v>0</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162" t="s">
        <v>253</v>
      </c>
      <c r="B79" s="202">
        <f>IF(((SUM($B$59:B59)+SUM($B$61:B64))+SUM($B$81:B81))&lt;0,((SUM($B$59:B59)+SUM($B$61:B64))+SUM($B$81:B81))*0.18-SUM($A$79:A79),IF(SUM(A$79:$B79)&lt;0,0-SUM(A$79:$B79),0))</f>
        <v>-2138414.3855999997</v>
      </c>
      <c r="C79" s="202">
        <f>IF(((SUM($B$59:C59)+SUM($B$61:C64))+SUM($B$81:C81))&lt;0,((SUM($B$59:C59)+SUM($B$61:C64))+SUM($B$81:C81))*0.18-SUM($A$79:B79),IF(SUM($B$79:B79)&lt;0,0-SUM($B$79:B79),0))</f>
        <v>-23868.767530628946</v>
      </c>
      <c r="D79" s="202">
        <f>IF(((SUM($B$59:D59)+SUM($B$61:D64))+SUM($B$81:D81))&lt;0,((SUM($B$59:D59)+SUM($B$61:D64))+SUM($B$81:D81))*0.18-SUM($A$79:C79),IF(SUM($B$79:C79)&lt;0,0-SUM($B$79:C79),0))</f>
        <v>-25181.549744813237</v>
      </c>
      <c r="E79" s="202">
        <f>IF(((SUM($B$59:E59)+SUM($B$61:E64))+SUM($B$81:E81))&lt;0,((SUM($B$59:E59)+SUM($B$61:E64))+SUM($B$81:E81))*0.18-SUM($A$79:D79),IF(SUM($B$79:D79)&lt;0,0-SUM($B$79:D79),0))</f>
        <v>-26566.534980777651</v>
      </c>
      <c r="F79" s="202">
        <f>IF(((SUM($B$59:F59)+SUM($B$61:F64))+SUM($B$81:F81))&lt;0,((SUM($B$59:F59)+SUM($B$61:F64))+SUM($B$81:F81))*0.18-SUM($A$79:E79),IF(SUM($B$79:E79)&lt;0,0-SUM($B$79:E79),0))</f>
        <v>-28027.694404720794</v>
      </c>
      <c r="G79" s="202">
        <f>IF(((SUM($B$59:G59)+SUM($B$61:G64))+SUM($B$81:G81))&lt;0,((SUM($B$59:G59)+SUM($B$61:G64))+SUM($B$81:G81))*0.18-SUM($A$79:F79),IF(SUM($B$79:F79)&lt;0,0-SUM($B$79:F79),0))</f>
        <v>-29569.217596980277</v>
      </c>
      <c r="H79" s="202">
        <f>IF(((SUM($B$59:H59)+SUM($B$61:H64))+SUM($B$81:H81))&lt;0,((SUM($B$59:H59)+SUM($B$61:H64))+SUM($B$81:H81))*0.18-SUM($A$79:G79),IF(SUM($B$79:G79)&lt;0,0-SUM($B$79:G79),0))</f>
        <v>-31195.524564814288</v>
      </c>
      <c r="I79" s="202">
        <f>IF(((SUM($B$59:I59)+SUM($B$61:I64))+SUM($B$81:I81))&lt;0,((SUM($B$59:I59)+SUM($B$61:I64))+SUM($B$81:I81))*0.18-SUM($A$79:H79),IF(SUM($B$79:H79)&lt;0,0-SUM($B$79:H79),0))</f>
        <v>-32911.278415879235</v>
      </c>
      <c r="J79" s="202">
        <f>IF(((SUM($B$59:J59)+SUM($B$61:J64))+SUM($B$81:J81))&lt;0,((SUM($B$59:J59)+SUM($B$61:J64))+SUM($B$81:J81))*0.18-SUM($A$79:I79),IF(SUM($B$79:I79)&lt;0,0-SUM($B$79:I79),0))</f>
        <v>-34721.398728752509</v>
      </c>
      <c r="K79" s="202">
        <f>IF(((SUM($B$59:K59)+SUM($B$61:K64))+SUM($B$81:K81))&lt;0,((SUM($B$59:K59)+SUM($B$61:K64))+SUM($B$81:K81))*0.18-SUM($A$79:J79),IF(SUM($B$79:J79)&lt;0,0-SUM($B$79:J79),0))</f>
        <v>-36631.075658833608</v>
      </c>
      <c r="L79" s="202">
        <f>IF(((SUM($B$59:L59)+SUM($B$61:L64))+SUM($B$81:L81))&lt;0,((SUM($B$59:L59)+SUM($B$61:L64))+SUM($B$81:L81))*0.18-SUM($A$79:K79),IF(SUM($B$79:K79)&lt;0,0-SUM($B$79:K79),0))</f>
        <v>-38645.784820070025</v>
      </c>
      <c r="M79" s="202">
        <f>IF(((SUM($B$59:M59)+SUM($B$61:M64))+SUM($B$81:M81))&lt;0,((SUM($B$59:M59)+SUM($B$61:M64))+SUM($B$81:M81))*0.18-SUM($A$79:L79),IF(SUM($B$79:L79)&lt;0,0-SUM($B$79:L79),0))</f>
        <v>-40771.302985173184</v>
      </c>
      <c r="N79" s="202">
        <f>IF(((SUM($B$59:N59)+SUM($B$61:N64))+SUM($B$81:N81))&lt;0,((SUM($B$59:N59)+SUM($B$61:N64))+SUM($B$81:N81))*0.18-SUM($A$79:M79),IF(SUM($B$79:M79)&lt;0,0-SUM($B$79:M79),0))</f>
        <v>-43013.724649358541</v>
      </c>
      <c r="O79" s="202">
        <f>IF(((SUM($B$59:O59)+SUM($B$61:O64))+SUM($B$81:O81))&lt;0,((SUM($B$59:O59)+SUM($B$61:O64))+SUM($B$81:O81))*0.18-SUM($A$79:N79),IF(SUM($B$79:N79)&lt;0,0-SUM($B$79:N79),0))</f>
        <v>-45379.479505072348</v>
      </c>
      <c r="P79" s="202">
        <f>IF(((SUM($B$59:P59)+SUM($B$61:P64))+SUM($B$81:P81))&lt;0,((SUM($B$59:P59)+SUM($B$61:P64))+SUM($B$81:P81))*0.18-SUM($A$79:O79),IF(SUM($B$79:O79)&lt;0,0-SUM($B$79:O79),0))</f>
        <v>-47875.350877851713</v>
      </c>
      <c r="Q79" s="202">
        <f>IF(((SUM($B$59:Q59)+SUM($B$61:Q64))+SUM($B$81:Q81))&lt;0,((SUM($B$59:Q59)+SUM($B$61:Q64))+SUM($B$81:Q81))*0.18-SUM($A$79:P79),IF(SUM($B$79:P79)&lt;0,0-SUM($B$79:P79),0))</f>
        <v>-50508.495176133234</v>
      </c>
      <c r="R79" s="202">
        <f>IF(((SUM($B$59:R59)+SUM($B$61:R64))+SUM($B$81:R81))&lt;0,((SUM($B$59:R59)+SUM($B$61:R64))+SUM($B$81:R81))*0.18-SUM($A$79:Q79),IF(SUM($B$79:Q79)&lt;0,0-SUM($B$79:Q79),0))</f>
        <v>-53286.462410821114</v>
      </c>
      <c r="S79" s="202">
        <f>IF(((SUM($B$59:S59)+SUM($B$61:S64))+SUM($B$81:S81))&lt;0,((SUM($B$59:S59)+SUM($B$61:S64))+SUM($B$81:S81))*0.18-SUM($A$79:R79),IF(SUM($B$79:R79)&lt;0,0-SUM($B$79:R79),0))</f>
        <v>-56217.217843416147</v>
      </c>
      <c r="T79" s="202">
        <f>IF(((SUM($B$59:T59)+SUM($B$61:T64))+SUM($B$81:T81))&lt;0,((SUM($B$59:T59)+SUM($B$61:T64))+SUM($B$81:T81))*0.18-SUM($A$79:S79),IF(SUM($B$79:S79)&lt;0,0-SUM($B$79:S79),0))</f>
        <v>-59309.164824803825</v>
      </c>
      <c r="U79" s="202">
        <f>IF(((SUM($B$59:U59)+SUM($B$61:U64))+SUM($B$81:U81))&lt;0,((SUM($B$59:U59)+SUM($B$61:U64))+SUM($B$81:U81))*0.18-SUM($A$79:T79),IF(SUM($B$79:T79)&lt;0,0-SUM($B$79:T79),0))</f>
        <v>-62571.168890167959</v>
      </c>
      <c r="V79" s="202">
        <f>IF(((SUM($B$59:V59)+SUM($B$61:V64))+SUM($B$81:V81))&lt;0,((SUM($B$59:V59)+SUM($B$61:V64))+SUM($B$81:V81))*0.18-SUM($A$79:U79),IF(SUM($B$79:U79)&lt;0,0-SUM($B$79:U79),0))</f>
        <v>-66012.583179127425</v>
      </c>
      <c r="W79" s="202">
        <f>IF(((SUM($B$59:W59)+SUM($B$61:W64))+SUM($B$81:W81))&lt;0,((SUM($B$59:W59)+SUM($B$61:W64))+SUM($B$81:W81))*0.18-SUM($A$79:V79),IF(SUM($B$79:V79)&lt;0,0-SUM($B$79:V79),0))</f>
        <v>-69643.275253979489</v>
      </c>
      <c r="X79" s="202">
        <f>IF(((SUM($B$59:X59)+SUM($B$61:X64))+SUM($B$81:X81))&lt;0,((SUM($B$59:X59)+SUM($B$61:X64))+SUM($B$81:X81))*0.18-SUM($A$79:W79),IF(SUM($B$79:W79)&lt;0,0-SUM($B$79:W79),0))</f>
        <v>-73473.655392948072</v>
      </c>
      <c r="Y79" s="202">
        <f>IF(((SUM($B$59:Y59)+SUM($B$61:Y64))+SUM($B$81:Y81))&lt;0,((SUM($B$59:Y59)+SUM($B$61:Y64))+SUM($B$81:Y81))*0.18-SUM($A$79:X79),IF(SUM($B$79:X79)&lt;0,0-SUM($B$79:X79),0))</f>
        <v>-77514.706439560279</v>
      </c>
      <c r="Z79" s="202">
        <f>IF(((SUM($B$59:Z59)+SUM($B$61:Z64))+SUM($B$81:Z81))&lt;0,((SUM($B$59:Z59)+SUM($B$61:Z64))+SUM($B$81:Z81))*0.18-SUM($A$79:Y79),IF(SUM($B$79:Y79)&lt;0,0-SUM($B$79:Y79),0))</f>
        <v>-81778.015293736476</v>
      </c>
      <c r="AA79" s="202">
        <f>IF(((SUM($B$59:AA59)+SUM($B$61:AA64))+SUM($B$81:AA81))&lt;0,((SUM($B$59:AA59)+SUM($B$61:AA64))+SUM($B$81:AA81))*0.18-SUM($A$79:Z79),IF(SUM($B$79:Z79)&lt;0,0-SUM($B$79:Z79),0))</f>
        <v>-86275.806134891696</v>
      </c>
      <c r="AB79" s="202">
        <f>IF(((SUM($B$59:AB59)+SUM($B$61:AB64))+SUM($B$81:AB81))&lt;0,((SUM($B$59:AB59)+SUM($B$61:AB64))+SUM($B$81:AB81))*0.18-SUM($A$79:AA79),IF(SUM($B$79:AA79)&lt;0,0-SUM($B$79:AA79),0))</f>
        <v>-91020.975472310558</v>
      </c>
      <c r="AC79" s="202">
        <f>IF(((SUM($B$59:AC59)+SUM($B$61:AC64))+SUM($B$81:AC81))&lt;0,((SUM($B$59:AC59)+SUM($B$61:AC64))+SUM($B$81:AC81))*0.18-SUM($A$79:AB79),IF(SUM($B$79:AB79)&lt;0,0-SUM($B$79:AB79),0))</f>
        <v>-96027.129123287275</v>
      </c>
      <c r="AD79" s="202">
        <f>IF(((SUM($B$59:AD59)+SUM($B$61:AD64))+SUM($B$81:AD81))&lt;0,((SUM($B$59:AD59)+SUM($B$61:AD64))+SUM($B$81:AD81))*0.18-SUM($A$79:AC79),IF(SUM($B$79:AC79)&lt;0,0-SUM($B$79:AC79),0))</f>
        <v>-101308.62122506928</v>
      </c>
      <c r="AE79" s="202">
        <f>IF(((SUM($B$59:AE59)+SUM($B$61:AE64))+SUM($B$81:AE81))&lt;0,((SUM($B$59:AE59)+SUM($B$61:AE64))+SUM($B$81:AE81))*0.18-SUM($A$79:AD79),IF(SUM($B$79:AD79)&lt;0,0-SUM($B$79:AD79),0))</f>
        <v>-106880.5953924479</v>
      </c>
      <c r="AF79" s="202">
        <f>IF(((SUM($B$59:AF59)+SUM($B$61:AF64))+SUM($B$81:AF81))&lt;0,((SUM($B$59:AF59)+SUM($B$61:AF64))+SUM($B$81:AF81))*0.18-SUM($A$79:AE79),IF(SUM($B$79:AE79)&lt;0,0-SUM($B$79:AE79),0))</f>
        <v>-112759.02813903149</v>
      </c>
      <c r="AG79" s="202">
        <f>IF(((SUM($B$59:AG59)+SUM($B$61:AG64))+SUM($B$81:AG81))&lt;0,((SUM($B$59:AG59)+SUM($B$61:AG64))+SUM($B$81:AG81))*0.18-SUM($A$79:AF79),IF(SUM($B$79:AF79)&lt;0,0-SUM($B$79:AF79),0))</f>
        <v>-118960.77468667831</v>
      </c>
      <c r="AH79" s="202">
        <f>IF(((SUM($B$59:AH59)+SUM($B$61:AH64))+SUM($B$81:AH81))&lt;0,((SUM($B$59:AH59)+SUM($B$61:AH64))+SUM($B$81:AH81))*0.18-SUM($A$79:AG79),IF(SUM($B$79:AG79)&lt;0,0-SUM($B$79:AG79),0))</f>
        <v>-125503.6172944461</v>
      </c>
      <c r="AI79" s="202">
        <f>IF(((SUM($B$59:AI59)+SUM($B$61:AI64))+SUM($B$81:AI81))&lt;0,((SUM($B$59:AI59)+SUM($B$61:AI64))+SUM($B$81:AI81))*0.18-SUM($A$79:AH79),IF(SUM($B$79:AH79)&lt;0,0-SUM($B$79:AH79),0))</f>
        <v>-132406.31624564063</v>
      </c>
      <c r="AJ79" s="202">
        <f>IF(((SUM($B$59:AJ59)+SUM($B$61:AJ64))+SUM($B$81:AJ81))&lt;0,((SUM($B$59:AJ59)+SUM($B$61:AJ64))+SUM($B$81:AJ81))*0.18-SUM($A$79:AI79),IF(SUM($B$79:AI79)&lt;0,0-SUM($B$79:AI79),0))</f>
        <v>-139688.66363915056</v>
      </c>
      <c r="AK79" s="202">
        <f>IF(((SUM($B$59:AK59)+SUM($B$61:AK64))+SUM($B$81:AK81))&lt;0,((SUM($B$59:AK59)+SUM($B$61:AK64))+SUM($B$81:AK81))*0.18-SUM($A$79:AJ79),IF(SUM($B$79:AJ79)&lt;0,0-SUM($B$79:AJ79),0))</f>
        <v>-147371.54013930447</v>
      </c>
      <c r="AL79" s="202">
        <f>IF(((SUM($B$59:AL59)+SUM($B$61:AL64))+SUM($B$81:AL81))&lt;0,((SUM($B$59:AL59)+SUM($B$61:AL64))+SUM($B$81:AL81))*0.18-SUM($A$79:AK79),IF(SUM($B$79:AK79)&lt;0,0-SUM($B$79:AK79),0))</f>
        <v>-155476.97484696563</v>
      </c>
      <c r="AM79" s="202">
        <f>IF(((SUM($B$59:AM59)+SUM($B$61:AM64))+SUM($B$81:AM81))&lt;0,((SUM($B$59:AM59)+SUM($B$61:AM64))+SUM($B$81:AM81))*0.18-SUM($A$79:AL79),IF(SUM($B$79:AL79)&lt;0,0-SUM($B$79:AL79),0))</f>
        <v>-164028.20846354961</v>
      </c>
      <c r="AN79" s="202">
        <f>IF(((SUM($B$59:AN59)+SUM($B$61:AN64))+SUM($B$81:AN81))&lt;0,((SUM($B$59:AN59)+SUM($B$61:AN64))+SUM($B$81:AN81))*0.18-SUM($A$79:AM79),IF(SUM($B$79:AM79)&lt;0,0-SUM($B$79:AM79),0))</f>
        <v>-173049.75992904417</v>
      </c>
      <c r="AO79" s="202">
        <f>IF(((SUM($B$59:AO59)+SUM($B$61:AO64))+SUM($B$81:AO81))&lt;0,((SUM($B$59:AO59)+SUM($B$61:AO64))+SUM($B$81:AO81))*0.18-SUM($A$79:AN79),IF(SUM($B$79:AN79)&lt;0,0-SUM($B$79:AN79),0))</f>
        <v>-182567.49672514014</v>
      </c>
      <c r="AP79" s="202">
        <f>IF(((SUM($B$59:AP59)+SUM($B$61:AP64))+SUM($B$81:AP81))&lt;0,((SUM($B$59:AP59)+SUM($B$61:AP64))+SUM($B$81:AP81))*0.18-SUM($A$79:AO79),IF(SUM($B$79:AO79)&lt;0,0-SUM($B$79:AO79),0))</f>
        <v>-192608.70904502552</v>
      </c>
    </row>
    <row r="80" spans="1:45" x14ac:dyDescent="0.2">
      <c r="A80" s="162" t="s">
        <v>252</v>
      </c>
      <c r="B80" s="202">
        <f>-B59*(B39)</f>
        <v>0</v>
      </c>
      <c r="C80" s="202">
        <f t="shared" ref="C80:AP80" si="25">-(C59-B59)*$B$39</f>
        <v>0</v>
      </c>
      <c r="D80" s="202">
        <f t="shared" si="25"/>
        <v>0</v>
      </c>
      <c r="E80" s="202">
        <f t="shared" si="25"/>
        <v>0</v>
      </c>
      <c r="F80" s="202">
        <f t="shared" si="25"/>
        <v>0</v>
      </c>
      <c r="G80" s="202">
        <f t="shared" si="25"/>
        <v>0</v>
      </c>
      <c r="H80" s="202">
        <f t="shared" si="25"/>
        <v>0</v>
      </c>
      <c r="I80" s="202">
        <f t="shared" si="25"/>
        <v>0</v>
      </c>
      <c r="J80" s="202">
        <f t="shared" si="25"/>
        <v>0</v>
      </c>
      <c r="K80" s="202">
        <f t="shared" si="25"/>
        <v>0</v>
      </c>
      <c r="L80" s="202">
        <f t="shared" si="25"/>
        <v>0</v>
      </c>
      <c r="M80" s="202">
        <f t="shared" si="25"/>
        <v>0</v>
      </c>
      <c r="N80" s="202">
        <f t="shared" si="25"/>
        <v>0</v>
      </c>
      <c r="O80" s="202">
        <f t="shared" si="25"/>
        <v>0</v>
      </c>
      <c r="P80" s="202">
        <f t="shared" si="25"/>
        <v>0</v>
      </c>
      <c r="Q80" s="202">
        <f t="shared" si="25"/>
        <v>0</v>
      </c>
      <c r="R80" s="202">
        <f t="shared" si="25"/>
        <v>0</v>
      </c>
      <c r="S80" s="202">
        <f t="shared" si="25"/>
        <v>0</v>
      </c>
      <c r="T80" s="202">
        <f t="shared" si="25"/>
        <v>0</v>
      </c>
      <c r="U80" s="202">
        <f t="shared" si="25"/>
        <v>0</v>
      </c>
      <c r="V80" s="202">
        <f t="shared" si="25"/>
        <v>0</v>
      </c>
      <c r="W80" s="202">
        <f t="shared" si="25"/>
        <v>0</v>
      </c>
      <c r="X80" s="202">
        <f t="shared" si="25"/>
        <v>0</v>
      </c>
      <c r="Y80" s="202">
        <f t="shared" si="25"/>
        <v>0</v>
      </c>
      <c r="Z80" s="202">
        <f t="shared" si="25"/>
        <v>0</v>
      </c>
      <c r="AA80" s="202">
        <f t="shared" si="25"/>
        <v>0</v>
      </c>
      <c r="AB80" s="202">
        <f t="shared" si="25"/>
        <v>0</v>
      </c>
      <c r="AC80" s="202">
        <f t="shared" si="25"/>
        <v>0</v>
      </c>
      <c r="AD80" s="202">
        <f t="shared" si="25"/>
        <v>0</v>
      </c>
      <c r="AE80" s="202">
        <f t="shared" si="25"/>
        <v>0</v>
      </c>
      <c r="AF80" s="202">
        <f t="shared" si="25"/>
        <v>0</v>
      </c>
      <c r="AG80" s="202">
        <f t="shared" si="25"/>
        <v>0</v>
      </c>
      <c r="AH80" s="202">
        <f t="shared" si="25"/>
        <v>0</v>
      </c>
      <c r="AI80" s="202">
        <f t="shared" si="25"/>
        <v>0</v>
      </c>
      <c r="AJ80" s="202">
        <f t="shared" si="25"/>
        <v>0</v>
      </c>
      <c r="AK80" s="202">
        <f t="shared" si="25"/>
        <v>0</v>
      </c>
      <c r="AL80" s="202">
        <f t="shared" si="25"/>
        <v>0</v>
      </c>
      <c r="AM80" s="202">
        <f t="shared" si="25"/>
        <v>0</v>
      </c>
      <c r="AN80" s="202">
        <f t="shared" si="25"/>
        <v>0</v>
      </c>
      <c r="AO80" s="202">
        <f t="shared" si="25"/>
        <v>0</v>
      </c>
      <c r="AP80" s="202">
        <f t="shared" si="25"/>
        <v>0</v>
      </c>
    </row>
    <row r="81" spans="1:45" x14ac:dyDescent="0.2">
      <c r="A81" s="162" t="s">
        <v>467</v>
      </c>
      <c r="B81" s="202">
        <f>-$B$126</f>
        <v>-11880079.92</v>
      </c>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165">
        <f>SUM(B81:AP81)</f>
        <v>-11880079.92</v>
      </c>
      <c r="AR81" s="166"/>
    </row>
    <row r="82" spans="1:45" x14ac:dyDescent="0.2">
      <c r="A82" s="162" t="s">
        <v>251</v>
      </c>
      <c r="B82" s="202">
        <f t="shared" ref="B82:AO82" si="26">B54-B55</f>
        <v>0</v>
      </c>
      <c r="C82" s="202">
        <f t="shared" si="26"/>
        <v>0</v>
      </c>
      <c r="D82" s="202">
        <f t="shared" si="26"/>
        <v>0</v>
      </c>
      <c r="E82" s="202">
        <f t="shared" si="26"/>
        <v>0</v>
      </c>
      <c r="F82" s="202">
        <f t="shared" si="26"/>
        <v>0</v>
      </c>
      <c r="G82" s="202">
        <f t="shared" si="26"/>
        <v>0</v>
      </c>
      <c r="H82" s="202">
        <f t="shared" si="26"/>
        <v>0</v>
      </c>
      <c r="I82" s="202">
        <f t="shared" si="26"/>
        <v>0</v>
      </c>
      <c r="J82" s="202">
        <f t="shared" si="26"/>
        <v>0</v>
      </c>
      <c r="K82" s="202">
        <f t="shared" si="26"/>
        <v>0</v>
      </c>
      <c r="L82" s="202">
        <f t="shared" si="26"/>
        <v>0</v>
      </c>
      <c r="M82" s="202">
        <f t="shared" si="26"/>
        <v>0</v>
      </c>
      <c r="N82" s="202">
        <f t="shared" si="26"/>
        <v>0</v>
      </c>
      <c r="O82" s="202">
        <f t="shared" si="26"/>
        <v>0</v>
      </c>
      <c r="P82" s="202">
        <f t="shared" si="26"/>
        <v>0</v>
      </c>
      <c r="Q82" s="202">
        <f t="shared" si="26"/>
        <v>0</v>
      </c>
      <c r="R82" s="202">
        <f t="shared" si="26"/>
        <v>0</v>
      </c>
      <c r="S82" s="202">
        <f t="shared" si="26"/>
        <v>0</v>
      </c>
      <c r="T82" s="202">
        <f t="shared" si="26"/>
        <v>0</v>
      </c>
      <c r="U82" s="202">
        <f t="shared" si="26"/>
        <v>0</v>
      </c>
      <c r="V82" s="202">
        <f t="shared" si="26"/>
        <v>0</v>
      </c>
      <c r="W82" s="202">
        <f t="shared" si="26"/>
        <v>0</v>
      </c>
      <c r="X82" s="202">
        <f t="shared" si="26"/>
        <v>0</v>
      </c>
      <c r="Y82" s="202">
        <f t="shared" si="26"/>
        <v>0</v>
      </c>
      <c r="Z82" s="202">
        <f t="shared" si="26"/>
        <v>0</v>
      </c>
      <c r="AA82" s="202">
        <f t="shared" si="26"/>
        <v>0</v>
      </c>
      <c r="AB82" s="202">
        <f t="shared" si="26"/>
        <v>0</v>
      </c>
      <c r="AC82" s="202">
        <f t="shared" si="26"/>
        <v>0</v>
      </c>
      <c r="AD82" s="202">
        <f t="shared" si="26"/>
        <v>0</v>
      </c>
      <c r="AE82" s="202">
        <f t="shared" si="26"/>
        <v>0</v>
      </c>
      <c r="AF82" s="202">
        <f t="shared" si="26"/>
        <v>0</v>
      </c>
      <c r="AG82" s="202">
        <f t="shared" si="26"/>
        <v>0</v>
      </c>
      <c r="AH82" s="202">
        <f t="shared" si="26"/>
        <v>0</v>
      </c>
      <c r="AI82" s="202">
        <f t="shared" si="26"/>
        <v>0</v>
      </c>
      <c r="AJ82" s="202">
        <f t="shared" si="26"/>
        <v>0</v>
      </c>
      <c r="AK82" s="202">
        <f t="shared" si="26"/>
        <v>0</v>
      </c>
      <c r="AL82" s="202">
        <f t="shared" si="26"/>
        <v>0</v>
      </c>
      <c r="AM82" s="202">
        <f t="shared" si="26"/>
        <v>0</v>
      </c>
      <c r="AN82" s="202">
        <f t="shared" si="26"/>
        <v>0</v>
      </c>
      <c r="AO82" s="202">
        <f t="shared" si="26"/>
        <v>0</v>
      </c>
      <c r="AP82" s="202">
        <f>AP54-AP55</f>
        <v>0</v>
      </c>
    </row>
    <row r="83" spans="1:45" ht="14.25" x14ac:dyDescent="0.2">
      <c r="A83" s="163" t="s">
        <v>250</v>
      </c>
      <c r="B83" s="203">
        <f>SUM(B75:B82)</f>
        <v>-14018494.305599999</v>
      </c>
      <c r="C83" s="203">
        <f t="shared" ref="C83:V83" si="27">SUM(C75:C82)</f>
        <v>-156473.03158967698</v>
      </c>
      <c r="D83" s="203">
        <f t="shared" si="27"/>
        <v>-165079.04832710885</v>
      </c>
      <c r="E83" s="203">
        <f t="shared" si="27"/>
        <v>-174158.3959850996</v>
      </c>
      <c r="F83" s="203">
        <f t="shared" si="27"/>
        <v>-183737.1077642804</v>
      </c>
      <c r="G83" s="203">
        <f t="shared" si="27"/>
        <v>-193842.64869131567</v>
      </c>
      <c r="H83" s="203">
        <f t="shared" si="27"/>
        <v>-204503.99436933815</v>
      </c>
      <c r="I83" s="203">
        <f t="shared" si="27"/>
        <v>-215751.71405965183</v>
      </c>
      <c r="J83" s="203">
        <f t="shared" si="27"/>
        <v>-227618.05833293265</v>
      </c>
      <c r="K83" s="203">
        <f t="shared" si="27"/>
        <v>-240137.05154124356</v>
      </c>
      <c r="L83" s="203">
        <f t="shared" si="27"/>
        <v>-253344.58937601256</v>
      </c>
      <c r="M83" s="203">
        <f t="shared" si="27"/>
        <v>-267278.54179169249</v>
      </c>
      <c r="N83" s="203">
        <f t="shared" si="27"/>
        <v>-281978.86159023654</v>
      </c>
      <c r="O83" s="203">
        <f t="shared" si="27"/>
        <v>-297487.69897769857</v>
      </c>
      <c r="P83" s="203">
        <f t="shared" si="27"/>
        <v>-313849.52242147236</v>
      </c>
      <c r="Q83" s="203">
        <f t="shared" si="27"/>
        <v>-331111.24615465302</v>
      </c>
      <c r="R83" s="203">
        <f t="shared" si="27"/>
        <v>-349322.36469315935</v>
      </c>
      <c r="S83" s="203">
        <f t="shared" si="27"/>
        <v>-368535.09475128294</v>
      </c>
      <c r="T83" s="203">
        <f t="shared" si="27"/>
        <v>-388804.52496260335</v>
      </c>
      <c r="U83" s="203">
        <f t="shared" si="27"/>
        <v>-410188.77383554645</v>
      </c>
      <c r="V83" s="203">
        <f t="shared" si="27"/>
        <v>-432749.15639650158</v>
      </c>
      <c r="W83" s="203">
        <f>SUM(W75:W82)</f>
        <v>-456550.35999830929</v>
      </c>
      <c r="X83" s="203">
        <f>SUM(X75:X82)</f>
        <v>-481660.62979821593</v>
      </c>
      <c r="Y83" s="203">
        <f>SUM(Y75:Y82)</f>
        <v>-508151.96443711792</v>
      </c>
      <c r="Z83" s="203">
        <f>SUM(Z75:Z82)</f>
        <v>-536100.3224811597</v>
      </c>
      <c r="AA83" s="203">
        <f t="shared" ref="AA83:AP83" si="28">SUM(AA75:AA82)</f>
        <v>-565585.84021762328</v>
      </c>
      <c r="AB83" s="203">
        <f t="shared" si="28"/>
        <v>-596693.0614295922</v>
      </c>
      <c r="AC83" s="203">
        <f t="shared" si="28"/>
        <v>-629511.17980821943</v>
      </c>
      <c r="AD83" s="203">
        <f t="shared" si="28"/>
        <v>-664134.29469767271</v>
      </c>
      <c r="AE83" s="203">
        <f t="shared" si="28"/>
        <v>-700661.68090604444</v>
      </c>
      <c r="AF83" s="203">
        <f t="shared" si="28"/>
        <v>-739198.07335587579</v>
      </c>
      <c r="AG83" s="203">
        <f t="shared" si="28"/>
        <v>-779853.96739044914</v>
      </c>
      <c r="AH83" s="203">
        <f t="shared" si="28"/>
        <v>-822745.93559692416</v>
      </c>
      <c r="AI83" s="203">
        <f t="shared" si="28"/>
        <v>-867996.96205475496</v>
      </c>
      <c r="AJ83" s="203">
        <f t="shared" si="28"/>
        <v>-915736.79496776627</v>
      </c>
      <c r="AK83" s="203">
        <f t="shared" si="28"/>
        <v>-966102.31869099371</v>
      </c>
      <c r="AL83" s="203">
        <f t="shared" si="28"/>
        <v>-1019237.9462189981</v>
      </c>
      <c r="AM83" s="203">
        <f t="shared" si="28"/>
        <v>-1075296.0332610435</v>
      </c>
      <c r="AN83" s="203">
        <f t="shared" si="28"/>
        <v>-1134437.3150904002</v>
      </c>
      <c r="AO83" s="203">
        <f t="shared" si="28"/>
        <v>-1196831.3674203707</v>
      </c>
      <c r="AP83" s="203">
        <f t="shared" si="28"/>
        <v>-1262657.0926284939</v>
      </c>
    </row>
    <row r="84" spans="1:45" ht="14.25" x14ac:dyDescent="0.2">
      <c r="A84" s="163" t="s">
        <v>249</v>
      </c>
      <c r="B84" s="203">
        <f>SUM($B$83:B83)</f>
        <v>-14018494.305599999</v>
      </c>
      <c r="C84" s="203">
        <f>SUM($B$83:C83)</f>
        <v>-14174967.337189676</v>
      </c>
      <c r="D84" s="203">
        <f>SUM($B$83:D83)</f>
        <v>-14340046.385516785</v>
      </c>
      <c r="E84" s="203">
        <f>SUM($B$83:E83)</f>
        <v>-14514204.781501886</v>
      </c>
      <c r="F84" s="203">
        <f>SUM($B$83:F83)</f>
        <v>-14697941.889266167</v>
      </c>
      <c r="G84" s="203">
        <f>SUM($B$83:G83)</f>
        <v>-14891784.537957482</v>
      </c>
      <c r="H84" s="203">
        <f>SUM($B$83:H83)</f>
        <v>-15096288.532326819</v>
      </c>
      <c r="I84" s="203">
        <f>SUM($B$83:I83)</f>
        <v>-15312040.246386472</v>
      </c>
      <c r="J84" s="203">
        <f>SUM($B$83:J83)</f>
        <v>-15539658.304719405</v>
      </c>
      <c r="K84" s="203">
        <f>SUM($B$83:K83)</f>
        <v>-15779795.356260648</v>
      </c>
      <c r="L84" s="203">
        <f>SUM($B$83:L83)</f>
        <v>-16033139.94563666</v>
      </c>
      <c r="M84" s="203">
        <f>SUM($B$83:M83)</f>
        <v>-16300418.487428352</v>
      </c>
      <c r="N84" s="203">
        <f>SUM($B$83:N83)</f>
        <v>-16582397.349018589</v>
      </c>
      <c r="O84" s="203">
        <f>SUM($B$83:O83)</f>
        <v>-16879885.047996286</v>
      </c>
      <c r="P84" s="203">
        <f>SUM($B$83:P83)</f>
        <v>-17193734.570417758</v>
      </c>
      <c r="Q84" s="203">
        <f>SUM($B$83:Q83)</f>
        <v>-17524845.816572413</v>
      </c>
      <c r="R84" s="203">
        <f>SUM($B$83:R83)</f>
        <v>-17874168.181265574</v>
      </c>
      <c r="S84" s="203">
        <f>SUM($B$83:S83)</f>
        <v>-18242703.276016857</v>
      </c>
      <c r="T84" s="203">
        <f>SUM($B$83:T83)</f>
        <v>-18631507.800979462</v>
      </c>
      <c r="U84" s="203">
        <f>SUM($B$83:U83)</f>
        <v>-19041696.574815009</v>
      </c>
      <c r="V84" s="203">
        <f>SUM($B$83:V83)</f>
        <v>-19474445.73121151</v>
      </c>
      <c r="W84" s="203">
        <f>SUM($B$83:W83)</f>
        <v>-19930996.091209818</v>
      </c>
      <c r="X84" s="203">
        <f>SUM($B$83:X83)</f>
        <v>-20412656.721008033</v>
      </c>
      <c r="Y84" s="203">
        <f>SUM($B$83:Y83)</f>
        <v>-20920808.685445152</v>
      </c>
      <c r="Z84" s="203">
        <f>SUM($B$83:Z83)</f>
        <v>-21456909.007926311</v>
      </c>
      <c r="AA84" s="203">
        <f>SUM($B$83:AA83)</f>
        <v>-22022494.848143935</v>
      </c>
      <c r="AB84" s="203">
        <f>SUM($B$83:AB83)</f>
        <v>-22619187.909573529</v>
      </c>
      <c r="AC84" s="203">
        <f>SUM($B$83:AC83)</f>
        <v>-23248699.089381747</v>
      </c>
      <c r="AD84" s="203">
        <f>SUM($B$83:AD83)</f>
        <v>-23912833.384079419</v>
      </c>
      <c r="AE84" s="203">
        <f>SUM($B$83:AE83)</f>
        <v>-24613495.064985465</v>
      </c>
      <c r="AF84" s="203">
        <f>SUM($B$83:AF83)</f>
        <v>-25352693.138341341</v>
      </c>
      <c r="AG84" s="203">
        <f>SUM($B$83:AG83)</f>
        <v>-26132547.105731789</v>
      </c>
      <c r="AH84" s="203">
        <f>SUM($B$83:AH83)</f>
        <v>-26955293.041328713</v>
      </c>
      <c r="AI84" s="203">
        <f>SUM($B$83:AI83)</f>
        <v>-27823290.003383469</v>
      </c>
      <c r="AJ84" s="203">
        <f>SUM($B$83:AJ83)</f>
        <v>-28739026.798351236</v>
      </c>
      <c r="AK84" s="203">
        <f>SUM($B$83:AK83)</f>
        <v>-29705129.117042229</v>
      </c>
      <c r="AL84" s="203">
        <f>SUM($B$83:AL83)</f>
        <v>-30724367.063261226</v>
      </c>
      <c r="AM84" s="203">
        <f>SUM($B$83:AM83)</f>
        <v>-31799663.096522268</v>
      </c>
      <c r="AN84" s="203">
        <f>SUM($B$83:AN83)</f>
        <v>-32934100.411612667</v>
      </c>
      <c r="AO84" s="203">
        <f>SUM($B$83:AO83)</f>
        <v>-34130931.779033035</v>
      </c>
      <c r="AP84" s="203">
        <f>SUM($B$83:AP83)</f>
        <v>-35393588.871661529</v>
      </c>
    </row>
    <row r="85" spans="1:45" x14ac:dyDescent="0.2">
      <c r="A85" s="162" t="s">
        <v>468</v>
      </c>
      <c r="B85" s="204">
        <f t="shared" ref="B85:AP85" si="29">1/POWER((1+$B$44),B73)</f>
        <v>0.75599588161705711</v>
      </c>
      <c r="C85" s="204">
        <f t="shared" si="29"/>
        <v>0.6273824743710017</v>
      </c>
      <c r="D85" s="204">
        <f t="shared" si="29"/>
        <v>0.52064935632448273</v>
      </c>
      <c r="E85" s="204">
        <f t="shared" si="29"/>
        <v>0.43207415462612664</v>
      </c>
      <c r="F85" s="204">
        <f t="shared" si="29"/>
        <v>0.35856776317520883</v>
      </c>
      <c r="G85" s="204">
        <f t="shared" si="29"/>
        <v>0.29756660844415667</v>
      </c>
      <c r="H85" s="204">
        <f t="shared" si="29"/>
        <v>0.24694324352212174</v>
      </c>
      <c r="I85" s="204">
        <f t="shared" si="29"/>
        <v>0.20493215230051592</v>
      </c>
      <c r="J85" s="204">
        <f t="shared" si="29"/>
        <v>0.1700681761830008</v>
      </c>
      <c r="K85" s="204">
        <f t="shared" si="29"/>
        <v>0.14113541591950271</v>
      </c>
      <c r="L85" s="204">
        <f t="shared" si="29"/>
        <v>0.11712482648921385</v>
      </c>
      <c r="M85" s="204">
        <f t="shared" si="29"/>
        <v>9.719902613212765E-2</v>
      </c>
      <c r="N85" s="204">
        <f t="shared" si="29"/>
        <v>8.0663092225832109E-2</v>
      </c>
      <c r="O85" s="204">
        <f t="shared" si="29"/>
        <v>6.6940325498615838E-2</v>
      </c>
      <c r="P85" s="204">
        <f t="shared" si="29"/>
        <v>5.5552137343249659E-2</v>
      </c>
      <c r="Q85" s="204">
        <f t="shared" si="29"/>
        <v>4.6101358791078552E-2</v>
      </c>
      <c r="R85" s="204">
        <f t="shared" si="29"/>
        <v>3.825838903823945E-2</v>
      </c>
      <c r="S85" s="204">
        <f t="shared" si="29"/>
        <v>3.174970044667174E-2</v>
      </c>
      <c r="T85" s="204">
        <f t="shared" si="29"/>
        <v>2.6348299125868668E-2</v>
      </c>
      <c r="U85" s="204">
        <f t="shared" si="29"/>
        <v>2.1865808403210511E-2</v>
      </c>
      <c r="V85" s="204">
        <f t="shared" si="29"/>
        <v>1.814589908980126E-2</v>
      </c>
      <c r="W85" s="204">
        <f t="shared" si="29"/>
        <v>1.5058837418922204E-2</v>
      </c>
      <c r="X85" s="204">
        <f t="shared" si="29"/>
        <v>1.2496960513628384E-2</v>
      </c>
      <c r="Y85" s="204">
        <f t="shared" si="29"/>
        <v>1.0370921588073345E-2</v>
      </c>
      <c r="Z85" s="204">
        <f t="shared" si="29"/>
        <v>8.6065739320110735E-3</v>
      </c>
      <c r="AA85" s="204">
        <f t="shared" si="29"/>
        <v>7.1423850058183183E-3</v>
      </c>
      <c r="AB85" s="204">
        <f t="shared" si="29"/>
        <v>5.9272904612600145E-3</v>
      </c>
      <c r="AC85" s="204">
        <f t="shared" si="29"/>
        <v>4.9189132458589318E-3</v>
      </c>
      <c r="AD85" s="204">
        <f t="shared" si="29"/>
        <v>4.082085681210732E-3</v>
      </c>
      <c r="AE85" s="204">
        <f t="shared" si="29"/>
        <v>3.3876229719591129E-3</v>
      </c>
      <c r="AF85" s="204">
        <f t="shared" si="29"/>
        <v>2.8113053709204251E-3</v>
      </c>
      <c r="AG85" s="204">
        <f t="shared" si="29"/>
        <v>2.3330335028385286E-3</v>
      </c>
      <c r="AH85" s="204">
        <f t="shared" si="29"/>
        <v>1.9361273882477412E-3</v>
      </c>
      <c r="AI85" s="204">
        <f t="shared" si="29"/>
        <v>1.6067447205375444E-3</v>
      </c>
      <c r="AJ85" s="204">
        <f t="shared" si="29"/>
        <v>1.3333981083299121E-3</v>
      </c>
      <c r="AK85" s="204">
        <f t="shared" si="29"/>
        <v>1.1065544467468149E-3</v>
      </c>
      <c r="AL85" s="204">
        <f t="shared" si="29"/>
        <v>9.1830244543304122E-4</v>
      </c>
      <c r="AM85" s="204">
        <f t="shared" si="29"/>
        <v>7.6207671820169396E-4</v>
      </c>
      <c r="AN85" s="204">
        <f t="shared" si="29"/>
        <v>6.3242881178563804E-4</v>
      </c>
      <c r="AO85" s="204">
        <f t="shared" si="29"/>
        <v>5.2483718820384888E-4</v>
      </c>
      <c r="AP85" s="204">
        <f t="shared" si="29"/>
        <v>4.3554953377912764E-4</v>
      </c>
    </row>
    <row r="86" spans="1:45" ht="28.5" x14ac:dyDescent="0.2">
      <c r="A86" s="161" t="s">
        <v>248</v>
      </c>
      <c r="B86" s="203">
        <f>B83*B85</f>
        <v>-10597923.961505765</v>
      </c>
      <c r="C86" s="203">
        <f>C83*C85</f>
        <v>-98168.437731063459</v>
      </c>
      <c r="D86" s="203">
        <f t="shared" ref="D86:AO86" si="30">D83*D85</f>
        <v>-85948.300254167392</v>
      </c>
      <c r="E86" s="203">
        <f t="shared" si="30"/>
        <v>-75249.341716304116</v>
      </c>
      <c r="F86" s="203">
        <f t="shared" si="30"/>
        <v>-65882.203743320322</v>
      </c>
      <c r="G86" s="203">
        <f t="shared" si="30"/>
        <v>-57681.099542906944</v>
      </c>
      <c r="H86" s="203">
        <f t="shared" si="30"/>
        <v>-50500.879682794082</v>
      </c>
      <c r="I86" s="203">
        <f t="shared" si="30"/>
        <v>-44214.463124769929</v>
      </c>
      <c r="J86" s="203">
        <f t="shared" si="30"/>
        <v>-38710.588046997742</v>
      </c>
      <c r="K86" s="203">
        <f t="shared" si="30"/>
        <v>-33891.842646956473</v>
      </c>
      <c r="L86" s="203">
        <f t="shared" si="30"/>
        <v>-29672.941072646601</v>
      </c>
      <c r="M86" s="203">
        <f t="shared" si="30"/>
        <v>-25979.213968167689</v>
      </c>
      <c r="N86" s="203">
        <f t="shared" si="30"/>
        <v>-22745.286918188398</v>
      </c>
      <c r="O86" s="203">
        <f t="shared" si="30"/>
        <v>-19913.923401401389</v>
      </c>
      <c r="P86" s="203">
        <f t="shared" si="30"/>
        <v>-17435.011774670947</v>
      </c>
      <c r="Q86" s="203">
        <f t="shared" si="30"/>
        <v>-15264.678358736788</v>
      </c>
      <c r="R86" s="203">
        <f t="shared" si="30"/>
        <v>-13364.510928188651</v>
      </c>
      <c r="S86" s="203">
        <f t="shared" si="30"/>
        <v>-11700.87886243902</v>
      </c>
      <c r="T86" s="203">
        <f t="shared" si="30"/>
        <v>-10244.337925205944</v>
      </c>
      <c r="U86" s="203">
        <f t="shared" si="30"/>
        <v>-8969.1091378359069</v>
      </c>
      <c r="V86" s="203">
        <f t="shared" si="30"/>
        <v>-7852.6225231675417</v>
      </c>
      <c r="W86" s="203">
        <f t="shared" si="30"/>
        <v>-6875.1176447649432</v>
      </c>
      <c r="X86" s="203">
        <f t="shared" si="30"/>
        <v>-6019.2938715576838</v>
      </c>
      <c r="Y86" s="203">
        <f t="shared" si="30"/>
        <v>-5270.004178002785</v>
      </c>
      <c r="Z86" s="203">
        <f t="shared" si="30"/>
        <v>-4613.9870604090793</v>
      </c>
      <c r="AA86" s="203">
        <f t="shared" si="30"/>
        <v>-4039.6318246735077</v>
      </c>
      <c r="AB86" s="203">
        <f t="shared" si="30"/>
        <v>-3536.7730913116579</v>
      </c>
      <c r="AC86" s="203">
        <f t="shared" si="30"/>
        <v>-3096.5108807749343</v>
      </c>
      <c r="AD86" s="203">
        <f t="shared" si="30"/>
        <v>-2711.0530947863585</v>
      </c>
      <c r="AE86" s="203">
        <f t="shared" si="30"/>
        <v>-2373.5776058088018</v>
      </c>
      <c r="AF86" s="203">
        <f t="shared" si="30"/>
        <v>-2078.1115137994038</v>
      </c>
      <c r="AG86" s="203">
        <f t="shared" si="30"/>
        <v>-1819.4254332434632</v>
      </c>
      <c r="AH86" s="203">
        <f t="shared" si="30"/>
        <v>-1592.9409394787172</v>
      </c>
      <c r="AI86" s="203">
        <f t="shared" si="30"/>
        <v>-1394.6495362241048</v>
      </c>
      <c r="AJ86" s="203">
        <f t="shared" si="30"/>
        <v>-1221.0417101381161</v>
      </c>
      <c r="AK86" s="203">
        <f t="shared" si="30"/>
        <v>-1069.0448167599277</v>
      </c>
      <c r="AL86" s="203">
        <f t="shared" si="30"/>
        <v>-935.96869849105644</v>
      </c>
      <c r="AM86" s="203">
        <f t="shared" si="30"/>
        <v>-819.45807212287559</v>
      </c>
      <c r="AN86" s="203">
        <f t="shared" si="30"/>
        <v>-717.45084322791126</v>
      </c>
      <c r="AO86" s="203">
        <f t="shared" si="30"/>
        <v>-628.14160963107486</v>
      </c>
      <c r="AP86" s="203">
        <f>AP83*AP85</f>
        <v>-549.94970801724935</v>
      </c>
    </row>
    <row r="87" spans="1:45" ht="14.25" x14ac:dyDescent="0.2">
      <c r="A87" s="161" t="s">
        <v>247</v>
      </c>
      <c r="B87" s="203">
        <f>SUM($B$86:B86)</f>
        <v>-10597923.961505765</v>
      </c>
      <c r="C87" s="203">
        <f>SUM($B$86:C86)</f>
        <v>-10696092.399236828</v>
      </c>
      <c r="D87" s="203">
        <f>SUM($B$86:D86)</f>
        <v>-10782040.699490996</v>
      </c>
      <c r="E87" s="203">
        <f>SUM($B$86:E86)</f>
        <v>-10857290.0412073</v>
      </c>
      <c r="F87" s="203">
        <f>SUM($B$86:F86)</f>
        <v>-10923172.24495062</v>
      </c>
      <c r="G87" s="203">
        <f>SUM($B$86:G86)</f>
        <v>-10980853.344493527</v>
      </c>
      <c r="H87" s="203">
        <f>SUM($B$86:H86)</f>
        <v>-11031354.224176321</v>
      </c>
      <c r="I87" s="203">
        <f>SUM($B$86:I86)</f>
        <v>-11075568.687301092</v>
      </c>
      <c r="J87" s="203">
        <f>SUM($B$86:J86)</f>
        <v>-11114279.27534809</v>
      </c>
      <c r="K87" s="203">
        <f>SUM($B$86:K86)</f>
        <v>-11148171.117995046</v>
      </c>
      <c r="L87" s="203">
        <f>SUM($B$86:L86)</f>
        <v>-11177844.059067693</v>
      </c>
      <c r="M87" s="203">
        <f>SUM($B$86:M86)</f>
        <v>-11203823.27303586</v>
      </c>
      <c r="N87" s="203">
        <f>SUM($B$86:N86)</f>
        <v>-11226568.559954047</v>
      </c>
      <c r="O87" s="203">
        <f>SUM($B$86:O86)</f>
        <v>-11246482.48335545</v>
      </c>
      <c r="P87" s="203">
        <f>SUM($B$86:P86)</f>
        <v>-11263917.49513012</v>
      </c>
      <c r="Q87" s="203">
        <f>SUM($B$86:Q86)</f>
        <v>-11279182.173488857</v>
      </c>
      <c r="R87" s="203">
        <f>SUM($B$86:R86)</f>
        <v>-11292546.684417047</v>
      </c>
      <c r="S87" s="203">
        <f>SUM($B$86:S86)</f>
        <v>-11304247.563279485</v>
      </c>
      <c r="T87" s="203">
        <f>SUM($B$86:T86)</f>
        <v>-11314491.901204692</v>
      </c>
      <c r="U87" s="203">
        <f>SUM($B$86:U86)</f>
        <v>-11323461.010342527</v>
      </c>
      <c r="V87" s="203">
        <f>SUM($B$86:V86)</f>
        <v>-11331313.632865695</v>
      </c>
      <c r="W87" s="203">
        <f>SUM($B$86:W86)</f>
        <v>-11338188.75051046</v>
      </c>
      <c r="X87" s="203">
        <f>SUM($B$86:X86)</f>
        <v>-11344208.044382017</v>
      </c>
      <c r="Y87" s="203">
        <f>SUM($B$86:Y86)</f>
        <v>-11349478.04856002</v>
      </c>
      <c r="Z87" s="203">
        <f>SUM($B$86:Z86)</f>
        <v>-11354092.035620429</v>
      </c>
      <c r="AA87" s="203">
        <f>SUM($B$86:AA86)</f>
        <v>-11358131.667445103</v>
      </c>
      <c r="AB87" s="203">
        <f>SUM($B$86:AB86)</f>
        <v>-11361668.440536415</v>
      </c>
      <c r="AC87" s="203">
        <f>SUM($B$86:AC86)</f>
        <v>-11364764.951417191</v>
      </c>
      <c r="AD87" s="203">
        <f>SUM($B$86:AD86)</f>
        <v>-11367476.004511977</v>
      </c>
      <c r="AE87" s="203">
        <f>SUM($B$86:AE86)</f>
        <v>-11369849.582117785</v>
      </c>
      <c r="AF87" s="203">
        <f>SUM($B$86:AF86)</f>
        <v>-11371927.693631584</v>
      </c>
      <c r="AG87" s="203">
        <f>SUM($B$86:AG86)</f>
        <v>-11373747.119064827</v>
      </c>
      <c r="AH87" s="203">
        <f>SUM($B$86:AH86)</f>
        <v>-11375340.060004305</v>
      </c>
      <c r="AI87" s="203">
        <f>SUM($B$86:AI86)</f>
        <v>-11376734.709540529</v>
      </c>
      <c r="AJ87" s="203">
        <f>SUM($B$86:AJ86)</f>
        <v>-11377955.751250667</v>
      </c>
      <c r="AK87" s="203">
        <f>SUM($B$86:AK86)</f>
        <v>-11379024.796067428</v>
      </c>
      <c r="AL87" s="203">
        <f>SUM($B$86:AL86)</f>
        <v>-11379960.764765918</v>
      </c>
      <c r="AM87" s="203">
        <f>SUM($B$86:AM86)</f>
        <v>-11380780.22283804</v>
      </c>
      <c r="AN87" s="203">
        <f>SUM($B$86:AN86)</f>
        <v>-11381497.673681268</v>
      </c>
      <c r="AO87" s="203">
        <f>SUM($B$86:AO86)</f>
        <v>-11382125.8152909</v>
      </c>
      <c r="AP87" s="203">
        <f>SUM($B$86:AP86)</f>
        <v>-11382675.764998917</v>
      </c>
    </row>
    <row r="88" spans="1:45" ht="14.25" x14ac:dyDescent="0.2">
      <c r="A88" s="161" t="s">
        <v>246</v>
      </c>
      <c r="B88" s="205">
        <f>IF((ISERR(IRR($B$83:B83))),0,IF(IRR($B$83:B83)&lt;0,0,IRR($B$83:B83)))</f>
        <v>0</v>
      </c>
      <c r="C88" s="205">
        <f>IF((ISERR(IRR($B$83:C83))),0,IF(IRR($B$83:C83)&lt;0,0,IRR($B$83:C83)))</f>
        <v>0</v>
      </c>
      <c r="D88" s="205">
        <f>IF((ISERR(IRR($B$83:D83))),0,IF(IRR($B$83:D83)&lt;0,0,IRR($B$83:D83)))</f>
        <v>0</v>
      </c>
      <c r="E88" s="205">
        <f>IF((ISERR(IRR($B$83:E83))),0,IF(IRR($B$83:E83)&lt;0,0,IRR($B$83:E83)))</f>
        <v>0</v>
      </c>
      <c r="F88" s="205">
        <f>IF((ISERR(IRR($B$83:F83))),0,IF(IRR($B$83:F83)&lt;0,0,IRR($B$83:F83)))</f>
        <v>0</v>
      </c>
      <c r="G88" s="205">
        <f>IF((ISERR(IRR($B$83:G83))),0,IF(IRR($B$83:G83)&lt;0,0,IRR($B$83:G83)))</f>
        <v>0</v>
      </c>
      <c r="H88" s="205">
        <f>IF((ISERR(IRR($B$83:H83))),0,IF(IRR($B$83:H83)&lt;0,0,IRR($B$83:H83)))</f>
        <v>0</v>
      </c>
      <c r="I88" s="205">
        <f>IF((ISERR(IRR($B$83:I83))),0,IF(IRR($B$83:I83)&lt;0,0,IRR($B$83:I83)))</f>
        <v>0</v>
      </c>
      <c r="J88" s="205">
        <f>IF((ISERR(IRR($B$83:J83))),0,IF(IRR($B$83:J83)&lt;0,0,IRR($B$83:J83)))</f>
        <v>0</v>
      </c>
      <c r="K88" s="205">
        <f>IF((ISERR(IRR($B$83:K83))),0,IF(IRR($B$83:K83)&lt;0,0,IRR($B$83:K83)))</f>
        <v>0</v>
      </c>
      <c r="L88" s="205">
        <f>IF((ISERR(IRR($B$83:L83))),0,IF(IRR($B$83:L83)&lt;0,0,IRR($B$83:L83)))</f>
        <v>0</v>
      </c>
      <c r="M88" s="205">
        <f>IF((ISERR(IRR($B$83:M83))),0,IF(IRR($B$83:M83)&lt;0,0,IRR($B$83:M83)))</f>
        <v>0</v>
      </c>
      <c r="N88" s="205">
        <f>IF((ISERR(IRR($B$83:N83))),0,IF(IRR($B$83:N83)&lt;0,0,IRR($B$83:N83)))</f>
        <v>0</v>
      </c>
      <c r="O88" s="205">
        <f>IF((ISERR(IRR($B$83:O83))),0,IF(IRR($B$83:O83)&lt;0,0,IRR($B$83:O83)))</f>
        <v>0</v>
      </c>
      <c r="P88" s="205">
        <f>IF((ISERR(IRR($B$83:P83))),0,IF(IRR($B$83:P83)&lt;0,0,IRR($B$83:P83)))</f>
        <v>0</v>
      </c>
      <c r="Q88" s="205">
        <f>IF((ISERR(IRR($B$83:Q83))),0,IF(IRR($B$83:Q83)&lt;0,0,IRR($B$83:Q83)))</f>
        <v>0</v>
      </c>
      <c r="R88" s="205">
        <f>IF((ISERR(IRR($B$83:R83))),0,IF(IRR($B$83:R83)&lt;0,0,IRR($B$83:R83)))</f>
        <v>0</v>
      </c>
      <c r="S88" s="205">
        <f>IF((ISERR(IRR($B$83:S83))),0,IF(IRR($B$83:S83)&lt;0,0,IRR($B$83:S83)))</f>
        <v>0</v>
      </c>
      <c r="T88" s="205">
        <f>IF((ISERR(IRR($B$83:T83))),0,IF(IRR($B$83:T83)&lt;0,0,IRR($B$83:T83)))</f>
        <v>0</v>
      </c>
      <c r="U88" s="205">
        <f>IF((ISERR(IRR($B$83:U83))),0,IF(IRR($B$83:U83)&lt;0,0,IRR($B$83:U83)))</f>
        <v>0</v>
      </c>
      <c r="V88" s="205">
        <f>IF((ISERR(IRR($B$83:V83))),0,IF(IRR($B$83:V83)&lt;0,0,IRR($B$83:V83)))</f>
        <v>0</v>
      </c>
      <c r="W88" s="205">
        <f>IF((ISERR(IRR($B$83:W83))),0,IF(IRR($B$83:W83)&lt;0,0,IRR($B$83:W83)))</f>
        <v>0</v>
      </c>
      <c r="X88" s="205">
        <f>IF((ISERR(IRR($B$83:X83))),0,IF(IRR($B$83:X83)&lt;0,0,IRR($B$83:X83)))</f>
        <v>0</v>
      </c>
      <c r="Y88" s="205">
        <f>IF((ISERR(IRR($B$83:Y83))),0,IF(IRR($B$83:Y83)&lt;0,0,IRR($B$83:Y83)))</f>
        <v>0</v>
      </c>
      <c r="Z88" s="205">
        <f>IF((ISERR(IRR($B$83:Z83))),0,IF(IRR($B$83:Z83)&lt;0,0,IRR($B$83:Z83)))</f>
        <v>0</v>
      </c>
      <c r="AA88" s="205">
        <f>IF((ISERR(IRR($B$83:AA83))),0,IF(IRR($B$83:AA83)&lt;0,0,IRR($B$83:AA83)))</f>
        <v>0</v>
      </c>
      <c r="AB88" s="205">
        <f>IF((ISERR(IRR($B$83:AB83))),0,IF(IRR($B$83:AB83)&lt;0,0,IRR($B$83:AB83)))</f>
        <v>0</v>
      </c>
      <c r="AC88" s="205">
        <f>IF((ISERR(IRR($B$83:AC83))),0,IF(IRR($B$83:AC83)&lt;0,0,IRR($B$83:AC83)))</f>
        <v>0</v>
      </c>
      <c r="AD88" s="205">
        <f>IF((ISERR(IRR($B$83:AD83))),0,IF(IRR($B$83:AD83)&lt;0,0,IRR($B$83:AD83)))</f>
        <v>0</v>
      </c>
      <c r="AE88" s="205">
        <f>IF((ISERR(IRR($B$83:AE83))),0,IF(IRR($B$83:AE83)&lt;0,0,IRR($B$83:AE83)))</f>
        <v>0</v>
      </c>
      <c r="AF88" s="205">
        <f>IF((ISERR(IRR($B$83:AF83))),0,IF(IRR($B$83:AF83)&lt;0,0,IRR($B$83:AF83)))</f>
        <v>0</v>
      </c>
      <c r="AG88" s="205">
        <f>IF((ISERR(IRR($B$83:AG83))),0,IF(IRR($B$83:AG83)&lt;0,0,IRR($B$83:AG83)))</f>
        <v>0</v>
      </c>
      <c r="AH88" s="205">
        <f>IF((ISERR(IRR($B$83:AH83))),0,IF(IRR($B$83:AH83)&lt;0,0,IRR($B$83:AH83)))</f>
        <v>0</v>
      </c>
      <c r="AI88" s="205">
        <f>IF((ISERR(IRR($B$83:AI83))),0,IF(IRR($B$83:AI83)&lt;0,0,IRR($B$83:AI83)))</f>
        <v>0</v>
      </c>
      <c r="AJ88" s="205">
        <f>IF((ISERR(IRR($B$83:AJ83))),0,IF(IRR($B$83:AJ83)&lt;0,0,IRR($B$83:AJ83)))</f>
        <v>0</v>
      </c>
      <c r="AK88" s="205">
        <f>IF((ISERR(IRR($B$83:AK83))),0,IF(IRR($B$83:AK83)&lt;0,0,IRR($B$83:AK83)))</f>
        <v>0</v>
      </c>
      <c r="AL88" s="205">
        <f>IF((ISERR(IRR($B$83:AL83))),0,IF(IRR($B$83:AL83)&lt;0,0,IRR($B$83:AL83)))</f>
        <v>0</v>
      </c>
      <c r="AM88" s="205">
        <f>IF((ISERR(IRR($B$83:AM83))),0,IF(IRR($B$83:AM83)&lt;0,0,IRR($B$83:AM83)))</f>
        <v>0</v>
      </c>
      <c r="AN88" s="205">
        <f>IF((ISERR(IRR($B$83:AN83))),0,IF(IRR($B$83:AN83)&lt;0,0,IRR($B$83:AN83)))</f>
        <v>0</v>
      </c>
      <c r="AO88" s="205">
        <f>IF((ISERR(IRR($B$83:AO83))),0,IF(IRR($B$83:AO83)&lt;0,0,IRR($B$83:AO83)))</f>
        <v>0</v>
      </c>
      <c r="AP88" s="205">
        <f>IF((ISERR(IRR($B$83:AP83))),0,IF(IRR($B$83:AP83)&lt;0,0,IRR($B$83:AP83)))</f>
        <v>0</v>
      </c>
    </row>
    <row r="89" spans="1:45" ht="14.25" x14ac:dyDescent="0.2">
      <c r="A89" s="161" t="s">
        <v>245</v>
      </c>
      <c r="B89" s="206">
        <f>IF(AND(B84&gt;0,A84&lt;0),(B74-(B84/(B84-A84))),0)</f>
        <v>0</v>
      </c>
      <c r="C89" s="206">
        <f t="shared" ref="C89:AP89" si="31">IF(AND(C84&gt;0,B84&lt;0),(C74-(C84/(C84-B84))),0)</f>
        <v>0</v>
      </c>
      <c r="D89" s="206">
        <f t="shared" si="31"/>
        <v>0</v>
      </c>
      <c r="E89" s="206">
        <f t="shared" si="31"/>
        <v>0</v>
      </c>
      <c r="F89" s="206">
        <f t="shared" si="31"/>
        <v>0</v>
      </c>
      <c r="G89" s="206">
        <f t="shared" si="31"/>
        <v>0</v>
      </c>
      <c r="H89" s="206">
        <f>IF(AND(H84&gt;0,G84&lt;0),(H74-(H84/(H84-G84))),0)</f>
        <v>0</v>
      </c>
      <c r="I89" s="206">
        <f t="shared" si="31"/>
        <v>0</v>
      </c>
      <c r="J89" s="206">
        <f t="shared" si="31"/>
        <v>0</v>
      </c>
      <c r="K89" s="206">
        <f t="shared" si="31"/>
        <v>0</v>
      </c>
      <c r="L89" s="206">
        <f t="shared" si="31"/>
        <v>0</v>
      </c>
      <c r="M89" s="206">
        <f t="shared" si="31"/>
        <v>0</v>
      </c>
      <c r="N89" s="206">
        <f t="shared" si="31"/>
        <v>0</v>
      </c>
      <c r="O89" s="206">
        <f t="shared" si="31"/>
        <v>0</v>
      </c>
      <c r="P89" s="206">
        <f t="shared" si="31"/>
        <v>0</v>
      </c>
      <c r="Q89" s="206">
        <f t="shared" si="31"/>
        <v>0</v>
      </c>
      <c r="R89" s="206">
        <f t="shared" si="31"/>
        <v>0</v>
      </c>
      <c r="S89" s="206">
        <f t="shared" si="31"/>
        <v>0</v>
      </c>
      <c r="T89" s="206">
        <f t="shared" si="31"/>
        <v>0</v>
      </c>
      <c r="U89" s="206">
        <f t="shared" si="31"/>
        <v>0</v>
      </c>
      <c r="V89" s="206">
        <f t="shared" si="31"/>
        <v>0</v>
      </c>
      <c r="W89" s="206">
        <f t="shared" si="31"/>
        <v>0</v>
      </c>
      <c r="X89" s="206">
        <f t="shared" si="31"/>
        <v>0</v>
      </c>
      <c r="Y89" s="206">
        <f t="shared" si="31"/>
        <v>0</v>
      </c>
      <c r="Z89" s="206">
        <f t="shared" si="31"/>
        <v>0</v>
      </c>
      <c r="AA89" s="206">
        <f t="shared" si="31"/>
        <v>0</v>
      </c>
      <c r="AB89" s="206">
        <f t="shared" si="31"/>
        <v>0</v>
      </c>
      <c r="AC89" s="206">
        <f t="shared" si="31"/>
        <v>0</v>
      </c>
      <c r="AD89" s="206">
        <f t="shared" si="31"/>
        <v>0</v>
      </c>
      <c r="AE89" s="206">
        <f t="shared" si="31"/>
        <v>0</v>
      </c>
      <c r="AF89" s="206">
        <f t="shared" si="31"/>
        <v>0</v>
      </c>
      <c r="AG89" s="206">
        <f t="shared" si="31"/>
        <v>0</v>
      </c>
      <c r="AH89" s="206">
        <f t="shared" si="31"/>
        <v>0</v>
      </c>
      <c r="AI89" s="206">
        <f t="shared" si="31"/>
        <v>0</v>
      </c>
      <c r="AJ89" s="206">
        <f t="shared" si="31"/>
        <v>0</v>
      </c>
      <c r="AK89" s="206">
        <f t="shared" si="31"/>
        <v>0</v>
      </c>
      <c r="AL89" s="206">
        <f t="shared" si="31"/>
        <v>0</v>
      </c>
      <c r="AM89" s="206">
        <f t="shared" si="31"/>
        <v>0</v>
      </c>
      <c r="AN89" s="206">
        <f t="shared" si="31"/>
        <v>0</v>
      </c>
      <c r="AO89" s="206">
        <f t="shared" si="31"/>
        <v>0</v>
      </c>
      <c r="AP89" s="206">
        <f t="shared" si="31"/>
        <v>0</v>
      </c>
    </row>
    <row r="90" spans="1:45" ht="15" thickBot="1" x14ac:dyDescent="0.25">
      <c r="A90" s="171" t="s">
        <v>244</v>
      </c>
      <c r="B90" s="172">
        <f t="shared" ref="B90:AP90" si="32">IF(AND(B87&gt;0,A87&lt;0),(B74-(B87/(B87-A87))),0)</f>
        <v>0</v>
      </c>
      <c r="C90" s="172">
        <f t="shared" si="32"/>
        <v>0</v>
      </c>
      <c r="D90" s="172">
        <f t="shared" si="32"/>
        <v>0</v>
      </c>
      <c r="E90" s="172">
        <f t="shared" si="32"/>
        <v>0</v>
      </c>
      <c r="F90" s="172">
        <f t="shared" si="32"/>
        <v>0</v>
      </c>
      <c r="G90" s="172">
        <f t="shared" si="32"/>
        <v>0</v>
      </c>
      <c r="H90" s="172">
        <f t="shared" si="32"/>
        <v>0</v>
      </c>
      <c r="I90" s="172">
        <f t="shared" si="32"/>
        <v>0</v>
      </c>
      <c r="J90" s="172">
        <f t="shared" si="32"/>
        <v>0</v>
      </c>
      <c r="K90" s="172">
        <f t="shared" si="32"/>
        <v>0</v>
      </c>
      <c r="L90" s="172">
        <f t="shared" si="32"/>
        <v>0</v>
      </c>
      <c r="M90" s="172">
        <f t="shared" si="32"/>
        <v>0</v>
      </c>
      <c r="N90" s="172">
        <f t="shared" si="32"/>
        <v>0</v>
      </c>
      <c r="O90" s="172">
        <f t="shared" si="32"/>
        <v>0</v>
      </c>
      <c r="P90" s="172">
        <f t="shared" si="32"/>
        <v>0</v>
      </c>
      <c r="Q90" s="172">
        <f t="shared" si="32"/>
        <v>0</v>
      </c>
      <c r="R90" s="172">
        <f t="shared" si="32"/>
        <v>0</v>
      </c>
      <c r="S90" s="172">
        <f t="shared" si="32"/>
        <v>0</v>
      </c>
      <c r="T90" s="172">
        <f t="shared" si="32"/>
        <v>0</v>
      </c>
      <c r="U90" s="172">
        <f t="shared" si="32"/>
        <v>0</v>
      </c>
      <c r="V90" s="172">
        <f t="shared" si="32"/>
        <v>0</v>
      </c>
      <c r="W90" s="172">
        <f t="shared" si="32"/>
        <v>0</v>
      </c>
      <c r="X90" s="172">
        <f t="shared" si="32"/>
        <v>0</v>
      </c>
      <c r="Y90" s="172">
        <f t="shared" si="32"/>
        <v>0</v>
      </c>
      <c r="Z90" s="172">
        <f t="shared" si="32"/>
        <v>0</v>
      </c>
      <c r="AA90" s="172">
        <f t="shared" si="32"/>
        <v>0</v>
      </c>
      <c r="AB90" s="172">
        <f t="shared" si="32"/>
        <v>0</v>
      </c>
      <c r="AC90" s="172">
        <f t="shared" si="32"/>
        <v>0</v>
      </c>
      <c r="AD90" s="172">
        <f t="shared" si="32"/>
        <v>0</v>
      </c>
      <c r="AE90" s="172">
        <f t="shared" si="32"/>
        <v>0</v>
      </c>
      <c r="AF90" s="172">
        <f t="shared" si="32"/>
        <v>0</v>
      </c>
      <c r="AG90" s="172">
        <f t="shared" si="32"/>
        <v>0</v>
      </c>
      <c r="AH90" s="172">
        <f t="shared" si="32"/>
        <v>0</v>
      </c>
      <c r="AI90" s="172">
        <f t="shared" si="32"/>
        <v>0</v>
      </c>
      <c r="AJ90" s="172">
        <f t="shared" si="32"/>
        <v>0</v>
      </c>
      <c r="AK90" s="172">
        <f t="shared" si="32"/>
        <v>0</v>
      </c>
      <c r="AL90" s="172">
        <f t="shared" si="32"/>
        <v>0</v>
      </c>
      <c r="AM90" s="172">
        <f t="shared" si="32"/>
        <v>0</v>
      </c>
      <c r="AN90" s="172">
        <f t="shared" si="32"/>
        <v>0</v>
      </c>
      <c r="AO90" s="172">
        <f t="shared" si="32"/>
        <v>0</v>
      </c>
      <c r="AP90" s="172">
        <f t="shared" si="32"/>
        <v>0</v>
      </c>
    </row>
    <row r="91" spans="1:45" s="149" customFormat="1" x14ac:dyDescent="0.2">
      <c r="A91" s="123"/>
      <c r="B91" s="173">
        <v>2017</v>
      </c>
      <c r="C91" s="173">
        <f>B91+1</f>
        <v>2018</v>
      </c>
      <c r="D91" s="108">
        <f t="shared" ref="D91:AP91" si="33">C91+1</f>
        <v>2019</v>
      </c>
      <c r="E91" s="108">
        <f t="shared" si="33"/>
        <v>2020</v>
      </c>
      <c r="F91" s="108">
        <f t="shared" si="33"/>
        <v>2021</v>
      </c>
      <c r="G91" s="108">
        <f t="shared" si="33"/>
        <v>2022</v>
      </c>
      <c r="H91" s="108">
        <f t="shared" si="33"/>
        <v>2023</v>
      </c>
      <c r="I91" s="108">
        <f t="shared" si="33"/>
        <v>2024</v>
      </c>
      <c r="J91" s="108">
        <f t="shared" si="33"/>
        <v>2025</v>
      </c>
      <c r="K91" s="108">
        <f t="shared" si="33"/>
        <v>2026</v>
      </c>
      <c r="L91" s="108">
        <f t="shared" si="33"/>
        <v>2027</v>
      </c>
      <c r="M91" s="108">
        <f t="shared" si="33"/>
        <v>2028</v>
      </c>
      <c r="N91" s="108">
        <f t="shared" si="33"/>
        <v>2029</v>
      </c>
      <c r="O91" s="108">
        <f t="shared" si="33"/>
        <v>2030</v>
      </c>
      <c r="P91" s="108">
        <f t="shared" si="33"/>
        <v>2031</v>
      </c>
      <c r="Q91" s="108">
        <f t="shared" si="33"/>
        <v>2032</v>
      </c>
      <c r="R91" s="108">
        <f t="shared" si="33"/>
        <v>2033</v>
      </c>
      <c r="S91" s="108">
        <f t="shared" si="33"/>
        <v>2034</v>
      </c>
      <c r="T91" s="108">
        <f t="shared" si="33"/>
        <v>2035</v>
      </c>
      <c r="U91" s="108">
        <f t="shared" si="33"/>
        <v>2036</v>
      </c>
      <c r="V91" s="108">
        <f t="shared" si="33"/>
        <v>2037</v>
      </c>
      <c r="W91" s="108">
        <f t="shared" si="33"/>
        <v>2038</v>
      </c>
      <c r="X91" s="108">
        <f t="shared" si="33"/>
        <v>2039</v>
      </c>
      <c r="Y91" s="108">
        <f t="shared" si="33"/>
        <v>2040</v>
      </c>
      <c r="Z91" s="108">
        <f t="shared" si="33"/>
        <v>2041</v>
      </c>
      <c r="AA91" s="108">
        <f t="shared" si="33"/>
        <v>2042</v>
      </c>
      <c r="AB91" s="108">
        <f t="shared" si="33"/>
        <v>2043</v>
      </c>
      <c r="AC91" s="108">
        <f t="shared" si="33"/>
        <v>2044</v>
      </c>
      <c r="AD91" s="108">
        <f t="shared" si="33"/>
        <v>2045</v>
      </c>
      <c r="AE91" s="108">
        <f t="shared" si="33"/>
        <v>2046</v>
      </c>
      <c r="AF91" s="108">
        <f t="shared" si="33"/>
        <v>2047</v>
      </c>
      <c r="AG91" s="108">
        <f t="shared" si="33"/>
        <v>2048</v>
      </c>
      <c r="AH91" s="108">
        <f t="shared" si="33"/>
        <v>2049</v>
      </c>
      <c r="AI91" s="108">
        <f t="shared" si="33"/>
        <v>2050</v>
      </c>
      <c r="AJ91" s="108">
        <f t="shared" si="33"/>
        <v>2051</v>
      </c>
      <c r="AK91" s="108">
        <f t="shared" si="33"/>
        <v>2052</v>
      </c>
      <c r="AL91" s="108">
        <f t="shared" si="33"/>
        <v>2053</v>
      </c>
      <c r="AM91" s="108">
        <f t="shared" si="33"/>
        <v>2054</v>
      </c>
      <c r="AN91" s="108">
        <f t="shared" si="33"/>
        <v>2055</v>
      </c>
      <c r="AO91" s="108">
        <f t="shared" si="33"/>
        <v>2056</v>
      </c>
      <c r="AP91" s="108">
        <f t="shared" si="33"/>
        <v>2057</v>
      </c>
      <c r="AQ91" s="109"/>
      <c r="AR91" s="109"/>
      <c r="AS91" s="109"/>
    </row>
    <row r="92" spans="1:45" ht="15.6" customHeight="1" x14ac:dyDescent="0.2">
      <c r="A92" s="174" t="s">
        <v>243</v>
      </c>
      <c r="B92" s="64"/>
      <c r="C92" s="64"/>
      <c r="D92" s="64"/>
      <c r="E92" s="64"/>
      <c r="F92" s="64"/>
      <c r="G92" s="64"/>
      <c r="H92" s="64"/>
      <c r="I92" s="64"/>
      <c r="J92" s="64"/>
      <c r="K92" s="64"/>
      <c r="L92" s="175">
        <v>10</v>
      </c>
      <c r="M92" s="64"/>
      <c r="N92" s="64"/>
      <c r="O92" s="64"/>
      <c r="P92" s="64"/>
      <c r="Q92" s="64"/>
      <c r="R92" s="64"/>
      <c r="S92" s="64"/>
      <c r="T92" s="64"/>
      <c r="U92" s="64"/>
      <c r="V92" s="64"/>
      <c r="W92" s="64"/>
      <c r="X92" s="64"/>
      <c r="Y92" s="64"/>
      <c r="Z92" s="64"/>
      <c r="AA92" s="64">
        <v>25</v>
      </c>
      <c r="AB92" s="64"/>
      <c r="AC92" s="64"/>
      <c r="AD92" s="64"/>
      <c r="AE92" s="64"/>
      <c r="AF92" s="64">
        <v>30</v>
      </c>
      <c r="AG92" s="64"/>
      <c r="AH92" s="64"/>
      <c r="AI92" s="64"/>
      <c r="AJ92" s="64"/>
      <c r="AK92" s="64"/>
      <c r="AL92" s="64"/>
      <c r="AM92" s="64"/>
      <c r="AN92" s="64"/>
      <c r="AO92" s="64"/>
      <c r="AP92" s="64">
        <v>40</v>
      </c>
    </row>
    <row r="93" spans="1:45" ht="12.75" x14ac:dyDescent="0.2">
      <c r="A93" s="65" t="s">
        <v>242</v>
      </c>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row>
    <row r="94" spans="1:45" ht="12.75" x14ac:dyDescent="0.2">
      <c r="A94" s="65" t="s">
        <v>241</v>
      </c>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row>
    <row r="95" spans="1:45" ht="12.75" x14ac:dyDescent="0.2">
      <c r="A95" s="65" t="s">
        <v>240</v>
      </c>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row>
    <row r="96" spans="1:45" ht="12.75" x14ac:dyDescent="0.2">
      <c r="A96" s="66" t="s">
        <v>239</v>
      </c>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row>
    <row r="97" spans="1:71" ht="33" customHeight="1" x14ac:dyDescent="0.2">
      <c r="A97" s="490" t="s">
        <v>469</v>
      </c>
      <c r="B97" s="490"/>
      <c r="C97" s="490"/>
      <c r="D97" s="490"/>
      <c r="E97" s="490"/>
      <c r="F97" s="490"/>
      <c r="G97" s="490"/>
      <c r="H97" s="490"/>
      <c r="I97" s="490"/>
      <c r="J97" s="490"/>
      <c r="K97" s="490"/>
      <c r="L97" s="490"/>
      <c r="M97" s="164"/>
      <c r="N97" s="164"/>
      <c r="O97" s="164"/>
      <c r="P97" s="164"/>
      <c r="Q97" s="164"/>
      <c r="R97" s="164"/>
      <c r="S97" s="164"/>
      <c r="T97" s="164"/>
      <c r="U97" s="164"/>
      <c r="V97" s="164"/>
      <c r="W97" s="164"/>
      <c r="X97" s="164"/>
      <c r="Y97" s="164"/>
      <c r="Z97" s="164"/>
      <c r="AA97" s="164"/>
      <c r="AB97" s="164"/>
      <c r="AC97" s="164"/>
      <c r="AD97" s="164"/>
      <c r="AE97" s="164"/>
      <c r="AF97" s="164"/>
      <c r="AG97" s="164"/>
      <c r="AH97" s="164"/>
      <c r="AI97" s="164"/>
      <c r="AJ97" s="164"/>
      <c r="AK97" s="164"/>
      <c r="AL97" s="164"/>
      <c r="AM97" s="164"/>
      <c r="AN97" s="164"/>
      <c r="AO97" s="164"/>
      <c r="AP97" s="164"/>
    </row>
    <row r="98" spans="1:71" ht="16.5" thickBot="1" x14ac:dyDescent="0.25">
      <c r="C98" s="176"/>
    </row>
    <row r="99" spans="1:71" s="182" customFormat="1" ht="16.5" thickTop="1" x14ac:dyDescent="0.2">
      <c r="A99" s="177" t="s">
        <v>470</v>
      </c>
      <c r="B99" s="178">
        <f>B81*B85</f>
        <v>-8981291.4928014968</v>
      </c>
      <c r="C99" s="179">
        <f>C81*C85</f>
        <v>0</v>
      </c>
      <c r="D99" s="179">
        <f t="shared" ref="D99:AP99" si="34">D81*D85</f>
        <v>0</v>
      </c>
      <c r="E99" s="179">
        <f t="shared" si="34"/>
        <v>0</v>
      </c>
      <c r="F99" s="179">
        <f t="shared" si="34"/>
        <v>0</v>
      </c>
      <c r="G99" s="179">
        <f t="shared" si="34"/>
        <v>0</v>
      </c>
      <c r="H99" s="179">
        <f t="shared" si="34"/>
        <v>0</v>
      </c>
      <c r="I99" s="179">
        <f t="shared" si="34"/>
        <v>0</v>
      </c>
      <c r="J99" s="179">
        <f>J81*J85</f>
        <v>0</v>
      </c>
      <c r="K99" s="179">
        <f t="shared" si="34"/>
        <v>0</v>
      </c>
      <c r="L99" s="179">
        <f>L81*L85</f>
        <v>0</v>
      </c>
      <c r="M99" s="179">
        <f t="shared" si="34"/>
        <v>0</v>
      </c>
      <c r="N99" s="179">
        <f t="shared" si="34"/>
        <v>0</v>
      </c>
      <c r="O99" s="179">
        <f t="shared" si="34"/>
        <v>0</v>
      </c>
      <c r="P99" s="179">
        <f t="shared" si="34"/>
        <v>0</v>
      </c>
      <c r="Q99" s="179">
        <f t="shared" si="34"/>
        <v>0</v>
      </c>
      <c r="R99" s="179">
        <f t="shared" si="34"/>
        <v>0</v>
      </c>
      <c r="S99" s="179">
        <f t="shared" si="34"/>
        <v>0</v>
      </c>
      <c r="T99" s="179">
        <f t="shared" si="34"/>
        <v>0</v>
      </c>
      <c r="U99" s="179">
        <f t="shared" si="34"/>
        <v>0</v>
      </c>
      <c r="V99" s="179">
        <f t="shared" si="34"/>
        <v>0</v>
      </c>
      <c r="W99" s="179">
        <f t="shared" si="34"/>
        <v>0</v>
      </c>
      <c r="X99" s="179">
        <f t="shared" si="34"/>
        <v>0</v>
      </c>
      <c r="Y99" s="179">
        <f t="shared" si="34"/>
        <v>0</v>
      </c>
      <c r="Z99" s="179">
        <f t="shared" si="34"/>
        <v>0</v>
      </c>
      <c r="AA99" s="179">
        <f t="shared" si="34"/>
        <v>0</v>
      </c>
      <c r="AB99" s="179">
        <f t="shared" si="34"/>
        <v>0</v>
      </c>
      <c r="AC99" s="179">
        <f t="shared" si="34"/>
        <v>0</v>
      </c>
      <c r="AD99" s="179">
        <f t="shared" si="34"/>
        <v>0</v>
      </c>
      <c r="AE99" s="179">
        <f t="shared" si="34"/>
        <v>0</v>
      </c>
      <c r="AF99" s="179">
        <f t="shared" si="34"/>
        <v>0</v>
      </c>
      <c r="AG99" s="179">
        <f t="shared" si="34"/>
        <v>0</v>
      </c>
      <c r="AH99" s="179">
        <f t="shared" si="34"/>
        <v>0</v>
      </c>
      <c r="AI99" s="179">
        <f t="shared" si="34"/>
        <v>0</v>
      </c>
      <c r="AJ99" s="179">
        <f t="shared" si="34"/>
        <v>0</v>
      </c>
      <c r="AK99" s="179">
        <f t="shared" si="34"/>
        <v>0</v>
      </c>
      <c r="AL99" s="179">
        <f t="shared" si="34"/>
        <v>0</v>
      </c>
      <c r="AM99" s="179">
        <f t="shared" si="34"/>
        <v>0</v>
      </c>
      <c r="AN99" s="179">
        <f t="shared" si="34"/>
        <v>0</v>
      </c>
      <c r="AO99" s="179">
        <f t="shared" si="34"/>
        <v>0</v>
      </c>
      <c r="AP99" s="179">
        <f t="shared" si="34"/>
        <v>0</v>
      </c>
      <c r="AQ99" s="180">
        <f>SUM(B99:AP99)</f>
        <v>-8981291.4928014968</v>
      </c>
      <c r="AR99" s="181"/>
      <c r="AS99" s="181"/>
    </row>
    <row r="100" spans="1:71" s="185" customFormat="1" x14ac:dyDescent="0.2">
      <c r="A100" s="183">
        <f>AQ99</f>
        <v>-8981291.4928014968</v>
      </c>
      <c r="B100" s="184"/>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46"/>
      <c r="AD100" s="146"/>
      <c r="AE100" s="146"/>
      <c r="AF100" s="146"/>
      <c r="AG100" s="146"/>
      <c r="AH100" s="146"/>
      <c r="AI100" s="146"/>
      <c r="AJ100" s="146"/>
      <c r="AK100" s="146"/>
      <c r="AL100" s="146"/>
      <c r="AM100" s="146"/>
      <c r="AN100" s="146"/>
      <c r="AO100" s="146"/>
      <c r="AP100" s="146"/>
      <c r="AQ100" s="109"/>
      <c r="AR100" s="109"/>
      <c r="AS100" s="109"/>
    </row>
    <row r="101" spans="1:71" s="185" customFormat="1" x14ac:dyDescent="0.2">
      <c r="A101" s="183">
        <f>AP87</f>
        <v>-11382675.764998917</v>
      </c>
      <c r="B101" s="184"/>
      <c r="C101" s="146"/>
      <c r="D101" s="146"/>
      <c r="E101" s="146"/>
      <c r="F101" s="146"/>
      <c r="G101" s="146"/>
      <c r="H101" s="146"/>
      <c r="I101" s="146"/>
      <c r="J101" s="146"/>
      <c r="K101" s="146"/>
      <c r="L101" s="146"/>
      <c r="M101" s="146"/>
      <c r="N101" s="146"/>
      <c r="O101" s="146"/>
      <c r="P101" s="146"/>
      <c r="Q101" s="146"/>
      <c r="R101" s="146"/>
      <c r="S101" s="146"/>
      <c r="T101" s="146"/>
      <c r="U101" s="146"/>
      <c r="V101" s="146"/>
      <c r="W101" s="146"/>
      <c r="X101" s="146"/>
      <c r="Y101" s="146"/>
      <c r="Z101" s="146"/>
      <c r="AA101" s="146"/>
      <c r="AB101" s="146"/>
      <c r="AC101" s="146"/>
      <c r="AD101" s="146"/>
      <c r="AE101" s="146"/>
      <c r="AF101" s="146"/>
      <c r="AG101" s="146"/>
      <c r="AH101" s="146"/>
      <c r="AI101" s="146"/>
      <c r="AJ101" s="146"/>
      <c r="AK101" s="146"/>
      <c r="AL101" s="146"/>
      <c r="AM101" s="146"/>
      <c r="AN101" s="146"/>
      <c r="AO101" s="146"/>
      <c r="AP101" s="146"/>
      <c r="AQ101" s="109"/>
      <c r="AR101" s="109"/>
      <c r="AS101" s="109"/>
    </row>
    <row r="102" spans="1:71" s="185" customFormat="1" x14ac:dyDescent="0.2">
      <c r="A102" s="186" t="s">
        <v>471</v>
      </c>
      <c r="B102" s="207">
        <f>(A101+-A100)/-A100</f>
        <v>-0.26737627590888557</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6"/>
      <c r="AM102" s="146"/>
      <c r="AN102" s="146"/>
      <c r="AO102" s="146"/>
      <c r="AP102" s="146"/>
      <c r="AQ102" s="109"/>
      <c r="AR102" s="109"/>
      <c r="AS102" s="109"/>
    </row>
    <row r="103" spans="1:71" s="185" customFormat="1" x14ac:dyDescent="0.2">
      <c r="A103" s="187"/>
      <c r="B103" s="146"/>
      <c r="C103" s="146"/>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09"/>
      <c r="AR103" s="109"/>
      <c r="AS103" s="109"/>
    </row>
    <row r="104" spans="1:71" ht="12.75" x14ac:dyDescent="0.2">
      <c r="A104" s="208" t="s">
        <v>472</v>
      </c>
      <c r="B104" s="208" t="s">
        <v>473</v>
      </c>
      <c r="C104" s="208" t="s">
        <v>474</v>
      </c>
      <c r="D104" s="208" t="s">
        <v>475</v>
      </c>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9"/>
      <c r="AR104" s="189"/>
      <c r="AS104" s="189"/>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c r="BN104" s="188"/>
      <c r="BO104" s="188"/>
      <c r="BP104" s="188"/>
      <c r="BQ104" s="188"/>
      <c r="BR104" s="188"/>
      <c r="BS104" s="188"/>
    </row>
    <row r="105" spans="1:71" ht="12.75" x14ac:dyDescent="0.2">
      <c r="A105" s="209">
        <f>G30/1000/1000</f>
        <v>-11.177844059067693</v>
      </c>
      <c r="B105" s="210">
        <f>L88</f>
        <v>0</v>
      </c>
      <c r="C105" s="211" t="str">
        <f>G28</f>
        <v>не окупается</v>
      </c>
      <c r="D105" s="211" t="str">
        <f>G29</f>
        <v>не окупается</v>
      </c>
      <c r="E105" s="190" t="s">
        <v>476</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c r="BS105" s="190"/>
    </row>
    <row r="106" spans="1:71" ht="12.75" x14ac:dyDescent="0.2">
      <c r="A106" s="191"/>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9"/>
      <c r="AR106" s="189"/>
      <c r="AS106" s="189"/>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row>
    <row r="107" spans="1:71" ht="12.75" x14ac:dyDescent="0.2">
      <c r="A107" s="212"/>
      <c r="B107" s="213">
        <v>2016</v>
      </c>
      <c r="C107" s="213">
        <v>2017</v>
      </c>
      <c r="D107" s="214">
        <f t="shared" ref="D107:AP107" si="35">C107+1</f>
        <v>2018</v>
      </c>
      <c r="E107" s="214">
        <f t="shared" si="35"/>
        <v>2019</v>
      </c>
      <c r="F107" s="214">
        <f t="shared" si="35"/>
        <v>2020</v>
      </c>
      <c r="G107" s="214">
        <f t="shared" si="35"/>
        <v>2021</v>
      </c>
      <c r="H107" s="214">
        <f t="shared" si="35"/>
        <v>2022</v>
      </c>
      <c r="I107" s="214">
        <f t="shared" si="35"/>
        <v>2023</v>
      </c>
      <c r="J107" s="214">
        <f t="shared" si="35"/>
        <v>2024</v>
      </c>
      <c r="K107" s="214">
        <f t="shared" si="35"/>
        <v>2025</v>
      </c>
      <c r="L107" s="214">
        <f t="shared" si="35"/>
        <v>2026</v>
      </c>
      <c r="M107" s="214">
        <f t="shared" si="35"/>
        <v>2027</v>
      </c>
      <c r="N107" s="214">
        <f t="shared" si="35"/>
        <v>2028</v>
      </c>
      <c r="O107" s="214">
        <f t="shared" si="35"/>
        <v>2029</v>
      </c>
      <c r="P107" s="214">
        <f t="shared" si="35"/>
        <v>2030</v>
      </c>
      <c r="Q107" s="214">
        <f t="shared" si="35"/>
        <v>2031</v>
      </c>
      <c r="R107" s="214">
        <f t="shared" si="35"/>
        <v>2032</v>
      </c>
      <c r="S107" s="214">
        <f t="shared" si="35"/>
        <v>2033</v>
      </c>
      <c r="T107" s="214">
        <f t="shared" si="35"/>
        <v>2034</v>
      </c>
      <c r="U107" s="214">
        <f t="shared" si="35"/>
        <v>2035</v>
      </c>
      <c r="V107" s="214">
        <f t="shared" si="35"/>
        <v>2036</v>
      </c>
      <c r="W107" s="214">
        <f t="shared" si="35"/>
        <v>2037</v>
      </c>
      <c r="X107" s="214">
        <f t="shared" si="35"/>
        <v>2038</v>
      </c>
      <c r="Y107" s="214">
        <f t="shared" si="35"/>
        <v>2039</v>
      </c>
      <c r="Z107" s="214">
        <f t="shared" si="35"/>
        <v>2040</v>
      </c>
      <c r="AA107" s="214">
        <f t="shared" si="35"/>
        <v>2041</v>
      </c>
      <c r="AB107" s="214">
        <f t="shared" si="35"/>
        <v>2042</v>
      </c>
      <c r="AC107" s="214">
        <f t="shared" si="35"/>
        <v>2043</v>
      </c>
      <c r="AD107" s="214">
        <f t="shared" si="35"/>
        <v>2044</v>
      </c>
      <c r="AE107" s="214">
        <f t="shared" si="35"/>
        <v>2045</v>
      </c>
      <c r="AF107" s="214">
        <f t="shared" si="35"/>
        <v>2046</v>
      </c>
      <c r="AG107" s="214">
        <f t="shared" si="35"/>
        <v>2047</v>
      </c>
      <c r="AH107" s="214">
        <f t="shared" si="35"/>
        <v>2048</v>
      </c>
      <c r="AI107" s="214">
        <f t="shared" si="35"/>
        <v>2049</v>
      </c>
      <c r="AJ107" s="214">
        <f t="shared" si="35"/>
        <v>2050</v>
      </c>
      <c r="AK107" s="214">
        <f t="shared" si="35"/>
        <v>2051</v>
      </c>
      <c r="AL107" s="214">
        <f t="shared" si="35"/>
        <v>2052</v>
      </c>
      <c r="AM107" s="214">
        <f t="shared" si="35"/>
        <v>2053</v>
      </c>
      <c r="AN107" s="214">
        <f t="shared" si="35"/>
        <v>2054</v>
      </c>
      <c r="AO107" s="214">
        <f t="shared" si="35"/>
        <v>2055</v>
      </c>
      <c r="AP107" s="214">
        <f t="shared" si="35"/>
        <v>2056</v>
      </c>
      <c r="AT107" s="185"/>
      <c r="AU107" s="185"/>
      <c r="AV107" s="185"/>
      <c r="AW107" s="185"/>
      <c r="AX107" s="185"/>
      <c r="AY107" s="185"/>
      <c r="AZ107" s="185"/>
      <c r="BA107" s="185"/>
      <c r="BB107" s="185"/>
      <c r="BC107" s="185"/>
      <c r="BD107" s="185"/>
      <c r="BE107" s="185"/>
      <c r="BF107" s="185"/>
      <c r="BG107" s="185"/>
    </row>
    <row r="108" spans="1:71" ht="12.75" x14ac:dyDescent="0.2">
      <c r="A108" s="215" t="s">
        <v>477</v>
      </c>
      <c r="B108" s="216"/>
      <c r="C108" s="216">
        <f>C109*$B$111*$B$112*1000</f>
        <v>0</v>
      </c>
      <c r="D108" s="216">
        <f t="shared" ref="D108:AP108" si="36">D109*$B$111*$B$112*1000</f>
        <v>0</v>
      </c>
      <c r="E108" s="216">
        <f>E109*$B$111*$B$112*1000</f>
        <v>0</v>
      </c>
      <c r="F108" s="216">
        <f t="shared" si="36"/>
        <v>0</v>
      </c>
      <c r="G108" s="216">
        <f t="shared" si="36"/>
        <v>0</v>
      </c>
      <c r="H108" s="216">
        <f t="shared" si="36"/>
        <v>0</v>
      </c>
      <c r="I108" s="216">
        <f t="shared" si="36"/>
        <v>0</v>
      </c>
      <c r="J108" s="216">
        <f t="shared" si="36"/>
        <v>0</v>
      </c>
      <c r="K108" s="216">
        <f t="shared" si="36"/>
        <v>0</v>
      </c>
      <c r="L108" s="216">
        <f t="shared" si="36"/>
        <v>0</v>
      </c>
      <c r="M108" s="216">
        <f t="shared" si="36"/>
        <v>0</v>
      </c>
      <c r="N108" s="216">
        <f t="shared" si="36"/>
        <v>0</v>
      </c>
      <c r="O108" s="216">
        <f t="shared" si="36"/>
        <v>0</v>
      </c>
      <c r="P108" s="216">
        <f t="shared" si="36"/>
        <v>0</v>
      </c>
      <c r="Q108" s="216">
        <f t="shared" si="36"/>
        <v>0</v>
      </c>
      <c r="R108" s="216">
        <f t="shared" si="36"/>
        <v>0</v>
      </c>
      <c r="S108" s="216">
        <f t="shared" si="36"/>
        <v>0</v>
      </c>
      <c r="T108" s="216">
        <f t="shared" si="36"/>
        <v>0</v>
      </c>
      <c r="U108" s="216">
        <f t="shared" si="36"/>
        <v>0</v>
      </c>
      <c r="V108" s="216">
        <f t="shared" si="36"/>
        <v>0</v>
      </c>
      <c r="W108" s="216">
        <f t="shared" si="36"/>
        <v>0</v>
      </c>
      <c r="X108" s="216">
        <f t="shared" si="36"/>
        <v>0</v>
      </c>
      <c r="Y108" s="216">
        <f t="shared" si="36"/>
        <v>0</v>
      </c>
      <c r="Z108" s="216">
        <f t="shared" si="36"/>
        <v>0</v>
      </c>
      <c r="AA108" s="216">
        <f t="shared" si="36"/>
        <v>0</v>
      </c>
      <c r="AB108" s="216">
        <f t="shared" si="36"/>
        <v>0</v>
      </c>
      <c r="AC108" s="216">
        <f t="shared" si="36"/>
        <v>0</v>
      </c>
      <c r="AD108" s="216">
        <f t="shared" si="36"/>
        <v>0</v>
      </c>
      <c r="AE108" s="216">
        <f t="shared" si="36"/>
        <v>0</v>
      </c>
      <c r="AF108" s="216">
        <f t="shared" si="36"/>
        <v>0</v>
      </c>
      <c r="AG108" s="216">
        <f t="shared" si="36"/>
        <v>0</v>
      </c>
      <c r="AH108" s="216">
        <f t="shared" si="36"/>
        <v>0</v>
      </c>
      <c r="AI108" s="216">
        <f t="shared" si="36"/>
        <v>0</v>
      </c>
      <c r="AJ108" s="216">
        <f t="shared" si="36"/>
        <v>0</v>
      </c>
      <c r="AK108" s="216">
        <f t="shared" si="36"/>
        <v>0</v>
      </c>
      <c r="AL108" s="216">
        <f t="shared" si="36"/>
        <v>0</v>
      </c>
      <c r="AM108" s="216">
        <f t="shared" si="36"/>
        <v>0</v>
      </c>
      <c r="AN108" s="216">
        <f t="shared" si="36"/>
        <v>0</v>
      </c>
      <c r="AO108" s="216">
        <f t="shared" si="36"/>
        <v>0</v>
      </c>
      <c r="AP108" s="216">
        <f t="shared" si="36"/>
        <v>0</v>
      </c>
      <c r="AT108" s="185"/>
      <c r="AU108" s="185"/>
      <c r="AV108" s="185"/>
      <c r="AW108" s="185"/>
      <c r="AX108" s="185"/>
      <c r="AY108" s="185"/>
      <c r="AZ108" s="185"/>
      <c r="BA108" s="185"/>
      <c r="BB108" s="185"/>
      <c r="BC108" s="185"/>
      <c r="BD108" s="185"/>
      <c r="BE108" s="185"/>
      <c r="BF108" s="185"/>
      <c r="BG108" s="185"/>
    </row>
    <row r="109" spans="1:71" ht="12.75" x14ac:dyDescent="0.2">
      <c r="A109" s="215" t="s">
        <v>478</v>
      </c>
      <c r="B109" s="214"/>
      <c r="C109" s="214">
        <f>B109+$I$120*C113</f>
        <v>0</v>
      </c>
      <c r="D109" s="214">
        <f>C109+$I$120*D113</f>
        <v>0</v>
      </c>
      <c r="E109" s="214">
        <f t="shared" ref="E109:AP109" si="37">D109+$I$120*E113</f>
        <v>0</v>
      </c>
      <c r="F109" s="214">
        <f t="shared" si="37"/>
        <v>0</v>
      </c>
      <c r="G109" s="214">
        <f t="shared" si="37"/>
        <v>0</v>
      </c>
      <c r="H109" s="214">
        <f t="shared" si="37"/>
        <v>0</v>
      </c>
      <c r="I109" s="214">
        <f t="shared" si="37"/>
        <v>0</v>
      </c>
      <c r="J109" s="214">
        <f t="shared" si="37"/>
        <v>0</v>
      </c>
      <c r="K109" s="214">
        <f t="shared" si="37"/>
        <v>0</v>
      </c>
      <c r="L109" s="214">
        <f t="shared" si="37"/>
        <v>0</v>
      </c>
      <c r="M109" s="214">
        <f t="shared" si="37"/>
        <v>0</v>
      </c>
      <c r="N109" s="214">
        <f t="shared" si="37"/>
        <v>0</v>
      </c>
      <c r="O109" s="214">
        <f t="shared" si="37"/>
        <v>0</v>
      </c>
      <c r="P109" s="214">
        <f t="shared" si="37"/>
        <v>0</v>
      </c>
      <c r="Q109" s="214">
        <f t="shared" si="37"/>
        <v>0</v>
      </c>
      <c r="R109" s="214">
        <f t="shared" si="37"/>
        <v>0</v>
      </c>
      <c r="S109" s="214">
        <f t="shared" si="37"/>
        <v>0</v>
      </c>
      <c r="T109" s="214">
        <f t="shared" si="37"/>
        <v>0</v>
      </c>
      <c r="U109" s="214">
        <f t="shared" si="37"/>
        <v>0</v>
      </c>
      <c r="V109" s="214">
        <f t="shared" si="37"/>
        <v>0</v>
      </c>
      <c r="W109" s="214">
        <f t="shared" si="37"/>
        <v>0</v>
      </c>
      <c r="X109" s="214">
        <f t="shared" si="37"/>
        <v>0</v>
      </c>
      <c r="Y109" s="214">
        <f t="shared" si="37"/>
        <v>0</v>
      </c>
      <c r="Z109" s="214">
        <f t="shared" si="37"/>
        <v>0</v>
      </c>
      <c r="AA109" s="214">
        <f t="shared" si="37"/>
        <v>0</v>
      </c>
      <c r="AB109" s="214">
        <f t="shared" si="37"/>
        <v>0</v>
      </c>
      <c r="AC109" s="214">
        <f t="shared" si="37"/>
        <v>0</v>
      </c>
      <c r="AD109" s="214">
        <f t="shared" si="37"/>
        <v>0</v>
      </c>
      <c r="AE109" s="214">
        <f t="shared" si="37"/>
        <v>0</v>
      </c>
      <c r="AF109" s="214">
        <f t="shared" si="37"/>
        <v>0</v>
      </c>
      <c r="AG109" s="214">
        <f t="shared" si="37"/>
        <v>0</v>
      </c>
      <c r="AH109" s="214">
        <f t="shared" si="37"/>
        <v>0</v>
      </c>
      <c r="AI109" s="214">
        <f t="shared" si="37"/>
        <v>0</v>
      </c>
      <c r="AJ109" s="214">
        <f t="shared" si="37"/>
        <v>0</v>
      </c>
      <c r="AK109" s="214">
        <f t="shared" si="37"/>
        <v>0</v>
      </c>
      <c r="AL109" s="214">
        <f t="shared" si="37"/>
        <v>0</v>
      </c>
      <c r="AM109" s="214">
        <f t="shared" si="37"/>
        <v>0</v>
      </c>
      <c r="AN109" s="214">
        <f t="shared" si="37"/>
        <v>0</v>
      </c>
      <c r="AO109" s="214">
        <f t="shared" si="37"/>
        <v>0</v>
      </c>
      <c r="AP109" s="214">
        <f t="shared" si="37"/>
        <v>0</v>
      </c>
      <c r="AT109" s="185"/>
      <c r="AU109" s="185"/>
      <c r="AV109" s="185"/>
      <c r="AW109" s="185"/>
      <c r="AX109" s="185"/>
      <c r="AY109" s="185"/>
      <c r="AZ109" s="185"/>
      <c r="BA109" s="185"/>
      <c r="BB109" s="185"/>
      <c r="BC109" s="185"/>
      <c r="BD109" s="185"/>
      <c r="BE109" s="185"/>
      <c r="BF109" s="185"/>
      <c r="BG109" s="185"/>
    </row>
    <row r="110" spans="1:71" ht="12.75" x14ac:dyDescent="0.2">
      <c r="A110" s="215" t="s">
        <v>479</v>
      </c>
      <c r="B110" s="217">
        <v>0.93</v>
      </c>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T110" s="185"/>
      <c r="AU110" s="185"/>
      <c r="AV110" s="185"/>
      <c r="AW110" s="185"/>
      <c r="AX110" s="185"/>
      <c r="AY110" s="185"/>
      <c r="AZ110" s="185"/>
      <c r="BA110" s="185"/>
      <c r="BB110" s="185"/>
      <c r="BC110" s="185"/>
      <c r="BD110" s="185"/>
      <c r="BE110" s="185"/>
      <c r="BF110" s="185"/>
      <c r="BG110" s="185"/>
    </row>
    <row r="111" spans="1:71" ht="12.75" x14ac:dyDescent="0.2">
      <c r="A111" s="215" t="s">
        <v>480</v>
      </c>
      <c r="B111" s="217">
        <v>4380</v>
      </c>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T111" s="185"/>
      <c r="AU111" s="185"/>
      <c r="AV111" s="185"/>
      <c r="AW111" s="185"/>
      <c r="AX111" s="185"/>
      <c r="AY111" s="185"/>
      <c r="AZ111" s="185"/>
      <c r="BA111" s="185"/>
      <c r="BB111" s="185"/>
      <c r="BC111" s="185"/>
      <c r="BD111" s="185"/>
      <c r="BE111" s="185"/>
      <c r="BF111" s="185"/>
      <c r="BG111" s="185"/>
    </row>
    <row r="112" spans="1:71" ht="12.75" x14ac:dyDescent="0.2">
      <c r="A112" s="215" t="s">
        <v>481</v>
      </c>
      <c r="B112" s="213">
        <f>$B$131</f>
        <v>1.23072</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185"/>
      <c r="AU112" s="185"/>
      <c r="AV112" s="185"/>
      <c r="AW112" s="185"/>
      <c r="AX112" s="185"/>
      <c r="AY112" s="185"/>
      <c r="AZ112" s="185"/>
      <c r="BA112" s="185"/>
      <c r="BB112" s="185"/>
      <c r="BC112" s="185"/>
      <c r="BD112" s="185"/>
      <c r="BE112" s="185"/>
      <c r="BF112" s="185"/>
      <c r="BG112" s="185"/>
    </row>
    <row r="113" spans="1:71" ht="15" x14ac:dyDescent="0.2">
      <c r="A113" s="218" t="s">
        <v>482</v>
      </c>
      <c r="B113" s="219">
        <v>0</v>
      </c>
      <c r="C113" s="220">
        <v>0.33</v>
      </c>
      <c r="D113" s="220">
        <v>0.33</v>
      </c>
      <c r="E113" s="220">
        <v>0.34</v>
      </c>
      <c r="F113" s="219">
        <v>0</v>
      </c>
      <c r="G113" s="219">
        <v>0</v>
      </c>
      <c r="H113" s="219">
        <v>0</v>
      </c>
      <c r="I113" s="219">
        <v>0</v>
      </c>
      <c r="J113" s="219">
        <v>0</v>
      </c>
      <c r="K113" s="219">
        <v>0</v>
      </c>
      <c r="L113" s="219">
        <v>0</v>
      </c>
      <c r="M113" s="219">
        <v>0</v>
      </c>
      <c r="N113" s="219">
        <v>0</v>
      </c>
      <c r="O113" s="219">
        <v>0</v>
      </c>
      <c r="P113" s="219">
        <v>0</v>
      </c>
      <c r="Q113" s="219">
        <v>0</v>
      </c>
      <c r="R113" s="219">
        <v>0</v>
      </c>
      <c r="S113" s="219">
        <v>0</v>
      </c>
      <c r="T113" s="219">
        <v>0</v>
      </c>
      <c r="U113" s="219">
        <v>0</v>
      </c>
      <c r="V113" s="219">
        <v>0</v>
      </c>
      <c r="W113" s="219">
        <v>0</v>
      </c>
      <c r="X113" s="219">
        <v>0</v>
      </c>
      <c r="Y113" s="219">
        <v>0</v>
      </c>
      <c r="Z113" s="219">
        <v>0</v>
      </c>
      <c r="AA113" s="219">
        <v>0</v>
      </c>
      <c r="AB113" s="219">
        <v>0</v>
      </c>
      <c r="AC113" s="219">
        <v>0</v>
      </c>
      <c r="AD113" s="219">
        <v>0</v>
      </c>
      <c r="AE113" s="219">
        <v>0</v>
      </c>
      <c r="AF113" s="219">
        <v>0</v>
      </c>
      <c r="AG113" s="219">
        <v>0</v>
      </c>
      <c r="AH113" s="219">
        <v>0</v>
      </c>
      <c r="AI113" s="219">
        <v>0</v>
      </c>
      <c r="AJ113" s="219">
        <v>0</v>
      </c>
      <c r="AK113" s="219">
        <v>0</v>
      </c>
      <c r="AL113" s="219">
        <v>0</v>
      </c>
      <c r="AM113" s="219">
        <v>0</v>
      </c>
      <c r="AN113" s="219">
        <v>0</v>
      </c>
      <c r="AO113" s="219">
        <v>0</v>
      </c>
      <c r="AP113" s="219">
        <v>0</v>
      </c>
      <c r="AT113" s="185"/>
      <c r="AU113" s="185"/>
      <c r="AV113" s="185"/>
      <c r="AW113" s="185"/>
      <c r="AX113" s="185"/>
      <c r="AY113" s="185"/>
      <c r="AZ113" s="185"/>
      <c r="BA113" s="185"/>
      <c r="BB113" s="185"/>
      <c r="BC113" s="185"/>
      <c r="BD113" s="185"/>
      <c r="BE113" s="185"/>
      <c r="BF113" s="185"/>
      <c r="BG113" s="185"/>
    </row>
    <row r="114" spans="1:71" ht="12.75" x14ac:dyDescent="0.2">
      <c r="A114" s="191"/>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c r="AC114" s="188"/>
      <c r="AD114" s="188"/>
      <c r="AE114" s="188"/>
      <c r="AF114" s="188"/>
      <c r="AG114" s="188"/>
      <c r="AH114" s="188"/>
      <c r="AI114" s="188"/>
      <c r="AJ114" s="188"/>
      <c r="AK114" s="188"/>
      <c r="AL114" s="188"/>
      <c r="AM114" s="188"/>
      <c r="AN114" s="188"/>
      <c r="AO114" s="188"/>
      <c r="AP114" s="188"/>
      <c r="AQ114" s="189"/>
      <c r="AR114" s="189"/>
      <c r="AS114" s="189"/>
      <c r="AT114" s="188"/>
      <c r="AU114" s="188"/>
      <c r="AV114" s="188"/>
      <c r="AW114" s="188"/>
      <c r="AX114" s="188"/>
      <c r="AY114" s="188"/>
      <c r="AZ114" s="188"/>
      <c r="BA114" s="188"/>
      <c r="BB114" s="188"/>
      <c r="BC114" s="188"/>
      <c r="BD114" s="188"/>
      <c r="BE114" s="188"/>
      <c r="BF114" s="188"/>
      <c r="BG114" s="188"/>
      <c r="BH114" s="188"/>
      <c r="BI114" s="188"/>
      <c r="BJ114" s="188"/>
      <c r="BK114" s="188"/>
      <c r="BL114" s="188"/>
      <c r="BM114" s="188"/>
      <c r="BN114" s="188"/>
      <c r="BO114" s="188"/>
      <c r="BP114" s="188"/>
      <c r="BQ114" s="188"/>
      <c r="BR114" s="188"/>
      <c r="BS114" s="188"/>
    </row>
    <row r="115" spans="1:71" ht="12.75" x14ac:dyDescent="0.2">
      <c r="A115" s="191"/>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c r="AC115" s="188"/>
      <c r="AD115" s="188"/>
      <c r="AE115" s="188"/>
      <c r="AF115" s="188"/>
      <c r="AG115" s="188"/>
      <c r="AH115" s="188"/>
      <c r="AI115" s="188"/>
      <c r="AJ115" s="188"/>
      <c r="AK115" s="188"/>
      <c r="AL115" s="188"/>
      <c r="AM115" s="188"/>
      <c r="AN115" s="188"/>
      <c r="AO115" s="188"/>
      <c r="AP115" s="188"/>
      <c r="AQ115" s="189"/>
      <c r="AR115" s="189"/>
      <c r="AS115" s="189"/>
      <c r="AT115" s="188"/>
      <c r="AU115" s="188"/>
      <c r="AV115" s="188"/>
      <c r="AW115" s="188"/>
      <c r="AX115" s="188"/>
      <c r="AY115" s="188"/>
      <c r="AZ115" s="188"/>
      <c r="BA115" s="188"/>
      <c r="BB115" s="188"/>
      <c r="BC115" s="188"/>
      <c r="BD115" s="188"/>
      <c r="BE115" s="188"/>
      <c r="BF115" s="188"/>
      <c r="BG115" s="188"/>
      <c r="BH115" s="188"/>
      <c r="BI115" s="188"/>
      <c r="BJ115" s="188"/>
      <c r="BK115" s="188"/>
      <c r="BL115" s="188"/>
      <c r="BM115" s="188"/>
      <c r="BN115" s="188"/>
      <c r="BO115" s="188"/>
      <c r="BP115" s="188"/>
      <c r="BQ115" s="188"/>
      <c r="BR115" s="188"/>
      <c r="BS115" s="188"/>
    </row>
    <row r="116" spans="1:71" ht="12.75" x14ac:dyDescent="0.2">
      <c r="A116" s="212"/>
      <c r="B116" s="477" t="s">
        <v>483</v>
      </c>
      <c r="C116" s="478"/>
      <c r="D116" s="477" t="s">
        <v>484</v>
      </c>
      <c r="E116" s="478"/>
      <c r="F116" s="212"/>
      <c r="G116" s="212"/>
      <c r="H116" s="212"/>
      <c r="I116" s="212"/>
      <c r="J116" s="212"/>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9"/>
      <c r="AR116" s="189"/>
      <c r="AS116" s="189"/>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row>
    <row r="117" spans="1:71" ht="12.75" x14ac:dyDescent="0.2">
      <c r="A117" s="215" t="s">
        <v>485</v>
      </c>
      <c r="B117" s="221">
        <f>'3.1. паспорт Техсостояние ПС'!N25</f>
        <v>0.25</v>
      </c>
      <c r="C117" s="212" t="s">
        <v>486</v>
      </c>
      <c r="D117" s="278">
        <f>'3.1. паспорт Техсостояние ПС'!O26</f>
        <v>0.25</v>
      </c>
      <c r="E117" s="212" t="s">
        <v>486</v>
      </c>
      <c r="F117" s="212"/>
      <c r="G117" s="212"/>
      <c r="H117" s="212"/>
      <c r="I117" s="212"/>
      <c r="J117" s="212"/>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9"/>
      <c r="AR117" s="189"/>
      <c r="AS117" s="189"/>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row>
    <row r="118" spans="1:71" ht="25.5" x14ac:dyDescent="0.2">
      <c r="A118" s="215" t="s">
        <v>485</v>
      </c>
      <c r="B118" s="212">
        <f>$B$110*B117</f>
        <v>0.23250000000000001</v>
      </c>
      <c r="C118" s="212" t="s">
        <v>125</v>
      </c>
      <c r="D118" s="212">
        <f>$B$110*D117</f>
        <v>0.23250000000000001</v>
      </c>
      <c r="E118" s="212" t="s">
        <v>125</v>
      </c>
      <c r="F118" s="215" t="s">
        <v>487</v>
      </c>
      <c r="G118" s="212">
        <f>D117-B117</f>
        <v>0</v>
      </c>
      <c r="H118" s="212" t="s">
        <v>486</v>
      </c>
      <c r="I118" s="222">
        <f>$B$110*G118</f>
        <v>0</v>
      </c>
      <c r="J118" s="212" t="s">
        <v>125</v>
      </c>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9"/>
      <c r="AR118" s="189"/>
      <c r="AS118" s="189"/>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row>
    <row r="119" spans="1:71" ht="25.5" x14ac:dyDescent="0.2">
      <c r="A119" s="212"/>
      <c r="B119" s="212"/>
      <c r="C119" s="212"/>
      <c r="D119" s="212"/>
      <c r="E119" s="212"/>
      <c r="F119" s="215" t="s">
        <v>488</v>
      </c>
      <c r="G119" s="212">
        <f>I119/$B$110</f>
        <v>0</v>
      </c>
      <c r="H119" s="212" t="s">
        <v>486</v>
      </c>
      <c r="I119" s="221"/>
      <c r="J119" s="212" t="s">
        <v>125</v>
      </c>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9"/>
      <c r="AR119" s="189"/>
      <c r="AS119" s="189"/>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row>
    <row r="120" spans="1:71" ht="38.25" x14ac:dyDescent="0.2">
      <c r="A120" s="223"/>
      <c r="B120" s="224"/>
      <c r="C120" s="224"/>
      <c r="D120" s="224"/>
      <c r="E120" s="224"/>
      <c r="F120" s="225" t="s">
        <v>489</v>
      </c>
      <c r="G120" s="222">
        <f>G118</f>
        <v>0</v>
      </c>
      <c r="H120" s="212" t="s">
        <v>486</v>
      </c>
      <c r="I120" s="217">
        <f>I118</f>
        <v>0</v>
      </c>
      <c r="J120" s="212" t="s">
        <v>125</v>
      </c>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9"/>
      <c r="AR120" s="189"/>
      <c r="AS120" s="189"/>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row>
    <row r="121" spans="1:71" ht="12.75" x14ac:dyDescent="0.2">
      <c r="A121" s="192"/>
      <c r="B121" s="190"/>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9"/>
      <c r="AR121" s="189"/>
      <c r="AS121" s="189"/>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row>
    <row r="122" spans="1:71" ht="12.75" x14ac:dyDescent="0.2">
      <c r="A122" s="226" t="s">
        <v>490</v>
      </c>
      <c r="B122" s="277">
        <f>'6.2. Паспорт фин осв ввод'!C24</f>
        <v>11.88007992</v>
      </c>
      <c r="C122" s="190"/>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0"/>
      <c r="BR122" s="190"/>
      <c r="BS122" s="190"/>
    </row>
    <row r="123" spans="1:71" ht="12.75" x14ac:dyDescent="0.2">
      <c r="A123" s="226" t="s">
        <v>289</v>
      </c>
      <c r="B123" s="227">
        <v>30</v>
      </c>
      <c r="C123" s="190"/>
      <c r="D123" s="190"/>
      <c r="E123" s="190"/>
      <c r="F123" s="190"/>
      <c r="G123" s="190"/>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c r="BB123" s="190"/>
      <c r="BC123" s="190"/>
      <c r="BD123" s="190"/>
      <c r="BE123" s="190"/>
      <c r="BF123" s="190"/>
      <c r="BG123" s="190"/>
      <c r="BH123" s="190"/>
      <c r="BI123" s="190"/>
      <c r="BJ123" s="190"/>
      <c r="BK123" s="190"/>
      <c r="BL123" s="190"/>
      <c r="BM123" s="190"/>
      <c r="BN123" s="190"/>
      <c r="BO123" s="190"/>
      <c r="BP123" s="190"/>
      <c r="BQ123" s="190"/>
      <c r="BR123" s="190"/>
      <c r="BS123" s="190"/>
    </row>
    <row r="124" spans="1:71" ht="12.75" x14ac:dyDescent="0.2">
      <c r="A124" s="226" t="s">
        <v>491</v>
      </c>
      <c r="B124" s="227"/>
      <c r="C124" s="193" t="s">
        <v>492</v>
      </c>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c r="BI124" s="190"/>
      <c r="BJ124" s="190"/>
      <c r="BK124" s="190"/>
      <c r="BL124" s="190"/>
      <c r="BM124" s="190"/>
      <c r="BN124" s="190"/>
      <c r="BO124" s="190"/>
      <c r="BP124" s="190"/>
      <c r="BQ124" s="190"/>
      <c r="BR124" s="190"/>
      <c r="BS124" s="190"/>
    </row>
    <row r="125" spans="1:71" s="149" customFormat="1" ht="12.75" x14ac:dyDescent="0.2">
      <c r="A125" s="228"/>
      <c r="B125" s="229"/>
      <c r="C125" s="194"/>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5"/>
      <c r="BQ125" s="195"/>
      <c r="BR125" s="195"/>
      <c r="BS125" s="195"/>
    </row>
    <row r="126" spans="1:71" ht="12.75" x14ac:dyDescent="0.2">
      <c r="A126" s="226" t="s">
        <v>493</v>
      </c>
      <c r="B126" s="230">
        <f>$B$122*1000*1000</f>
        <v>11880079.92</v>
      </c>
      <c r="C126" s="190"/>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row>
    <row r="127" spans="1:71" ht="12.75" x14ac:dyDescent="0.2">
      <c r="A127" s="226" t="s">
        <v>494</v>
      </c>
      <c r="B127" s="231">
        <v>0.01</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c r="BS127" s="190"/>
    </row>
    <row r="128" spans="1:71" ht="12.75" x14ac:dyDescent="0.2">
      <c r="A128" s="192"/>
      <c r="B128" s="19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c r="BS128" s="190"/>
    </row>
    <row r="129" spans="1:71" ht="12.75" x14ac:dyDescent="0.2">
      <c r="A129" s="226" t="s">
        <v>495</v>
      </c>
      <c r="B129" s="232">
        <v>0.20499999999999999</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c r="BS129" s="190"/>
    </row>
    <row r="130" spans="1:71" x14ac:dyDescent="0.2">
      <c r="A130" s="233"/>
      <c r="B130" s="234"/>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row>
    <row r="131" spans="1:71" ht="25.5" x14ac:dyDescent="0.2">
      <c r="A131" s="235" t="s">
        <v>496</v>
      </c>
      <c r="B131" s="236">
        <v>1.23072</v>
      </c>
      <c r="C131" s="190" t="s">
        <v>497</v>
      </c>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c r="BS131" s="190"/>
    </row>
    <row r="132" spans="1:71" ht="25.5" x14ac:dyDescent="0.2">
      <c r="A132" s="235" t="s">
        <v>498</v>
      </c>
      <c r="B132" s="236">
        <v>1.20268</v>
      </c>
      <c r="C132" s="190" t="s">
        <v>497</v>
      </c>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row>
    <row r="133" spans="1:71" ht="12.75" x14ac:dyDescent="0.2">
      <c r="A133" s="192"/>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49"/>
      <c r="AR133" s="149"/>
      <c r="AS133" s="149"/>
      <c r="BH133" s="190"/>
      <c r="BI133" s="190"/>
      <c r="BJ133" s="190"/>
      <c r="BK133" s="190"/>
      <c r="BL133" s="190"/>
      <c r="BM133" s="190"/>
      <c r="BN133" s="190"/>
      <c r="BO133" s="190"/>
      <c r="BP133" s="190"/>
      <c r="BQ133" s="190"/>
      <c r="BR133" s="190"/>
      <c r="BS133" s="190"/>
    </row>
    <row r="134" spans="1:71" x14ac:dyDescent="0.2">
      <c r="A134" s="226" t="s">
        <v>499</v>
      </c>
      <c r="C134" s="195" t="s">
        <v>500</v>
      </c>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c r="AQ134" s="149"/>
      <c r="AR134" s="149"/>
      <c r="AS134" s="149"/>
      <c r="BH134" s="195"/>
      <c r="BI134" s="195"/>
      <c r="BJ134" s="195"/>
      <c r="BK134" s="195"/>
      <c r="BL134" s="195"/>
      <c r="BM134" s="195"/>
      <c r="BN134" s="195"/>
      <c r="BO134" s="195"/>
      <c r="BP134" s="195"/>
      <c r="BQ134" s="195"/>
      <c r="BR134" s="195"/>
      <c r="BS134" s="195"/>
    </row>
    <row r="135" spans="1:71" ht="12.75" x14ac:dyDescent="0.2">
      <c r="A135" s="226"/>
      <c r="B135" s="237">
        <v>2016</v>
      </c>
      <c r="C135" s="237">
        <f>B135+1</f>
        <v>2017</v>
      </c>
      <c r="D135" s="237">
        <f t="shared" ref="D135:AY135" si="38">C135+1</f>
        <v>2018</v>
      </c>
      <c r="E135" s="237">
        <f t="shared" si="38"/>
        <v>2019</v>
      </c>
      <c r="F135" s="237">
        <f t="shared" si="38"/>
        <v>2020</v>
      </c>
      <c r="G135" s="237">
        <f t="shared" si="38"/>
        <v>2021</v>
      </c>
      <c r="H135" s="237">
        <f t="shared" si="38"/>
        <v>2022</v>
      </c>
      <c r="I135" s="237">
        <f t="shared" si="38"/>
        <v>2023</v>
      </c>
      <c r="J135" s="237">
        <f t="shared" si="38"/>
        <v>2024</v>
      </c>
      <c r="K135" s="237">
        <f t="shared" si="38"/>
        <v>2025</v>
      </c>
      <c r="L135" s="237">
        <f t="shared" si="38"/>
        <v>2026</v>
      </c>
      <c r="M135" s="237">
        <f t="shared" si="38"/>
        <v>2027</v>
      </c>
      <c r="N135" s="237">
        <f t="shared" si="38"/>
        <v>2028</v>
      </c>
      <c r="O135" s="237">
        <f t="shared" si="38"/>
        <v>2029</v>
      </c>
      <c r="P135" s="237">
        <f t="shared" si="38"/>
        <v>2030</v>
      </c>
      <c r="Q135" s="237">
        <f t="shared" si="38"/>
        <v>2031</v>
      </c>
      <c r="R135" s="237">
        <f t="shared" si="38"/>
        <v>2032</v>
      </c>
      <c r="S135" s="237">
        <f t="shared" si="38"/>
        <v>2033</v>
      </c>
      <c r="T135" s="237">
        <f t="shared" si="38"/>
        <v>2034</v>
      </c>
      <c r="U135" s="237">
        <f t="shared" si="38"/>
        <v>2035</v>
      </c>
      <c r="V135" s="237">
        <f t="shared" si="38"/>
        <v>2036</v>
      </c>
      <c r="W135" s="237">
        <f t="shared" si="38"/>
        <v>2037</v>
      </c>
      <c r="X135" s="237">
        <f t="shared" si="38"/>
        <v>2038</v>
      </c>
      <c r="Y135" s="237">
        <f t="shared" si="38"/>
        <v>2039</v>
      </c>
      <c r="Z135" s="237">
        <f t="shared" si="38"/>
        <v>2040</v>
      </c>
      <c r="AA135" s="237">
        <f t="shared" si="38"/>
        <v>2041</v>
      </c>
      <c r="AB135" s="237">
        <f t="shared" si="38"/>
        <v>2042</v>
      </c>
      <c r="AC135" s="237">
        <f t="shared" si="38"/>
        <v>2043</v>
      </c>
      <c r="AD135" s="237">
        <f t="shared" si="38"/>
        <v>2044</v>
      </c>
      <c r="AE135" s="237">
        <f t="shared" si="38"/>
        <v>2045</v>
      </c>
      <c r="AF135" s="237">
        <f t="shared" si="38"/>
        <v>2046</v>
      </c>
      <c r="AG135" s="237">
        <f t="shared" si="38"/>
        <v>2047</v>
      </c>
      <c r="AH135" s="237">
        <f t="shared" si="38"/>
        <v>2048</v>
      </c>
      <c r="AI135" s="237">
        <f t="shared" si="38"/>
        <v>2049</v>
      </c>
      <c r="AJ135" s="237">
        <f t="shared" si="38"/>
        <v>2050</v>
      </c>
      <c r="AK135" s="237">
        <f t="shared" si="38"/>
        <v>2051</v>
      </c>
      <c r="AL135" s="237">
        <f t="shared" si="38"/>
        <v>2052</v>
      </c>
      <c r="AM135" s="237">
        <f t="shared" si="38"/>
        <v>2053</v>
      </c>
      <c r="AN135" s="237">
        <f t="shared" si="38"/>
        <v>2054</v>
      </c>
      <c r="AO135" s="237">
        <f t="shared" si="38"/>
        <v>2055</v>
      </c>
      <c r="AP135" s="237">
        <f t="shared" si="38"/>
        <v>2056</v>
      </c>
      <c r="AQ135" s="237">
        <f t="shared" si="38"/>
        <v>2057</v>
      </c>
      <c r="AR135" s="237">
        <f t="shared" si="38"/>
        <v>2058</v>
      </c>
      <c r="AS135" s="237">
        <f t="shared" si="38"/>
        <v>2059</v>
      </c>
      <c r="AT135" s="237">
        <f t="shared" si="38"/>
        <v>2060</v>
      </c>
      <c r="AU135" s="237">
        <f t="shared" si="38"/>
        <v>2061</v>
      </c>
      <c r="AV135" s="237">
        <f t="shared" si="38"/>
        <v>2062</v>
      </c>
      <c r="AW135" s="237">
        <f t="shared" si="38"/>
        <v>2063</v>
      </c>
      <c r="AX135" s="237">
        <f t="shared" si="38"/>
        <v>2064</v>
      </c>
      <c r="AY135" s="237">
        <f t="shared" si="38"/>
        <v>2065</v>
      </c>
    </row>
    <row r="136" spans="1:71" ht="12.75" x14ac:dyDescent="0.2">
      <c r="A136" s="226" t="s">
        <v>501</v>
      </c>
      <c r="B136" s="237"/>
      <c r="C136" s="238">
        <v>5.8000000000000003E-2</v>
      </c>
      <c r="D136" s="238">
        <v>5.5E-2</v>
      </c>
      <c r="E136" s="239">
        <f t="shared" ref="E136:AY136" si="39">D136</f>
        <v>5.5E-2</v>
      </c>
      <c r="F136" s="239">
        <f t="shared" si="39"/>
        <v>5.5E-2</v>
      </c>
      <c r="G136" s="239">
        <f t="shared" si="39"/>
        <v>5.5E-2</v>
      </c>
      <c r="H136" s="239">
        <f t="shared" si="39"/>
        <v>5.5E-2</v>
      </c>
      <c r="I136" s="239">
        <f t="shared" si="39"/>
        <v>5.5E-2</v>
      </c>
      <c r="J136" s="239">
        <f t="shared" si="39"/>
        <v>5.5E-2</v>
      </c>
      <c r="K136" s="239">
        <f t="shared" si="39"/>
        <v>5.5E-2</v>
      </c>
      <c r="L136" s="239">
        <f t="shared" si="39"/>
        <v>5.5E-2</v>
      </c>
      <c r="M136" s="239">
        <f t="shared" si="39"/>
        <v>5.5E-2</v>
      </c>
      <c r="N136" s="239">
        <f t="shared" si="39"/>
        <v>5.5E-2</v>
      </c>
      <c r="O136" s="239">
        <f t="shared" si="39"/>
        <v>5.5E-2</v>
      </c>
      <c r="P136" s="239">
        <f t="shared" si="39"/>
        <v>5.5E-2</v>
      </c>
      <c r="Q136" s="239">
        <f t="shared" si="39"/>
        <v>5.5E-2</v>
      </c>
      <c r="R136" s="239">
        <f t="shared" si="39"/>
        <v>5.5E-2</v>
      </c>
      <c r="S136" s="239">
        <f t="shared" si="39"/>
        <v>5.5E-2</v>
      </c>
      <c r="T136" s="239">
        <f t="shared" si="39"/>
        <v>5.5E-2</v>
      </c>
      <c r="U136" s="239">
        <f t="shared" si="39"/>
        <v>5.5E-2</v>
      </c>
      <c r="V136" s="239">
        <f t="shared" si="39"/>
        <v>5.5E-2</v>
      </c>
      <c r="W136" s="239">
        <f t="shared" si="39"/>
        <v>5.5E-2</v>
      </c>
      <c r="X136" s="239">
        <f t="shared" si="39"/>
        <v>5.5E-2</v>
      </c>
      <c r="Y136" s="239">
        <f t="shared" si="39"/>
        <v>5.5E-2</v>
      </c>
      <c r="Z136" s="239">
        <f t="shared" si="39"/>
        <v>5.5E-2</v>
      </c>
      <c r="AA136" s="239">
        <f t="shared" si="39"/>
        <v>5.5E-2</v>
      </c>
      <c r="AB136" s="239">
        <f t="shared" si="39"/>
        <v>5.5E-2</v>
      </c>
      <c r="AC136" s="239">
        <f t="shared" si="39"/>
        <v>5.5E-2</v>
      </c>
      <c r="AD136" s="239">
        <f t="shared" si="39"/>
        <v>5.5E-2</v>
      </c>
      <c r="AE136" s="239">
        <f t="shared" si="39"/>
        <v>5.5E-2</v>
      </c>
      <c r="AF136" s="239">
        <f t="shared" si="39"/>
        <v>5.5E-2</v>
      </c>
      <c r="AG136" s="239">
        <f t="shared" si="39"/>
        <v>5.5E-2</v>
      </c>
      <c r="AH136" s="239">
        <f t="shared" si="39"/>
        <v>5.5E-2</v>
      </c>
      <c r="AI136" s="239">
        <f t="shared" si="39"/>
        <v>5.5E-2</v>
      </c>
      <c r="AJ136" s="239">
        <f t="shared" si="39"/>
        <v>5.5E-2</v>
      </c>
      <c r="AK136" s="239">
        <f t="shared" si="39"/>
        <v>5.5E-2</v>
      </c>
      <c r="AL136" s="239">
        <f t="shared" si="39"/>
        <v>5.5E-2</v>
      </c>
      <c r="AM136" s="239">
        <f t="shared" si="39"/>
        <v>5.5E-2</v>
      </c>
      <c r="AN136" s="239">
        <f t="shared" si="39"/>
        <v>5.5E-2</v>
      </c>
      <c r="AO136" s="239">
        <f t="shared" si="39"/>
        <v>5.5E-2</v>
      </c>
      <c r="AP136" s="239">
        <f t="shared" si="39"/>
        <v>5.5E-2</v>
      </c>
      <c r="AQ136" s="239">
        <f t="shared" si="39"/>
        <v>5.5E-2</v>
      </c>
      <c r="AR136" s="239">
        <f t="shared" si="39"/>
        <v>5.5E-2</v>
      </c>
      <c r="AS136" s="239">
        <f t="shared" si="39"/>
        <v>5.5E-2</v>
      </c>
      <c r="AT136" s="239">
        <f t="shared" si="39"/>
        <v>5.5E-2</v>
      </c>
      <c r="AU136" s="239">
        <f t="shared" si="39"/>
        <v>5.5E-2</v>
      </c>
      <c r="AV136" s="239">
        <f t="shared" si="39"/>
        <v>5.5E-2</v>
      </c>
      <c r="AW136" s="239">
        <f t="shared" si="39"/>
        <v>5.5E-2</v>
      </c>
      <c r="AX136" s="239">
        <f t="shared" si="39"/>
        <v>5.5E-2</v>
      </c>
      <c r="AY136" s="239">
        <f t="shared" si="39"/>
        <v>5.5E-2</v>
      </c>
    </row>
    <row r="137" spans="1:71" s="149" customFormat="1" ht="15" x14ac:dyDescent="0.2">
      <c r="A137" s="226" t="s">
        <v>502</v>
      </c>
      <c r="B137" s="240"/>
      <c r="C137" s="201">
        <f>(1+B137)*(1+C136)-1</f>
        <v>5.8000000000000052E-2</v>
      </c>
      <c r="D137" s="201">
        <f t="shared" ref="D137:AY137" si="40">(1+C137)*(1+D136)-1</f>
        <v>0.11619000000000002</v>
      </c>
      <c r="E137" s="201">
        <f t="shared" si="40"/>
        <v>0.17758045</v>
      </c>
      <c r="F137" s="201">
        <f t="shared" si="40"/>
        <v>0.24234737475000001</v>
      </c>
      <c r="G137" s="201">
        <f t="shared" si="40"/>
        <v>0.31067648036124984</v>
      </c>
      <c r="H137" s="201">
        <f t="shared" si="40"/>
        <v>0.38276368678111861</v>
      </c>
      <c r="I137" s="201">
        <f t="shared" si="40"/>
        <v>0.45881568955408003</v>
      </c>
      <c r="J137" s="201">
        <f t="shared" si="40"/>
        <v>0.53905055247955436</v>
      </c>
      <c r="K137" s="201">
        <f t="shared" si="40"/>
        <v>0.62369833286592979</v>
      </c>
      <c r="L137" s="201">
        <f t="shared" si="40"/>
        <v>0.71300174117355586</v>
      </c>
      <c r="M137" s="201">
        <f t="shared" si="40"/>
        <v>0.80721683693810142</v>
      </c>
      <c r="N137" s="201">
        <f t="shared" si="40"/>
        <v>0.90661376296969687</v>
      </c>
      <c r="O137" s="201">
        <f t="shared" si="40"/>
        <v>1.0114775199330301</v>
      </c>
      <c r="P137" s="201">
        <f t="shared" si="40"/>
        <v>1.1221087835293466</v>
      </c>
      <c r="Q137" s="201">
        <f t="shared" si="40"/>
        <v>1.2388247666234604</v>
      </c>
      <c r="R137" s="201">
        <f t="shared" si="40"/>
        <v>1.3619601287877505</v>
      </c>
      <c r="S137" s="201">
        <f t="shared" si="40"/>
        <v>1.4918679358710767</v>
      </c>
      <c r="T137" s="201">
        <f t="shared" si="40"/>
        <v>1.6289206723439857</v>
      </c>
      <c r="U137" s="201">
        <f t="shared" si="40"/>
        <v>1.7735113093229047</v>
      </c>
      <c r="V137" s="201">
        <f t="shared" si="40"/>
        <v>1.9260544313356642</v>
      </c>
      <c r="W137" s="201">
        <f t="shared" si="40"/>
        <v>2.0869874250591254</v>
      </c>
      <c r="X137" s="201">
        <f t="shared" si="40"/>
        <v>2.2567717334373771</v>
      </c>
      <c r="Y137" s="201">
        <f t="shared" si="40"/>
        <v>2.4358941787764326</v>
      </c>
      <c r="Z137" s="201">
        <f t="shared" si="40"/>
        <v>2.6248683586091359</v>
      </c>
      <c r="AA137" s="201">
        <f t="shared" si="40"/>
        <v>2.8242361183326383</v>
      </c>
      <c r="AB137" s="201">
        <f t="shared" si="40"/>
        <v>3.0345691048409336</v>
      </c>
      <c r="AC137" s="201">
        <f t="shared" si="40"/>
        <v>3.2564704056071845</v>
      </c>
      <c r="AD137" s="201">
        <f t="shared" si="40"/>
        <v>3.4905762779155793</v>
      </c>
      <c r="AE137" s="201">
        <f t="shared" si="40"/>
        <v>3.7375579732009356</v>
      </c>
      <c r="AF137" s="201">
        <f t="shared" si="40"/>
        <v>3.9981236617269866</v>
      </c>
      <c r="AG137" s="201">
        <f t="shared" si="40"/>
        <v>4.2730204631219708</v>
      </c>
      <c r="AH137" s="201">
        <f t="shared" si="40"/>
        <v>4.563036588593679</v>
      </c>
      <c r="AI137" s="201">
        <f t="shared" si="40"/>
        <v>4.8690036009663311</v>
      </c>
      <c r="AJ137" s="201">
        <f t="shared" si="40"/>
        <v>5.1917987990194794</v>
      </c>
      <c r="AK137" s="201">
        <f t="shared" si="40"/>
        <v>5.5323477329655502</v>
      </c>
      <c r="AL137" s="201">
        <f t="shared" si="40"/>
        <v>5.8916268582786548</v>
      </c>
      <c r="AM137" s="201">
        <f t="shared" si="40"/>
        <v>6.2706663354839804</v>
      </c>
      <c r="AN137" s="201">
        <f t="shared" si="40"/>
        <v>6.6705529839355986</v>
      </c>
      <c r="AO137" s="201">
        <f t="shared" si="40"/>
        <v>7.0924333980520569</v>
      </c>
      <c r="AP137" s="201">
        <f t="shared" si="40"/>
        <v>7.5375172349449198</v>
      </c>
      <c r="AQ137" s="201">
        <f t="shared" si="40"/>
        <v>8.0070806828668903</v>
      </c>
      <c r="AR137" s="201">
        <f t="shared" si="40"/>
        <v>8.5024701204245687</v>
      </c>
      <c r="AS137" s="201">
        <f t="shared" si="40"/>
        <v>9.0251059770479198</v>
      </c>
      <c r="AT137" s="201">
        <f t="shared" si="40"/>
        <v>9.5764868057855548</v>
      </c>
      <c r="AU137" s="201">
        <f t="shared" si="40"/>
        <v>10.15819358010376</v>
      </c>
      <c r="AV137" s="201">
        <f t="shared" si="40"/>
        <v>10.771894227009465</v>
      </c>
      <c r="AW137" s="201">
        <f>(1+AV137)*(1+AW136)-1</f>
        <v>11.419348409494985</v>
      </c>
      <c r="AX137" s="201">
        <f t="shared" si="40"/>
        <v>12.102412572017208</v>
      </c>
      <c r="AY137" s="201">
        <f t="shared" si="40"/>
        <v>12.823045263478154</v>
      </c>
    </row>
    <row r="138" spans="1:71" s="149" customFormat="1" x14ac:dyDescent="0.2">
      <c r="A138" s="197"/>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c r="AQ138" s="109"/>
    </row>
    <row r="139" spans="1:71" ht="12.75" x14ac:dyDescent="0.2">
      <c r="A139" s="192"/>
      <c r="B139" s="237">
        <v>2016</v>
      </c>
      <c r="C139" s="237">
        <f>B139+1</f>
        <v>2017</v>
      </c>
      <c r="D139" s="237">
        <f t="shared" ref="D139:AY140" si="41">C139+1</f>
        <v>2018</v>
      </c>
      <c r="E139" s="237">
        <f t="shared" si="41"/>
        <v>2019</v>
      </c>
      <c r="F139" s="237">
        <f t="shared" si="41"/>
        <v>2020</v>
      </c>
      <c r="G139" s="237">
        <f t="shared" si="41"/>
        <v>2021</v>
      </c>
      <c r="H139" s="237">
        <f t="shared" si="41"/>
        <v>2022</v>
      </c>
      <c r="I139" s="237">
        <f t="shared" si="41"/>
        <v>2023</v>
      </c>
      <c r="J139" s="237">
        <f t="shared" si="41"/>
        <v>2024</v>
      </c>
      <c r="K139" s="237">
        <f t="shared" si="41"/>
        <v>2025</v>
      </c>
      <c r="L139" s="237">
        <f t="shared" si="41"/>
        <v>2026</v>
      </c>
      <c r="M139" s="237">
        <f t="shared" si="41"/>
        <v>2027</v>
      </c>
      <c r="N139" s="237">
        <f t="shared" si="41"/>
        <v>2028</v>
      </c>
      <c r="O139" s="237">
        <f t="shared" si="41"/>
        <v>2029</v>
      </c>
      <c r="P139" s="237">
        <f t="shared" si="41"/>
        <v>2030</v>
      </c>
      <c r="Q139" s="237">
        <f t="shared" si="41"/>
        <v>2031</v>
      </c>
      <c r="R139" s="237">
        <f t="shared" si="41"/>
        <v>2032</v>
      </c>
      <c r="S139" s="237">
        <f t="shared" si="41"/>
        <v>2033</v>
      </c>
      <c r="T139" s="237">
        <f t="shared" si="41"/>
        <v>2034</v>
      </c>
      <c r="U139" s="237">
        <f t="shared" si="41"/>
        <v>2035</v>
      </c>
      <c r="V139" s="237">
        <f t="shared" si="41"/>
        <v>2036</v>
      </c>
      <c r="W139" s="237">
        <f t="shared" si="41"/>
        <v>2037</v>
      </c>
      <c r="X139" s="237">
        <f t="shared" si="41"/>
        <v>2038</v>
      </c>
      <c r="Y139" s="237">
        <f t="shared" si="41"/>
        <v>2039</v>
      </c>
      <c r="Z139" s="237">
        <f t="shared" si="41"/>
        <v>2040</v>
      </c>
      <c r="AA139" s="237">
        <f t="shared" si="41"/>
        <v>2041</v>
      </c>
      <c r="AB139" s="237">
        <f t="shared" si="41"/>
        <v>2042</v>
      </c>
      <c r="AC139" s="237">
        <f t="shared" si="41"/>
        <v>2043</v>
      </c>
      <c r="AD139" s="237">
        <f t="shared" si="41"/>
        <v>2044</v>
      </c>
      <c r="AE139" s="237">
        <f t="shared" si="41"/>
        <v>2045</v>
      </c>
      <c r="AF139" s="237">
        <f t="shared" si="41"/>
        <v>2046</v>
      </c>
      <c r="AG139" s="237">
        <f t="shared" si="41"/>
        <v>2047</v>
      </c>
      <c r="AH139" s="237">
        <f t="shared" si="41"/>
        <v>2048</v>
      </c>
      <c r="AI139" s="237">
        <f t="shared" si="41"/>
        <v>2049</v>
      </c>
      <c r="AJ139" s="237">
        <f t="shared" si="41"/>
        <v>2050</v>
      </c>
      <c r="AK139" s="237">
        <f t="shared" si="41"/>
        <v>2051</v>
      </c>
      <c r="AL139" s="237">
        <f t="shared" si="41"/>
        <v>2052</v>
      </c>
      <c r="AM139" s="237">
        <f t="shared" si="41"/>
        <v>2053</v>
      </c>
      <c r="AN139" s="237">
        <f t="shared" si="41"/>
        <v>2054</v>
      </c>
      <c r="AO139" s="237">
        <f t="shared" si="41"/>
        <v>2055</v>
      </c>
      <c r="AP139" s="237">
        <f t="shared" si="41"/>
        <v>2056</v>
      </c>
      <c r="AQ139" s="237">
        <f t="shared" si="41"/>
        <v>2057</v>
      </c>
      <c r="AR139" s="237">
        <f t="shared" si="41"/>
        <v>2058</v>
      </c>
      <c r="AS139" s="237">
        <f t="shared" si="41"/>
        <v>2059</v>
      </c>
      <c r="AT139" s="237">
        <f t="shared" si="41"/>
        <v>2060</v>
      </c>
      <c r="AU139" s="237">
        <f t="shared" si="41"/>
        <v>2061</v>
      </c>
      <c r="AV139" s="237">
        <f t="shared" si="41"/>
        <v>2062</v>
      </c>
      <c r="AW139" s="237">
        <f t="shared" si="41"/>
        <v>2063</v>
      </c>
      <c r="AX139" s="237">
        <f t="shared" si="41"/>
        <v>2064</v>
      </c>
      <c r="AY139" s="237">
        <f t="shared" si="41"/>
        <v>2065</v>
      </c>
      <c r="AZ139" s="190"/>
      <c r="BA139" s="190"/>
      <c r="BB139" s="190"/>
      <c r="BC139" s="190"/>
      <c r="BD139" s="190"/>
      <c r="BE139" s="190"/>
      <c r="BF139" s="190"/>
      <c r="BG139" s="190"/>
      <c r="BH139" s="190"/>
      <c r="BI139" s="190"/>
      <c r="BJ139" s="190"/>
      <c r="BK139" s="190"/>
      <c r="BL139" s="190"/>
      <c r="BM139" s="190"/>
      <c r="BN139" s="190"/>
      <c r="BO139" s="190"/>
      <c r="BP139" s="190"/>
      <c r="BQ139" s="190"/>
      <c r="BR139" s="190"/>
      <c r="BS139" s="190"/>
    </row>
    <row r="140" spans="1:71" x14ac:dyDescent="0.2">
      <c r="A140" s="192"/>
      <c r="B140" s="242">
        <f>1</f>
        <v>1</v>
      </c>
      <c r="C140" s="242">
        <f t="shared" ref="C140" si="42">B140+1</f>
        <v>2</v>
      </c>
      <c r="D140" s="242">
        <f t="shared" si="41"/>
        <v>3</v>
      </c>
      <c r="E140" s="242">
        <f>D140+1</f>
        <v>4</v>
      </c>
      <c r="F140" s="242">
        <f t="shared" si="41"/>
        <v>5</v>
      </c>
      <c r="G140" s="242">
        <f t="shared" si="41"/>
        <v>6</v>
      </c>
      <c r="H140" s="242">
        <f t="shared" si="41"/>
        <v>7</v>
      </c>
      <c r="I140" s="242">
        <f t="shared" si="41"/>
        <v>8</v>
      </c>
      <c r="J140" s="242">
        <f t="shared" si="41"/>
        <v>9</v>
      </c>
      <c r="K140" s="242">
        <f t="shared" si="41"/>
        <v>10</v>
      </c>
      <c r="L140" s="242">
        <f t="shared" si="41"/>
        <v>11</v>
      </c>
      <c r="M140" s="242">
        <f t="shared" si="41"/>
        <v>12</v>
      </c>
      <c r="N140" s="242">
        <f t="shared" si="41"/>
        <v>13</v>
      </c>
      <c r="O140" s="242">
        <f t="shared" si="41"/>
        <v>14</v>
      </c>
      <c r="P140" s="242">
        <f t="shared" si="41"/>
        <v>15</v>
      </c>
      <c r="Q140" s="242">
        <f t="shared" si="41"/>
        <v>16</v>
      </c>
      <c r="R140" s="242">
        <f t="shared" si="41"/>
        <v>17</v>
      </c>
      <c r="S140" s="242">
        <f t="shared" si="41"/>
        <v>18</v>
      </c>
      <c r="T140" s="242">
        <f t="shared" si="41"/>
        <v>19</v>
      </c>
      <c r="U140" s="242">
        <f t="shared" si="41"/>
        <v>20</v>
      </c>
      <c r="V140" s="242">
        <f t="shared" si="41"/>
        <v>21</v>
      </c>
      <c r="W140" s="242">
        <f t="shared" si="41"/>
        <v>22</v>
      </c>
      <c r="X140" s="242">
        <f t="shared" si="41"/>
        <v>23</v>
      </c>
      <c r="Y140" s="242">
        <f t="shared" si="41"/>
        <v>24</v>
      </c>
      <c r="Z140" s="242">
        <f t="shared" si="41"/>
        <v>25</v>
      </c>
      <c r="AA140" s="242">
        <f t="shared" si="41"/>
        <v>26</v>
      </c>
      <c r="AB140" s="242">
        <f t="shared" si="41"/>
        <v>27</v>
      </c>
      <c r="AC140" s="242">
        <f t="shared" si="41"/>
        <v>28</v>
      </c>
      <c r="AD140" s="242">
        <f t="shared" si="41"/>
        <v>29</v>
      </c>
      <c r="AE140" s="242">
        <f t="shared" si="41"/>
        <v>30</v>
      </c>
      <c r="AF140" s="242">
        <f t="shared" si="41"/>
        <v>31</v>
      </c>
      <c r="AG140" s="242">
        <f t="shared" si="41"/>
        <v>32</v>
      </c>
      <c r="AH140" s="242">
        <f t="shared" si="41"/>
        <v>33</v>
      </c>
      <c r="AI140" s="242">
        <f t="shared" si="41"/>
        <v>34</v>
      </c>
      <c r="AJ140" s="242">
        <f t="shared" si="41"/>
        <v>35</v>
      </c>
      <c r="AK140" s="242">
        <f t="shared" si="41"/>
        <v>36</v>
      </c>
      <c r="AL140" s="242">
        <f t="shared" si="41"/>
        <v>37</v>
      </c>
      <c r="AM140" s="242">
        <f t="shared" si="41"/>
        <v>38</v>
      </c>
      <c r="AN140" s="242">
        <f t="shared" si="41"/>
        <v>39</v>
      </c>
      <c r="AO140" s="242">
        <f t="shared" si="41"/>
        <v>40</v>
      </c>
      <c r="AP140" s="242">
        <f>AO140+1</f>
        <v>41</v>
      </c>
      <c r="AQ140" s="242">
        <f t="shared" si="41"/>
        <v>42</v>
      </c>
      <c r="AR140" s="242">
        <f t="shared" si="41"/>
        <v>43</v>
      </c>
      <c r="AS140" s="242">
        <f t="shared" si="41"/>
        <v>44</v>
      </c>
      <c r="AT140" s="242">
        <f t="shared" si="41"/>
        <v>45</v>
      </c>
      <c r="AU140" s="242">
        <f t="shared" si="41"/>
        <v>46</v>
      </c>
      <c r="AV140" s="242">
        <f t="shared" si="41"/>
        <v>47</v>
      </c>
      <c r="AW140" s="242">
        <f t="shared" si="41"/>
        <v>48</v>
      </c>
      <c r="AX140" s="242">
        <f t="shared" si="41"/>
        <v>49</v>
      </c>
      <c r="AY140" s="242">
        <f t="shared" si="41"/>
        <v>50</v>
      </c>
      <c r="AZ140" s="190"/>
      <c r="BA140" s="190"/>
      <c r="BB140" s="190"/>
      <c r="BC140" s="190"/>
      <c r="BD140" s="190"/>
      <c r="BE140" s="190"/>
      <c r="BF140" s="190"/>
      <c r="BG140" s="190"/>
      <c r="BH140" s="190"/>
      <c r="BI140" s="190"/>
      <c r="BJ140" s="190"/>
      <c r="BK140" s="190"/>
      <c r="BL140" s="190"/>
      <c r="BM140" s="190"/>
      <c r="BN140" s="190"/>
      <c r="BO140" s="190"/>
      <c r="BP140" s="190"/>
      <c r="BQ140" s="190"/>
      <c r="BR140" s="190"/>
      <c r="BS140" s="190"/>
    </row>
    <row r="141" spans="1:71" ht="15" x14ac:dyDescent="0.2">
      <c r="A141" s="192"/>
      <c r="B141" s="243">
        <v>0.5</v>
      </c>
      <c r="C141" s="243">
        <f>AVERAGE(B140:C140)</f>
        <v>1.5</v>
      </c>
      <c r="D141" s="243">
        <f>AVERAGE(C140:D140)</f>
        <v>2.5</v>
      </c>
      <c r="E141" s="243">
        <f>AVERAGE(D140:E140)</f>
        <v>3.5</v>
      </c>
      <c r="F141" s="243">
        <f t="shared" ref="F141:AO141" si="43">AVERAGE(E140:F140)</f>
        <v>4.5</v>
      </c>
      <c r="G141" s="243">
        <f t="shared" si="43"/>
        <v>5.5</v>
      </c>
      <c r="H141" s="243">
        <f t="shared" si="43"/>
        <v>6.5</v>
      </c>
      <c r="I141" s="243">
        <f t="shared" si="43"/>
        <v>7.5</v>
      </c>
      <c r="J141" s="243">
        <f t="shared" si="43"/>
        <v>8.5</v>
      </c>
      <c r="K141" s="243">
        <f t="shared" si="43"/>
        <v>9.5</v>
      </c>
      <c r="L141" s="243">
        <f t="shared" si="43"/>
        <v>10.5</v>
      </c>
      <c r="M141" s="243">
        <f t="shared" si="43"/>
        <v>11.5</v>
      </c>
      <c r="N141" s="243">
        <f t="shared" si="43"/>
        <v>12.5</v>
      </c>
      <c r="O141" s="243">
        <f t="shared" si="43"/>
        <v>13.5</v>
      </c>
      <c r="P141" s="243">
        <f t="shared" si="43"/>
        <v>14.5</v>
      </c>
      <c r="Q141" s="243">
        <f t="shared" si="43"/>
        <v>15.5</v>
      </c>
      <c r="R141" s="243">
        <f t="shared" si="43"/>
        <v>16.5</v>
      </c>
      <c r="S141" s="243">
        <f t="shared" si="43"/>
        <v>17.5</v>
      </c>
      <c r="T141" s="243">
        <f t="shared" si="43"/>
        <v>18.5</v>
      </c>
      <c r="U141" s="243">
        <f t="shared" si="43"/>
        <v>19.5</v>
      </c>
      <c r="V141" s="243">
        <f t="shared" si="43"/>
        <v>20.5</v>
      </c>
      <c r="W141" s="243">
        <f t="shared" si="43"/>
        <v>21.5</v>
      </c>
      <c r="X141" s="243">
        <f t="shared" si="43"/>
        <v>22.5</v>
      </c>
      <c r="Y141" s="243">
        <f t="shared" si="43"/>
        <v>23.5</v>
      </c>
      <c r="Z141" s="243">
        <f t="shared" si="43"/>
        <v>24.5</v>
      </c>
      <c r="AA141" s="243">
        <f t="shared" si="43"/>
        <v>25.5</v>
      </c>
      <c r="AB141" s="243">
        <f t="shared" si="43"/>
        <v>26.5</v>
      </c>
      <c r="AC141" s="243">
        <f t="shared" si="43"/>
        <v>27.5</v>
      </c>
      <c r="AD141" s="243">
        <f t="shared" si="43"/>
        <v>28.5</v>
      </c>
      <c r="AE141" s="243">
        <f t="shared" si="43"/>
        <v>29.5</v>
      </c>
      <c r="AF141" s="243">
        <f t="shared" si="43"/>
        <v>30.5</v>
      </c>
      <c r="AG141" s="243">
        <f t="shared" si="43"/>
        <v>31.5</v>
      </c>
      <c r="AH141" s="243">
        <f t="shared" si="43"/>
        <v>32.5</v>
      </c>
      <c r="AI141" s="243">
        <f t="shared" si="43"/>
        <v>33.5</v>
      </c>
      <c r="AJ141" s="243">
        <f t="shared" si="43"/>
        <v>34.5</v>
      </c>
      <c r="AK141" s="243">
        <f t="shared" si="43"/>
        <v>35.5</v>
      </c>
      <c r="AL141" s="243">
        <f t="shared" si="43"/>
        <v>36.5</v>
      </c>
      <c r="AM141" s="243">
        <f t="shared" si="43"/>
        <v>37.5</v>
      </c>
      <c r="AN141" s="243">
        <f t="shared" si="43"/>
        <v>38.5</v>
      </c>
      <c r="AO141" s="243">
        <f t="shared" si="43"/>
        <v>39.5</v>
      </c>
      <c r="AP141" s="243">
        <f>AVERAGE(AO140:AP140)</f>
        <v>40.5</v>
      </c>
      <c r="AQ141" s="243">
        <f t="shared" ref="AQ141:AY141" si="44">AVERAGE(AP140:AQ140)</f>
        <v>41.5</v>
      </c>
      <c r="AR141" s="243">
        <f t="shared" si="44"/>
        <v>42.5</v>
      </c>
      <c r="AS141" s="243">
        <f t="shared" si="44"/>
        <v>43.5</v>
      </c>
      <c r="AT141" s="243">
        <f t="shared" si="44"/>
        <v>44.5</v>
      </c>
      <c r="AU141" s="243">
        <f t="shared" si="44"/>
        <v>45.5</v>
      </c>
      <c r="AV141" s="243">
        <f t="shared" si="44"/>
        <v>46.5</v>
      </c>
      <c r="AW141" s="243">
        <f t="shared" si="44"/>
        <v>47.5</v>
      </c>
      <c r="AX141" s="243">
        <f t="shared" si="44"/>
        <v>48.5</v>
      </c>
      <c r="AY141" s="243">
        <f t="shared" si="44"/>
        <v>49.5</v>
      </c>
      <c r="AZ141" s="190"/>
      <c r="BA141" s="190"/>
      <c r="BB141" s="190"/>
      <c r="BC141" s="190"/>
      <c r="BD141" s="190"/>
      <c r="BE141" s="190"/>
      <c r="BF141" s="190"/>
      <c r="BG141" s="190"/>
      <c r="BH141" s="190"/>
      <c r="BI141" s="190"/>
      <c r="BJ141" s="190"/>
      <c r="BK141" s="190"/>
      <c r="BL141" s="190"/>
      <c r="BM141" s="190"/>
      <c r="BN141" s="190"/>
      <c r="BO141" s="190"/>
      <c r="BP141" s="190"/>
      <c r="BQ141" s="190"/>
      <c r="BR141" s="190"/>
      <c r="BS141" s="190"/>
    </row>
    <row r="142" spans="1:71" ht="12.75" x14ac:dyDescent="0.2">
      <c r="A142" s="192"/>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row>
    <row r="143" spans="1:71" ht="12.75" x14ac:dyDescent="0.2">
      <c r="A143" s="192"/>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row>
    <row r="144" spans="1:71" ht="12.75" x14ac:dyDescent="0.2">
      <c r="A144" s="192"/>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row>
    <row r="145" spans="1:71" ht="12.75"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x14ac:dyDescent="0.2">
      <c r="A156" s="191"/>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c r="AN156" s="188"/>
      <c r="AO156" s="188"/>
      <c r="AP156" s="188"/>
      <c r="AQ156" s="189"/>
      <c r="AR156" s="189"/>
      <c r="AS156" s="189"/>
      <c r="AT156" s="188"/>
      <c r="AU156" s="188"/>
      <c r="AV156" s="188"/>
      <c r="AW156" s="188"/>
      <c r="AX156" s="188"/>
      <c r="AY156" s="188"/>
      <c r="AZ156" s="188"/>
      <c r="BA156" s="188"/>
      <c r="BB156" s="188"/>
      <c r="BC156" s="188"/>
      <c r="BD156" s="188"/>
      <c r="BE156" s="188"/>
      <c r="BF156" s="188"/>
      <c r="BG156" s="188"/>
      <c r="BH156" s="188"/>
      <c r="BI156" s="188"/>
      <c r="BJ156" s="188"/>
      <c r="BK156" s="188"/>
      <c r="BL156" s="188"/>
      <c r="BM156" s="188"/>
      <c r="BN156" s="188"/>
      <c r="BO156" s="188"/>
      <c r="BP156" s="188"/>
      <c r="BQ156" s="188"/>
      <c r="BR156" s="188"/>
      <c r="BS156" s="188"/>
    </row>
    <row r="157" spans="1:71" ht="12.75" x14ac:dyDescent="0.2">
      <c r="A157" s="191"/>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c r="AN157" s="188"/>
      <c r="AO157" s="188"/>
      <c r="AP157" s="188"/>
      <c r="AQ157" s="189"/>
      <c r="AR157" s="189"/>
      <c r="AS157" s="189"/>
      <c r="AT157" s="188"/>
      <c r="AU157" s="188"/>
      <c r="AV157" s="188"/>
      <c r="AW157" s="188"/>
      <c r="AX157" s="188"/>
      <c r="AY157" s="188"/>
      <c r="AZ157" s="188"/>
      <c r="BA157" s="188"/>
      <c r="BB157" s="188"/>
      <c r="BC157" s="188"/>
      <c r="BD157" s="188"/>
      <c r="BE157" s="188"/>
      <c r="BF157" s="188"/>
      <c r="BG157" s="188"/>
      <c r="BH157" s="188"/>
      <c r="BI157" s="188"/>
      <c r="BJ157" s="188"/>
      <c r="BK157" s="188"/>
      <c r="BL157" s="188"/>
      <c r="BM157" s="188"/>
      <c r="BN157" s="188"/>
      <c r="BO157" s="188"/>
      <c r="BP157" s="188"/>
      <c r="BQ157" s="188"/>
      <c r="BR157" s="188"/>
      <c r="BS157" s="188"/>
    </row>
    <row r="158" spans="1:71" ht="12.75" x14ac:dyDescent="0.2">
      <c r="A158" s="191"/>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9"/>
      <c r="AR158" s="189"/>
      <c r="AS158" s="189"/>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c r="BN158" s="188"/>
      <c r="BO158" s="188"/>
      <c r="BP158" s="188"/>
      <c r="BQ158" s="188"/>
      <c r="BR158" s="188"/>
      <c r="BS158" s="188"/>
    </row>
    <row r="159" spans="1:71" ht="12.75" x14ac:dyDescent="0.2">
      <c r="A159" s="191"/>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9"/>
      <c r="AR159" s="189"/>
      <c r="AS159" s="189"/>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row>
    <row r="160" spans="1:71" ht="12.75" x14ac:dyDescent="0.2">
      <c r="A160" s="191"/>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9"/>
      <c r="AR160" s="189"/>
      <c r="AS160" s="189"/>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row>
    <row r="161" spans="1:71" ht="12.75" x14ac:dyDescent="0.2">
      <c r="A161" s="191"/>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9"/>
      <c r="AR161" s="189"/>
      <c r="AS161" s="189"/>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row>
    <row r="162" spans="1:71" ht="12.75" x14ac:dyDescent="0.2">
      <c r="A162" s="191"/>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9"/>
      <c r="AR162" s="189"/>
      <c r="AS162" s="189"/>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row>
    <row r="163" spans="1:71" ht="12.75" x14ac:dyDescent="0.2">
      <c r="A163" s="191"/>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9"/>
      <c r="AR163" s="189"/>
      <c r="AS163" s="189"/>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row>
    <row r="164" spans="1:71" ht="12.75" x14ac:dyDescent="0.2">
      <c r="A164" s="191"/>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9"/>
      <c r="AR164" s="189"/>
      <c r="AS164" s="189"/>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row>
    <row r="165" spans="1:71" ht="12.75" x14ac:dyDescent="0.2">
      <c r="A165" s="191"/>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9"/>
      <c r="AR165" s="189"/>
      <c r="AS165" s="189"/>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row>
    <row r="166" spans="1:71" ht="12.75" x14ac:dyDescent="0.2">
      <c r="A166" s="191"/>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9"/>
      <c r="AR166" s="189"/>
      <c r="AS166" s="189"/>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row>
    <row r="167" spans="1:71" ht="12.75" x14ac:dyDescent="0.2">
      <c r="A167" s="191"/>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9"/>
      <c r="AR167" s="189"/>
      <c r="AS167" s="189"/>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row>
    <row r="168" spans="1:71" ht="12.75" x14ac:dyDescent="0.2">
      <c r="A168" s="191"/>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9"/>
      <c r="AR168" s="189"/>
      <c r="AS168" s="189"/>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row>
    <row r="169" spans="1:71" ht="12.75" x14ac:dyDescent="0.2">
      <c r="A169" s="191"/>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9"/>
      <c r="AR169" s="189"/>
      <c r="AS169" s="189"/>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row>
    <row r="170" spans="1:71" ht="12.75" x14ac:dyDescent="0.2">
      <c r="A170" s="191"/>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9"/>
      <c r="AR170" s="189"/>
      <c r="AS170" s="189"/>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row>
    <row r="171" spans="1:71" ht="12.75" x14ac:dyDescent="0.2">
      <c r="A171" s="191"/>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9"/>
      <c r="AR171" s="189"/>
      <c r="AS171" s="189"/>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row>
    <row r="172" spans="1:71" ht="12.75" x14ac:dyDescent="0.2">
      <c r="A172" s="191"/>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9"/>
      <c r="AR172" s="189"/>
      <c r="AS172" s="189"/>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row>
    <row r="173" spans="1:71" ht="12.75" x14ac:dyDescent="0.2">
      <c r="A173" s="191"/>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9"/>
      <c r="AR173" s="189"/>
      <c r="AS173" s="189"/>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row>
    <row r="174" spans="1:71" ht="12.75" x14ac:dyDescent="0.2">
      <c r="A174" s="191"/>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9"/>
      <c r="AR174" s="189"/>
      <c r="AS174" s="189"/>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row>
    <row r="175" spans="1:71" ht="12.75" x14ac:dyDescent="0.2">
      <c r="A175" s="191"/>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9"/>
      <c r="AR175" s="189"/>
      <c r="AS175" s="189"/>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row>
    <row r="176" spans="1:71" ht="12.75" x14ac:dyDescent="0.2">
      <c r="A176" s="191"/>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9"/>
      <c r="AR176" s="189"/>
      <c r="AS176" s="189"/>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row>
    <row r="177" spans="1:71" ht="12.75" x14ac:dyDescent="0.2">
      <c r="A177" s="191"/>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9"/>
      <c r="AR177" s="189"/>
      <c r="AS177" s="189"/>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row>
    <row r="178" spans="1:71" ht="12.75" x14ac:dyDescent="0.2">
      <c r="A178" s="191"/>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9"/>
      <c r="AR178" s="189"/>
      <c r="AS178" s="189"/>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row>
    <row r="179" spans="1:71" ht="12.75" x14ac:dyDescent="0.2">
      <c r="A179" s="191"/>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9"/>
      <c r="AR179" s="189"/>
      <c r="AS179" s="189"/>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row>
    <row r="180" spans="1:71" ht="12.75" x14ac:dyDescent="0.2">
      <c r="A180" s="191"/>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9"/>
      <c r="AR180" s="189"/>
      <c r="AS180" s="189"/>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row>
    <row r="181" spans="1:71" ht="12.75" x14ac:dyDescent="0.2">
      <c r="A181" s="191"/>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9"/>
      <c r="AR181" s="189"/>
      <c r="AS181" s="189"/>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row>
    <row r="182" spans="1:71" ht="12.75" x14ac:dyDescent="0.2">
      <c r="A182" s="191"/>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9"/>
      <c r="AR182" s="189"/>
      <c r="AS182" s="189"/>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row>
    <row r="183" spans="1:71" ht="12.75" x14ac:dyDescent="0.2">
      <c r="A183" s="191"/>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9"/>
      <c r="AR183" s="189"/>
      <c r="AS183" s="189"/>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row>
    <row r="184" spans="1:71" ht="12.75" x14ac:dyDescent="0.2">
      <c r="A184" s="191"/>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9"/>
      <c r="AR184" s="189"/>
      <c r="AS184" s="189"/>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row>
    <row r="185" spans="1:71" ht="12.75" x14ac:dyDescent="0.2">
      <c r="A185" s="191"/>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9"/>
      <c r="AR185" s="189"/>
      <c r="AS185" s="189"/>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row>
    <row r="186" spans="1:71" ht="12.75" x14ac:dyDescent="0.2">
      <c r="A186" s="191"/>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9"/>
      <c r="AR186" s="189"/>
      <c r="AS186" s="189"/>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row>
    <row r="187" spans="1:71" ht="12.75" x14ac:dyDescent="0.2">
      <c r="A187" s="191"/>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9"/>
      <c r="AR187" s="189"/>
      <c r="AS187" s="189"/>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row>
    <row r="188" spans="1:71" ht="12.75" x14ac:dyDescent="0.2">
      <c r="A188" s="191"/>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9"/>
      <c r="AR188" s="189"/>
      <c r="AS188" s="189"/>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row>
    <row r="189" spans="1:71" ht="12.75" x14ac:dyDescent="0.2">
      <c r="A189" s="191"/>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9"/>
      <c r="AR189" s="189"/>
      <c r="AS189" s="189"/>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row>
    <row r="190" spans="1:71" ht="12.75" x14ac:dyDescent="0.2">
      <c r="A190" s="191"/>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9"/>
      <c r="AR190" s="189"/>
      <c r="AS190" s="189"/>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row>
    <row r="191" spans="1:71" ht="12.75" x14ac:dyDescent="0.2">
      <c r="A191" s="191"/>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9"/>
      <c r="AR191" s="189"/>
      <c r="AS191" s="189"/>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row>
    <row r="192" spans="1:71" ht="12.75" x14ac:dyDescent="0.2">
      <c r="A192" s="191"/>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9"/>
      <c r="AR192" s="189"/>
      <c r="AS192" s="189"/>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row>
    <row r="193" spans="1:71" ht="12.75" x14ac:dyDescent="0.2">
      <c r="A193" s="191"/>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9"/>
      <c r="AR193" s="189"/>
      <c r="AS193" s="189"/>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row>
    <row r="194" spans="1:71" ht="12.75" x14ac:dyDescent="0.2">
      <c r="A194" s="191"/>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9"/>
      <c r="AR194" s="189"/>
      <c r="AS194" s="189"/>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row>
    <row r="195" spans="1:71" ht="12.75" x14ac:dyDescent="0.2">
      <c r="A195" s="191"/>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9"/>
      <c r="AR195" s="189"/>
      <c r="AS195" s="189"/>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row>
    <row r="196" spans="1:71" ht="12.75" x14ac:dyDescent="0.2">
      <c r="A196" s="191"/>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9"/>
      <c r="AR196" s="189"/>
      <c r="AS196" s="189"/>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row>
    <row r="197" spans="1:71" ht="12.75" x14ac:dyDescent="0.2">
      <c r="A197" s="191"/>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9"/>
      <c r="AR197" s="189"/>
      <c r="AS197" s="189"/>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row>
    <row r="198" spans="1:71" ht="12.75" x14ac:dyDescent="0.2">
      <c r="A198" s="191"/>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9"/>
      <c r="AR198" s="189"/>
      <c r="AS198" s="189"/>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row>
    <row r="199" spans="1:71" ht="12.75" x14ac:dyDescent="0.2">
      <c r="A199" s="191"/>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9"/>
      <c r="AR199" s="189"/>
      <c r="AS199" s="189"/>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row>
    <row r="200" spans="1:71" ht="12.75" x14ac:dyDescent="0.2">
      <c r="A200" s="191"/>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9"/>
      <c r="AR200" s="189"/>
      <c r="AS200" s="189"/>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row>
    <row r="201" spans="1:71" ht="12.75" x14ac:dyDescent="0.2">
      <c r="A201" s="191"/>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9"/>
      <c r="AR201" s="189"/>
      <c r="AS201" s="189"/>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row>
    <row r="202" spans="1:71" ht="12.75" x14ac:dyDescent="0.2">
      <c r="A202" s="191"/>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9"/>
      <c r="AR202" s="189"/>
      <c r="AS202" s="189"/>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row>
    <row r="203" spans="1:71" ht="12.75" x14ac:dyDescent="0.2">
      <c r="A203" s="191"/>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9"/>
      <c r="AR203" s="189"/>
      <c r="AS203" s="189"/>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row>
    <row r="204" spans="1:71" ht="12.75" x14ac:dyDescent="0.2">
      <c r="A204" s="191"/>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9"/>
      <c r="AR204" s="189"/>
      <c r="AS204" s="189"/>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row>
    <row r="205" spans="1:71" ht="12.75" x14ac:dyDescent="0.2">
      <c r="A205" s="191"/>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9"/>
      <c r="AR205" s="189"/>
      <c r="AS205" s="189"/>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row>
    <row r="206" spans="1:71" ht="12.75" x14ac:dyDescent="0.2">
      <c r="A206" s="191"/>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9"/>
      <c r="AR206" s="189"/>
      <c r="AS206" s="189"/>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row>
    <row r="207" spans="1:71" ht="12.75" x14ac:dyDescent="0.2">
      <c r="A207" s="191"/>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9"/>
      <c r="AR207" s="189"/>
      <c r="AS207" s="189"/>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row>
    <row r="208" spans="1:71" ht="12.75" x14ac:dyDescent="0.2">
      <c r="A208" s="191"/>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9"/>
      <c r="AR208" s="189"/>
      <c r="AS208" s="189"/>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0" zoomScale="70" zoomScaleSheetLayoutView="70" workbookViewId="0">
      <selection activeCell="G17" sqref="G1:H1048576"/>
    </sheetView>
  </sheetViews>
  <sheetFormatPr defaultColWidth="9.140625" defaultRowHeight="15" x14ac:dyDescent="0.25"/>
  <cols>
    <col min="1" max="1" width="9.140625" style="285"/>
    <col min="2" max="2" width="37.7109375" style="285" customWidth="1"/>
    <col min="3" max="4" width="15.7109375" style="287" customWidth="1"/>
    <col min="5" max="6" width="15.7109375" style="285" customWidth="1"/>
    <col min="7" max="8" width="15.7109375" style="285" hidden="1" customWidth="1"/>
    <col min="9" max="10" width="18.28515625" style="285" customWidth="1"/>
    <col min="11" max="11" width="64.85546875" style="285" customWidth="1"/>
    <col min="12" max="12" width="32.28515625" style="285" customWidth="1"/>
    <col min="13" max="16384" width="9.140625" style="285"/>
  </cols>
  <sheetData>
    <row r="1" spans="1:12" ht="18.75" x14ac:dyDescent="0.25">
      <c r="A1" s="49"/>
      <c r="B1" s="49"/>
      <c r="C1" s="49"/>
      <c r="D1" s="49"/>
      <c r="E1" s="49"/>
      <c r="F1" s="49"/>
      <c r="G1" s="49"/>
      <c r="H1" s="49"/>
      <c r="I1" s="49"/>
      <c r="J1" s="49"/>
      <c r="K1" s="49"/>
      <c r="L1" s="258" t="s">
        <v>65</v>
      </c>
    </row>
    <row r="2" spans="1:12" ht="18.75" x14ac:dyDescent="0.3">
      <c r="A2" s="49"/>
      <c r="B2" s="49"/>
      <c r="C2" s="49"/>
      <c r="D2" s="49"/>
      <c r="E2" s="49"/>
      <c r="F2" s="49"/>
      <c r="G2" s="49"/>
      <c r="H2" s="49"/>
      <c r="I2" s="49"/>
      <c r="J2" s="49"/>
      <c r="K2" s="49"/>
      <c r="L2" s="259" t="s">
        <v>7</v>
      </c>
    </row>
    <row r="3" spans="1:12" ht="18.75" x14ac:dyDescent="0.3">
      <c r="A3" s="49"/>
      <c r="B3" s="49"/>
      <c r="C3" s="49"/>
      <c r="D3" s="49"/>
      <c r="E3" s="49"/>
      <c r="F3" s="49"/>
      <c r="G3" s="49"/>
      <c r="H3" s="49"/>
      <c r="I3" s="49"/>
      <c r="J3" s="49"/>
      <c r="K3" s="49"/>
      <c r="L3" s="259" t="s">
        <v>518</v>
      </c>
    </row>
    <row r="4" spans="1:12" ht="18.75" x14ac:dyDescent="0.3">
      <c r="A4" s="49"/>
      <c r="B4" s="49"/>
      <c r="C4" s="49"/>
      <c r="D4" s="49"/>
      <c r="E4" s="49"/>
      <c r="F4" s="49"/>
      <c r="G4" s="49"/>
      <c r="H4" s="49"/>
      <c r="I4" s="49"/>
      <c r="J4" s="49"/>
      <c r="K4" s="259"/>
      <c r="L4" s="49"/>
    </row>
    <row r="5" spans="1:12" ht="15.75" x14ac:dyDescent="0.25">
      <c r="A5" s="410" t="str">
        <f>'1. паспорт местоположение'!A5:C5</f>
        <v>Год раскрытия информации: 2024 год</v>
      </c>
      <c r="B5" s="410"/>
      <c r="C5" s="410"/>
      <c r="D5" s="410"/>
      <c r="E5" s="410"/>
      <c r="F5" s="410"/>
      <c r="G5" s="410"/>
      <c r="H5" s="410"/>
      <c r="I5" s="410"/>
      <c r="J5" s="410"/>
      <c r="K5" s="410"/>
      <c r="L5" s="410"/>
    </row>
    <row r="6" spans="1:12" ht="18.75" x14ac:dyDescent="0.3">
      <c r="A6" s="49"/>
      <c r="B6" s="49"/>
      <c r="C6" s="49"/>
      <c r="D6" s="49"/>
      <c r="E6" s="49"/>
      <c r="F6" s="49"/>
      <c r="G6" s="49"/>
      <c r="H6" s="49"/>
      <c r="I6" s="49"/>
      <c r="J6" s="49"/>
      <c r="K6" s="259"/>
      <c r="L6" s="49"/>
    </row>
    <row r="7" spans="1:12" ht="18.75" x14ac:dyDescent="0.25">
      <c r="A7" s="414" t="s">
        <v>6</v>
      </c>
      <c r="B7" s="414"/>
      <c r="C7" s="414"/>
      <c r="D7" s="414"/>
      <c r="E7" s="414"/>
      <c r="F7" s="414"/>
      <c r="G7" s="414"/>
      <c r="H7" s="414"/>
      <c r="I7" s="414"/>
      <c r="J7" s="414"/>
      <c r="K7" s="414"/>
      <c r="L7" s="414"/>
    </row>
    <row r="8" spans="1:12" ht="18.75" x14ac:dyDescent="0.25">
      <c r="A8" s="414"/>
      <c r="B8" s="414"/>
      <c r="C8" s="414"/>
      <c r="D8" s="414"/>
      <c r="E8" s="414"/>
      <c r="F8" s="414"/>
      <c r="G8" s="414"/>
      <c r="H8" s="414"/>
      <c r="I8" s="414"/>
      <c r="J8" s="414"/>
      <c r="K8" s="414"/>
      <c r="L8" s="414"/>
    </row>
    <row r="9" spans="1:12" x14ac:dyDescent="0.25">
      <c r="A9" s="494" t="str">
        <f>'5. анализ эконом эфф'!A9:H9</f>
        <v>АО "Россети Янтарь"</v>
      </c>
      <c r="B9" s="494"/>
      <c r="C9" s="494"/>
      <c r="D9" s="494"/>
      <c r="E9" s="494"/>
      <c r="F9" s="494"/>
      <c r="G9" s="494"/>
      <c r="H9" s="494"/>
      <c r="I9" s="494"/>
      <c r="J9" s="494"/>
      <c r="K9" s="494"/>
      <c r="L9" s="494"/>
    </row>
    <row r="10" spans="1:12" ht="15.75" x14ac:dyDescent="0.25">
      <c r="A10" s="411" t="s">
        <v>5</v>
      </c>
      <c r="B10" s="411"/>
      <c r="C10" s="411"/>
      <c r="D10" s="411"/>
      <c r="E10" s="411"/>
      <c r="F10" s="411"/>
      <c r="G10" s="411"/>
      <c r="H10" s="411"/>
      <c r="I10" s="411"/>
      <c r="J10" s="411"/>
      <c r="K10" s="411"/>
      <c r="L10" s="411"/>
    </row>
    <row r="11" spans="1:12" ht="18.75" x14ac:dyDescent="0.25">
      <c r="A11" s="414"/>
      <c r="B11" s="414"/>
      <c r="C11" s="414"/>
      <c r="D11" s="414"/>
      <c r="E11" s="414"/>
      <c r="F11" s="414"/>
      <c r="G11" s="414"/>
      <c r="H11" s="414"/>
      <c r="I11" s="414"/>
      <c r="J11" s="414"/>
      <c r="K11" s="414"/>
      <c r="L11" s="414"/>
    </row>
    <row r="12" spans="1:12" ht="15.75" x14ac:dyDescent="0.25">
      <c r="A12" s="410" t="str">
        <f>'1. паспорт местоположение'!A12:C12</f>
        <v>N_22-1335</v>
      </c>
      <c r="B12" s="410"/>
      <c r="C12" s="410"/>
      <c r="D12" s="410"/>
      <c r="E12" s="410"/>
      <c r="F12" s="410"/>
      <c r="G12" s="410"/>
      <c r="H12" s="410"/>
      <c r="I12" s="410"/>
      <c r="J12" s="410"/>
      <c r="K12" s="410"/>
      <c r="L12" s="410"/>
    </row>
    <row r="13" spans="1:12" ht="15.75" x14ac:dyDescent="0.25">
      <c r="A13" s="411" t="s">
        <v>4</v>
      </c>
      <c r="B13" s="411"/>
      <c r="C13" s="411"/>
      <c r="D13" s="411"/>
      <c r="E13" s="411"/>
      <c r="F13" s="411"/>
      <c r="G13" s="411"/>
      <c r="H13" s="411"/>
      <c r="I13" s="411"/>
      <c r="J13" s="411"/>
      <c r="K13" s="411"/>
      <c r="L13" s="411"/>
    </row>
    <row r="14" spans="1:12" ht="18.75" x14ac:dyDescent="0.25">
      <c r="A14" s="425"/>
      <c r="B14" s="425"/>
      <c r="C14" s="425"/>
      <c r="D14" s="425"/>
      <c r="E14" s="425"/>
      <c r="F14" s="425"/>
      <c r="G14" s="425"/>
      <c r="H14" s="425"/>
      <c r="I14" s="425"/>
      <c r="J14" s="425"/>
      <c r="K14" s="425"/>
      <c r="L14" s="425"/>
    </row>
    <row r="15" spans="1:12" ht="85.5" customHeight="1" x14ac:dyDescent="0.25">
      <c r="A15" s="495" t="str">
        <f>'1. паспорт местоположение'!A15:C15</f>
        <v>Реконструкция ВЛ 0,4 кВ от ТП 047-04 протяженностью 1562 м, техническое перевооружение ТП 15/0,4 кВ 047-04 с заменой трансформатора 250 кВА (без прироста) в п. Малое Исаково Гурьевского района</v>
      </c>
      <c r="B15" s="495"/>
      <c r="C15" s="495"/>
      <c r="D15" s="495"/>
      <c r="E15" s="495"/>
      <c r="F15" s="495"/>
      <c r="G15" s="495"/>
      <c r="H15" s="495"/>
      <c r="I15" s="495"/>
      <c r="J15" s="495"/>
      <c r="K15" s="495"/>
      <c r="L15" s="495"/>
    </row>
    <row r="16" spans="1:12" ht="15.75" x14ac:dyDescent="0.25">
      <c r="A16" s="411" t="s">
        <v>3</v>
      </c>
      <c r="B16" s="411"/>
      <c r="C16" s="411"/>
      <c r="D16" s="411"/>
      <c r="E16" s="411"/>
      <c r="F16" s="411"/>
      <c r="G16" s="411"/>
      <c r="H16" s="411"/>
      <c r="I16" s="411"/>
      <c r="J16" s="411"/>
      <c r="K16" s="411"/>
      <c r="L16" s="411"/>
    </row>
    <row r="17" spans="1:12" ht="15.75" x14ac:dyDescent="0.25">
      <c r="A17" s="49"/>
      <c r="B17" s="49"/>
      <c r="C17" s="49"/>
      <c r="D17" s="49"/>
      <c r="E17" s="49"/>
      <c r="F17" s="49"/>
      <c r="G17" s="49"/>
      <c r="H17" s="49"/>
      <c r="I17" s="49"/>
      <c r="J17" s="49"/>
      <c r="K17" s="49"/>
      <c r="L17" s="304"/>
    </row>
    <row r="18" spans="1:12" ht="15.75" x14ac:dyDescent="0.25">
      <c r="A18" s="49"/>
      <c r="B18" s="49"/>
      <c r="C18" s="49"/>
      <c r="D18" s="49"/>
      <c r="E18" s="49"/>
      <c r="F18" s="49"/>
      <c r="G18" s="49"/>
      <c r="H18" s="49"/>
      <c r="I18" s="49"/>
      <c r="J18" s="49"/>
      <c r="K18" s="36"/>
      <c r="L18" s="49"/>
    </row>
    <row r="19" spans="1:12" ht="15.75" customHeight="1" x14ac:dyDescent="0.25">
      <c r="A19" s="491" t="s">
        <v>426</v>
      </c>
      <c r="B19" s="491"/>
      <c r="C19" s="491"/>
      <c r="D19" s="491"/>
      <c r="E19" s="491"/>
      <c r="F19" s="491"/>
      <c r="G19" s="491"/>
      <c r="H19" s="491"/>
      <c r="I19" s="491"/>
      <c r="J19" s="491"/>
      <c r="K19" s="491"/>
      <c r="L19" s="491"/>
    </row>
    <row r="20" spans="1:12" ht="15.75" x14ac:dyDescent="0.25">
      <c r="A20" s="286"/>
      <c r="F20" s="288"/>
    </row>
    <row r="21" spans="1:12" ht="15" customHeight="1" x14ac:dyDescent="0.25">
      <c r="A21" s="492" t="s">
        <v>216</v>
      </c>
      <c r="B21" s="492" t="s">
        <v>215</v>
      </c>
      <c r="C21" s="493" t="s">
        <v>358</v>
      </c>
      <c r="D21" s="493"/>
      <c r="E21" s="493"/>
      <c r="F21" s="493"/>
      <c r="G21" s="493"/>
      <c r="H21" s="493"/>
      <c r="I21" s="496" t="s">
        <v>214</v>
      </c>
      <c r="J21" s="497" t="s">
        <v>360</v>
      </c>
      <c r="K21" s="492" t="s">
        <v>213</v>
      </c>
      <c r="L21" s="500" t="s">
        <v>359</v>
      </c>
    </row>
    <row r="22" spans="1:12" ht="36.75" customHeight="1" x14ac:dyDescent="0.25">
      <c r="A22" s="492"/>
      <c r="B22" s="492"/>
      <c r="C22" s="501" t="s">
        <v>1</v>
      </c>
      <c r="D22" s="501"/>
      <c r="E22" s="501" t="s">
        <v>8</v>
      </c>
      <c r="F22" s="501"/>
      <c r="G22" s="502" t="s">
        <v>515</v>
      </c>
      <c r="H22" s="503"/>
      <c r="I22" s="496"/>
      <c r="J22" s="498"/>
      <c r="K22" s="492"/>
      <c r="L22" s="500"/>
    </row>
    <row r="23" spans="1:12" ht="31.5" x14ac:dyDescent="0.25">
      <c r="A23" s="492"/>
      <c r="B23" s="492"/>
      <c r="C23" s="350" t="s">
        <v>212</v>
      </c>
      <c r="D23" s="350" t="s">
        <v>211</v>
      </c>
      <c r="E23" s="350" t="s">
        <v>212</v>
      </c>
      <c r="F23" s="350" t="s">
        <v>211</v>
      </c>
      <c r="G23" s="350" t="s">
        <v>212</v>
      </c>
      <c r="H23" s="350" t="s">
        <v>211</v>
      </c>
      <c r="I23" s="496"/>
      <c r="J23" s="499"/>
      <c r="K23" s="492"/>
      <c r="L23" s="500"/>
    </row>
    <row r="24" spans="1:12" ht="15.75" x14ac:dyDescent="0.25">
      <c r="A24" s="351">
        <v>1</v>
      </c>
      <c r="B24" s="351">
        <v>2</v>
      </c>
      <c r="C24" s="350">
        <v>3</v>
      </c>
      <c r="D24" s="350">
        <v>4</v>
      </c>
      <c r="E24" s="350">
        <v>5</v>
      </c>
      <c r="F24" s="350">
        <v>6</v>
      </c>
      <c r="G24" s="350">
        <v>7</v>
      </c>
      <c r="H24" s="350">
        <v>8</v>
      </c>
      <c r="I24" s="350">
        <v>9</v>
      </c>
      <c r="J24" s="350">
        <v>10</v>
      </c>
      <c r="K24" s="350">
        <v>11</v>
      </c>
      <c r="L24" s="350">
        <v>12</v>
      </c>
    </row>
    <row r="25" spans="1:12" ht="15.75" x14ac:dyDescent="0.25">
      <c r="A25" s="350">
        <v>1</v>
      </c>
      <c r="B25" s="352" t="s">
        <v>210</v>
      </c>
      <c r="C25" s="353"/>
      <c r="D25" s="353"/>
      <c r="E25" s="354"/>
      <c r="F25" s="354"/>
      <c r="G25" s="353"/>
      <c r="H25" s="353"/>
      <c r="I25" s="353"/>
      <c r="J25" s="354"/>
      <c r="K25" s="355"/>
      <c r="L25" s="356"/>
    </row>
    <row r="26" spans="1:12" ht="15.75" x14ac:dyDescent="0.25">
      <c r="A26" s="350" t="s">
        <v>209</v>
      </c>
      <c r="B26" s="357" t="s">
        <v>365</v>
      </c>
      <c r="C26" s="358" t="s">
        <v>459</v>
      </c>
      <c r="D26" s="358" t="s">
        <v>459</v>
      </c>
      <c r="E26" s="354"/>
      <c r="F26" s="354"/>
      <c r="G26" s="358" t="s">
        <v>459</v>
      </c>
      <c r="H26" s="358" t="s">
        <v>459</v>
      </c>
      <c r="I26" s="353"/>
      <c r="J26" s="354"/>
      <c r="K26" s="355"/>
      <c r="L26" s="355"/>
    </row>
    <row r="27" spans="1:12" ht="31.5" x14ac:dyDescent="0.25">
      <c r="A27" s="350" t="s">
        <v>208</v>
      </c>
      <c r="B27" s="357" t="s">
        <v>367</v>
      </c>
      <c r="C27" s="358" t="s">
        <v>459</v>
      </c>
      <c r="D27" s="358" t="s">
        <v>459</v>
      </c>
      <c r="E27" s="354"/>
      <c r="F27" s="354"/>
      <c r="G27" s="358" t="s">
        <v>459</v>
      </c>
      <c r="H27" s="358" t="s">
        <v>459</v>
      </c>
      <c r="I27" s="353"/>
      <c r="J27" s="354"/>
      <c r="K27" s="355"/>
      <c r="L27" s="355"/>
    </row>
    <row r="28" spans="1:12" ht="63" x14ac:dyDescent="0.25">
      <c r="A28" s="350" t="s">
        <v>366</v>
      </c>
      <c r="B28" s="357" t="s">
        <v>371</v>
      </c>
      <c r="C28" s="358" t="s">
        <v>459</v>
      </c>
      <c r="D28" s="358" t="s">
        <v>459</v>
      </c>
      <c r="E28" s="354"/>
      <c r="F28" s="354"/>
      <c r="G28" s="358" t="s">
        <v>459</v>
      </c>
      <c r="H28" s="358" t="s">
        <v>459</v>
      </c>
      <c r="I28" s="353"/>
      <c r="J28" s="354"/>
      <c r="K28" s="355"/>
      <c r="L28" s="355"/>
    </row>
    <row r="29" spans="1:12" ht="31.5" x14ac:dyDescent="0.25">
      <c r="A29" s="350" t="s">
        <v>207</v>
      </c>
      <c r="B29" s="357" t="s">
        <v>370</v>
      </c>
      <c r="C29" s="358" t="s">
        <v>459</v>
      </c>
      <c r="D29" s="358" t="s">
        <v>459</v>
      </c>
      <c r="E29" s="354"/>
      <c r="F29" s="354"/>
      <c r="G29" s="358" t="s">
        <v>459</v>
      </c>
      <c r="H29" s="358" t="s">
        <v>459</v>
      </c>
      <c r="I29" s="353"/>
      <c r="J29" s="354"/>
      <c r="K29" s="355"/>
      <c r="L29" s="355"/>
    </row>
    <row r="30" spans="1:12" ht="31.5" x14ac:dyDescent="0.25">
      <c r="A30" s="350" t="s">
        <v>206</v>
      </c>
      <c r="B30" s="357" t="s">
        <v>372</v>
      </c>
      <c r="C30" s="358" t="s">
        <v>459</v>
      </c>
      <c r="D30" s="358" t="s">
        <v>459</v>
      </c>
      <c r="E30" s="354"/>
      <c r="F30" s="354"/>
      <c r="G30" s="358" t="s">
        <v>459</v>
      </c>
      <c r="H30" s="358" t="s">
        <v>459</v>
      </c>
      <c r="I30" s="353"/>
      <c r="J30" s="354"/>
      <c r="K30" s="355"/>
      <c r="L30" s="355"/>
    </row>
    <row r="31" spans="1:12" ht="31.5" x14ac:dyDescent="0.25">
      <c r="A31" s="350" t="s">
        <v>205</v>
      </c>
      <c r="B31" s="359" t="s">
        <v>368</v>
      </c>
      <c r="C31" s="358">
        <v>45301</v>
      </c>
      <c r="D31" s="358">
        <v>45381</v>
      </c>
      <c r="E31" s="354"/>
      <c r="F31" s="354"/>
      <c r="G31" s="358">
        <v>45301</v>
      </c>
      <c r="H31" s="358">
        <v>45381</v>
      </c>
      <c r="I31" s="354"/>
      <c r="J31" s="354"/>
      <c r="K31" s="355"/>
      <c r="L31" s="355"/>
    </row>
    <row r="32" spans="1:12" ht="31.5" x14ac:dyDescent="0.25">
      <c r="A32" s="350" t="s">
        <v>203</v>
      </c>
      <c r="B32" s="359" t="s">
        <v>373</v>
      </c>
      <c r="C32" s="358">
        <v>45383</v>
      </c>
      <c r="D32" s="358">
        <v>45595</v>
      </c>
      <c r="E32" s="354"/>
      <c r="F32" s="354"/>
      <c r="G32" s="358">
        <v>45383</v>
      </c>
      <c r="H32" s="358">
        <v>45595</v>
      </c>
      <c r="I32" s="354"/>
      <c r="J32" s="354"/>
      <c r="K32" s="355"/>
      <c r="L32" s="355"/>
    </row>
    <row r="33" spans="1:12" ht="47.25" x14ac:dyDescent="0.25">
      <c r="A33" s="350" t="s">
        <v>384</v>
      </c>
      <c r="B33" s="359" t="s">
        <v>300</v>
      </c>
      <c r="C33" s="358" t="s">
        <v>459</v>
      </c>
      <c r="D33" s="358" t="s">
        <v>459</v>
      </c>
      <c r="E33" s="354"/>
      <c r="F33" s="354"/>
      <c r="G33" s="358" t="s">
        <v>459</v>
      </c>
      <c r="H33" s="358" t="s">
        <v>459</v>
      </c>
      <c r="I33" s="353"/>
      <c r="J33" s="354"/>
      <c r="K33" s="355"/>
      <c r="L33" s="355"/>
    </row>
    <row r="34" spans="1:12" ht="63" x14ac:dyDescent="0.25">
      <c r="A34" s="350" t="s">
        <v>385</v>
      </c>
      <c r="B34" s="359" t="s">
        <v>377</v>
      </c>
      <c r="C34" s="358" t="s">
        <v>459</v>
      </c>
      <c r="D34" s="358" t="s">
        <v>459</v>
      </c>
      <c r="E34" s="360"/>
      <c r="F34" s="360"/>
      <c r="G34" s="358" t="s">
        <v>459</v>
      </c>
      <c r="H34" s="358" t="s">
        <v>459</v>
      </c>
      <c r="I34" s="353"/>
      <c r="J34" s="360"/>
      <c r="K34" s="360"/>
      <c r="L34" s="355"/>
    </row>
    <row r="35" spans="1:12" ht="31.5" x14ac:dyDescent="0.25">
      <c r="A35" s="350" t="s">
        <v>386</v>
      </c>
      <c r="B35" s="359" t="s">
        <v>204</v>
      </c>
      <c r="C35" s="358">
        <v>45383</v>
      </c>
      <c r="D35" s="358">
        <v>45595</v>
      </c>
      <c r="E35" s="360"/>
      <c r="F35" s="360"/>
      <c r="G35" s="358">
        <v>45383</v>
      </c>
      <c r="H35" s="358">
        <v>45595</v>
      </c>
      <c r="I35" s="353"/>
      <c r="J35" s="360"/>
      <c r="K35" s="360"/>
      <c r="L35" s="355"/>
    </row>
    <row r="36" spans="1:12" ht="31.5" x14ac:dyDescent="0.25">
      <c r="A36" s="350" t="s">
        <v>387</v>
      </c>
      <c r="B36" s="359" t="s">
        <v>369</v>
      </c>
      <c r="C36" s="358" t="s">
        <v>459</v>
      </c>
      <c r="D36" s="358" t="s">
        <v>459</v>
      </c>
      <c r="E36" s="361"/>
      <c r="F36" s="362"/>
      <c r="G36" s="358" t="s">
        <v>459</v>
      </c>
      <c r="H36" s="358" t="s">
        <v>459</v>
      </c>
      <c r="I36" s="353"/>
      <c r="J36" s="363"/>
      <c r="K36" s="355"/>
      <c r="L36" s="355"/>
    </row>
    <row r="37" spans="1:12" ht="15.75" x14ac:dyDescent="0.25">
      <c r="A37" s="350" t="s">
        <v>388</v>
      </c>
      <c r="B37" s="359" t="s">
        <v>202</v>
      </c>
      <c r="C37" s="358">
        <v>45383</v>
      </c>
      <c r="D37" s="358">
        <v>45595</v>
      </c>
      <c r="E37" s="361"/>
      <c r="F37" s="362"/>
      <c r="G37" s="358">
        <v>45383</v>
      </c>
      <c r="H37" s="358">
        <v>45595</v>
      </c>
      <c r="I37" s="363"/>
      <c r="J37" s="363"/>
      <c r="K37" s="355"/>
      <c r="L37" s="355"/>
    </row>
    <row r="38" spans="1:12" ht="15.75" x14ac:dyDescent="0.25">
      <c r="A38" s="350" t="s">
        <v>389</v>
      </c>
      <c r="B38" s="352" t="s">
        <v>201</v>
      </c>
      <c r="C38" s="364"/>
      <c r="D38" s="355"/>
      <c r="E38" s="355"/>
      <c r="F38" s="355"/>
      <c r="G38" s="364"/>
      <c r="H38" s="355"/>
      <c r="I38" s="363"/>
      <c r="J38" s="355"/>
      <c r="K38" s="355"/>
      <c r="L38" s="355"/>
    </row>
    <row r="39" spans="1:12" ht="63" x14ac:dyDescent="0.25">
      <c r="A39" s="350">
        <v>2</v>
      </c>
      <c r="B39" s="359" t="s">
        <v>374</v>
      </c>
      <c r="C39" s="358">
        <v>45658</v>
      </c>
      <c r="D39" s="358">
        <v>45746</v>
      </c>
      <c r="E39" s="355"/>
      <c r="F39" s="355"/>
      <c r="G39" s="358">
        <v>45658</v>
      </c>
      <c r="H39" s="358">
        <v>45746</v>
      </c>
      <c r="I39" s="355"/>
      <c r="J39" s="355"/>
      <c r="K39" s="355"/>
      <c r="L39" s="355"/>
    </row>
    <row r="40" spans="1:12" ht="15.75" x14ac:dyDescent="0.25">
      <c r="A40" s="350" t="s">
        <v>200</v>
      </c>
      <c r="B40" s="359" t="s">
        <v>376</v>
      </c>
      <c r="C40" s="358" t="s">
        <v>459</v>
      </c>
      <c r="D40" s="358" t="s">
        <v>459</v>
      </c>
      <c r="E40" s="355"/>
      <c r="F40" s="355"/>
      <c r="G40" s="358" t="s">
        <v>459</v>
      </c>
      <c r="H40" s="358" t="s">
        <v>459</v>
      </c>
      <c r="I40" s="353"/>
      <c r="J40" s="355"/>
      <c r="K40" s="355"/>
      <c r="L40" s="355"/>
    </row>
    <row r="41" spans="1:12" ht="47.25" x14ac:dyDescent="0.25">
      <c r="A41" s="350" t="s">
        <v>199</v>
      </c>
      <c r="B41" s="352" t="s">
        <v>457</v>
      </c>
      <c r="C41" s="358"/>
      <c r="D41" s="358"/>
      <c r="E41" s="355"/>
      <c r="F41" s="355"/>
      <c r="G41" s="358"/>
      <c r="H41" s="358"/>
      <c r="I41" s="355"/>
      <c r="J41" s="355"/>
      <c r="K41" s="355"/>
      <c r="L41" s="355"/>
    </row>
    <row r="42" spans="1:12" ht="31.5" x14ac:dyDescent="0.25">
      <c r="A42" s="350">
        <v>3</v>
      </c>
      <c r="B42" s="359" t="s">
        <v>375</v>
      </c>
      <c r="C42" s="358" t="s">
        <v>459</v>
      </c>
      <c r="D42" s="358" t="s">
        <v>459</v>
      </c>
      <c r="E42" s="355"/>
      <c r="F42" s="355"/>
      <c r="G42" s="358" t="s">
        <v>459</v>
      </c>
      <c r="H42" s="358" t="s">
        <v>459</v>
      </c>
      <c r="I42" s="355"/>
      <c r="J42" s="355"/>
      <c r="K42" s="355"/>
      <c r="L42" s="355"/>
    </row>
    <row r="43" spans="1:12" ht="15.75" x14ac:dyDescent="0.25">
      <c r="A43" s="350" t="s">
        <v>198</v>
      </c>
      <c r="B43" s="359" t="s">
        <v>196</v>
      </c>
      <c r="C43" s="358" t="s">
        <v>459</v>
      </c>
      <c r="D43" s="358" t="s">
        <v>459</v>
      </c>
      <c r="E43" s="355"/>
      <c r="F43" s="355"/>
      <c r="G43" s="358" t="s">
        <v>459</v>
      </c>
      <c r="H43" s="358" t="s">
        <v>459</v>
      </c>
      <c r="I43" s="353"/>
      <c r="J43" s="355"/>
      <c r="K43" s="355"/>
      <c r="L43" s="355"/>
    </row>
    <row r="44" spans="1:12" ht="15.75" x14ac:dyDescent="0.25">
      <c r="A44" s="350" t="s">
        <v>197</v>
      </c>
      <c r="B44" s="359" t="s">
        <v>194</v>
      </c>
      <c r="C44" s="358">
        <v>45748</v>
      </c>
      <c r="D44" s="358">
        <v>45930</v>
      </c>
      <c r="E44" s="355"/>
      <c r="F44" s="355"/>
      <c r="G44" s="358">
        <v>45748</v>
      </c>
      <c r="H44" s="358">
        <v>45930</v>
      </c>
      <c r="I44" s="353"/>
      <c r="J44" s="355"/>
      <c r="K44" s="355"/>
      <c r="L44" s="355"/>
    </row>
    <row r="45" spans="1:12" ht="78.75" x14ac:dyDescent="0.25">
      <c r="A45" s="350" t="s">
        <v>195</v>
      </c>
      <c r="B45" s="359" t="s">
        <v>380</v>
      </c>
      <c r="C45" s="358" t="s">
        <v>459</v>
      </c>
      <c r="D45" s="358" t="s">
        <v>459</v>
      </c>
      <c r="E45" s="355"/>
      <c r="F45" s="355"/>
      <c r="G45" s="358" t="s">
        <v>459</v>
      </c>
      <c r="H45" s="358" t="s">
        <v>459</v>
      </c>
      <c r="I45" s="353"/>
      <c r="J45" s="355"/>
      <c r="K45" s="355"/>
      <c r="L45" s="355"/>
    </row>
    <row r="46" spans="1:12" ht="157.5" x14ac:dyDescent="0.25">
      <c r="A46" s="350" t="s">
        <v>193</v>
      </c>
      <c r="B46" s="359" t="s">
        <v>378</v>
      </c>
      <c r="C46" s="358" t="s">
        <v>459</v>
      </c>
      <c r="D46" s="358" t="s">
        <v>459</v>
      </c>
      <c r="E46" s="355"/>
      <c r="F46" s="355"/>
      <c r="G46" s="358" t="s">
        <v>459</v>
      </c>
      <c r="H46" s="358" t="s">
        <v>459</v>
      </c>
      <c r="I46" s="353"/>
      <c r="J46" s="355"/>
      <c r="K46" s="355"/>
      <c r="L46" s="355"/>
    </row>
    <row r="47" spans="1:12" ht="15.75" x14ac:dyDescent="0.25">
      <c r="A47" s="350" t="s">
        <v>191</v>
      </c>
      <c r="B47" s="359" t="s">
        <v>192</v>
      </c>
      <c r="C47" s="358">
        <v>45931</v>
      </c>
      <c r="D47" s="358">
        <v>46022</v>
      </c>
      <c r="E47" s="355"/>
      <c r="F47" s="355"/>
      <c r="G47" s="358">
        <v>45931</v>
      </c>
      <c r="H47" s="358">
        <v>46022</v>
      </c>
      <c r="I47" s="355"/>
      <c r="J47" s="355"/>
      <c r="K47" s="355"/>
      <c r="L47" s="355"/>
    </row>
    <row r="48" spans="1:12" ht="31.5" x14ac:dyDescent="0.25">
      <c r="A48" s="350" t="s">
        <v>390</v>
      </c>
      <c r="B48" s="352" t="s">
        <v>190</v>
      </c>
      <c r="C48" s="358"/>
      <c r="D48" s="358"/>
      <c r="E48" s="355"/>
      <c r="F48" s="355"/>
      <c r="G48" s="358"/>
      <c r="H48" s="358"/>
      <c r="I48" s="355"/>
      <c r="J48" s="355"/>
      <c r="K48" s="355"/>
      <c r="L48" s="355"/>
    </row>
    <row r="49" spans="1:12" ht="31.5" x14ac:dyDescent="0.25">
      <c r="A49" s="350">
        <v>4</v>
      </c>
      <c r="B49" s="359" t="s">
        <v>188</v>
      </c>
      <c r="C49" s="358">
        <v>45931</v>
      </c>
      <c r="D49" s="358">
        <v>46022</v>
      </c>
      <c r="E49" s="355"/>
      <c r="F49" s="355"/>
      <c r="G49" s="358">
        <v>45931</v>
      </c>
      <c r="H49" s="358">
        <v>46022</v>
      </c>
      <c r="I49" s="355"/>
      <c r="J49" s="355"/>
      <c r="K49" s="355"/>
      <c r="L49" s="355"/>
    </row>
    <row r="50" spans="1:12" ht="78.75" x14ac:dyDescent="0.25">
      <c r="A50" s="350" t="s">
        <v>189</v>
      </c>
      <c r="B50" s="359" t="s">
        <v>379</v>
      </c>
      <c r="C50" s="358">
        <v>45931</v>
      </c>
      <c r="D50" s="358">
        <v>46022</v>
      </c>
      <c r="E50" s="355"/>
      <c r="F50" s="355"/>
      <c r="G50" s="358">
        <v>45931</v>
      </c>
      <c r="H50" s="358">
        <v>46022</v>
      </c>
      <c r="I50" s="353"/>
      <c r="J50" s="355"/>
      <c r="K50" s="355"/>
      <c r="L50" s="355"/>
    </row>
    <row r="51" spans="1:12" ht="63" x14ac:dyDescent="0.25">
      <c r="A51" s="350" t="s">
        <v>187</v>
      </c>
      <c r="B51" s="359" t="s">
        <v>381</v>
      </c>
      <c r="C51" s="358" t="s">
        <v>459</v>
      </c>
      <c r="D51" s="358" t="s">
        <v>459</v>
      </c>
      <c r="E51" s="355"/>
      <c r="F51" s="355"/>
      <c r="G51" s="358" t="s">
        <v>459</v>
      </c>
      <c r="H51" s="358" t="s">
        <v>459</v>
      </c>
      <c r="I51" s="355"/>
      <c r="J51" s="355"/>
      <c r="K51" s="355"/>
      <c r="L51" s="355"/>
    </row>
    <row r="52" spans="1:12" ht="63" x14ac:dyDescent="0.25">
      <c r="A52" s="350" t="s">
        <v>185</v>
      </c>
      <c r="B52" s="359" t="s">
        <v>186</v>
      </c>
      <c r="C52" s="358" t="s">
        <v>459</v>
      </c>
      <c r="D52" s="358" t="s">
        <v>459</v>
      </c>
      <c r="E52" s="355"/>
      <c r="F52" s="355"/>
      <c r="G52" s="358" t="s">
        <v>459</v>
      </c>
      <c r="H52" s="358" t="s">
        <v>459</v>
      </c>
      <c r="I52" s="353"/>
      <c r="J52" s="355"/>
      <c r="K52" s="355"/>
      <c r="L52" s="355"/>
    </row>
    <row r="53" spans="1:12" ht="31.5" x14ac:dyDescent="0.25">
      <c r="A53" s="350" t="s">
        <v>183</v>
      </c>
      <c r="B53" s="95" t="s">
        <v>382</v>
      </c>
      <c r="C53" s="358">
        <v>45931</v>
      </c>
      <c r="D53" s="358">
        <v>46022</v>
      </c>
      <c r="E53" s="355"/>
      <c r="F53" s="355"/>
      <c r="G53" s="358">
        <v>45931</v>
      </c>
      <c r="H53" s="358">
        <v>46022</v>
      </c>
      <c r="I53" s="355"/>
      <c r="J53" s="355"/>
      <c r="K53" s="355"/>
      <c r="L53" s="355"/>
    </row>
    <row r="54" spans="1:12" ht="31.5" x14ac:dyDescent="0.25">
      <c r="A54" s="350" t="s">
        <v>383</v>
      </c>
      <c r="B54" s="359" t="s">
        <v>184</v>
      </c>
      <c r="C54" s="358" t="s">
        <v>459</v>
      </c>
      <c r="D54" s="358" t="s">
        <v>459</v>
      </c>
      <c r="E54" s="355"/>
      <c r="F54" s="355"/>
      <c r="G54" s="358" t="s">
        <v>459</v>
      </c>
      <c r="H54" s="358" t="s">
        <v>459</v>
      </c>
      <c r="I54" s="355"/>
      <c r="J54" s="355"/>
      <c r="K54" s="355"/>
      <c r="L54" s="355"/>
    </row>
  </sheetData>
  <mergeCells count="22">
    <mergeCell ref="J21:J23"/>
    <mergeCell ref="K21:K23"/>
    <mergeCell ref="L21:L23"/>
    <mergeCell ref="C22:D22"/>
    <mergeCell ref="E22:F22"/>
    <mergeCell ref="G22:H22"/>
    <mergeCell ref="A19:L19"/>
    <mergeCell ref="A21:A23"/>
    <mergeCell ref="B21:B23"/>
    <mergeCell ref="C21:H21"/>
    <mergeCell ref="A5:L5"/>
    <mergeCell ref="A7:L7"/>
    <mergeCell ref="A9:L9"/>
    <mergeCell ref="A10:L10"/>
    <mergeCell ref="A12:L12"/>
    <mergeCell ref="A13:L13"/>
    <mergeCell ref="A8:L8"/>
    <mergeCell ref="A11:L11"/>
    <mergeCell ref="A15:L15"/>
    <mergeCell ref="A16:L16"/>
    <mergeCell ref="A14:L14"/>
    <mergeCell ref="I21:I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2024-02-20T12:02:07Z</dcterms:modified>
</cp:coreProperties>
</file>