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BCC94EDD-17BA-4C2C-BC71-37C9A4FF8ABD}" xr6:coauthVersionLast="36" xr6:coauthVersionMax="36" xr10:uidLastSave="{00000000-0000-0000-0000-000000000000}"/>
  <bookViews>
    <workbookView xWindow="0" yWindow="0" windowWidth="16995" windowHeight="1131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R26" i="5" l="1"/>
  <c r="C40" i="7" l="1"/>
  <c r="AE26" i="5" l="1"/>
  <c r="B27" i="27" l="1"/>
  <c r="D30" i="33"/>
  <c r="D24" i="33"/>
  <c r="J30" i="33"/>
  <c r="J24" i="33"/>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B105" i="27" l="1"/>
  <c r="D26" i="5"/>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E30" i="33"/>
  <c r="F29" i="33"/>
  <c r="F28" i="33"/>
  <c r="F27" i="33"/>
  <c r="F26" i="33"/>
  <c r="E24" i="33"/>
  <c r="H50" i="33"/>
  <c r="H57" i="33" s="1"/>
  <c r="H30" i="33"/>
  <c r="H52" i="33" s="1"/>
  <c r="H24" i="33"/>
  <c r="F25" i="33" l="1"/>
  <c r="F24" i="33" s="1"/>
  <c r="F31" i="33"/>
  <c r="F30" i="33" s="1"/>
  <c r="C50" i="33"/>
  <c r="C57" i="33" s="1"/>
  <c r="AB57" i="33" s="1"/>
  <c r="AB64" i="33"/>
  <c r="AB60" i="33"/>
  <c r="AB55" i="33"/>
  <c r="AB50" i="33"/>
  <c r="AB46" i="33"/>
  <c r="AB38" i="33"/>
  <c r="AB34" i="33"/>
  <c r="AB29" i="33"/>
  <c r="AB25" i="33"/>
  <c r="G30" i="33"/>
  <c r="G24" i="33"/>
  <c r="AC64" i="33"/>
  <c r="AC63" i="33"/>
  <c r="AB63" i="33"/>
  <c r="AC62" i="33"/>
  <c r="AB62" i="33"/>
  <c r="AC61" i="33"/>
  <c r="AB61" i="33"/>
  <c r="AC60" i="33"/>
  <c r="AC59" i="33"/>
  <c r="AB59" i="33"/>
  <c r="AC58" i="33"/>
  <c r="AB58" i="33"/>
  <c r="AC57" i="33"/>
  <c r="AC56" i="33"/>
  <c r="AB56" i="33"/>
  <c r="AC55" i="33"/>
  <c r="AC54" i="33"/>
  <c r="AB54" i="33"/>
  <c r="AC53" i="33"/>
  <c r="AB53" i="33"/>
  <c r="AC52" i="33"/>
  <c r="AC51" i="33"/>
  <c r="AB51" i="33"/>
  <c r="AC50" i="33"/>
  <c r="AC49" i="33"/>
  <c r="AB49" i="33"/>
  <c r="AC48" i="33"/>
  <c r="AB48" i="33"/>
  <c r="AC47" i="33"/>
  <c r="AB47" i="33"/>
  <c r="AC46" i="33"/>
  <c r="AC45" i="33"/>
  <c r="AB45" i="33"/>
  <c r="AC44" i="33"/>
  <c r="AB44" i="33"/>
  <c r="AC43" i="33"/>
  <c r="AB43" i="33"/>
  <c r="AC42" i="33"/>
  <c r="AB42" i="33"/>
  <c r="AC41" i="33"/>
  <c r="AB41" i="33"/>
  <c r="AC40" i="33"/>
  <c r="AB40" i="33"/>
  <c r="AC39" i="33"/>
  <c r="AB39" i="33"/>
  <c r="AC38" i="33"/>
  <c r="AC37" i="33"/>
  <c r="AB37" i="33"/>
  <c r="AC36" i="33"/>
  <c r="AB36" i="33"/>
  <c r="AC35" i="33"/>
  <c r="AB35" i="33"/>
  <c r="AC34" i="33"/>
  <c r="AC33" i="33"/>
  <c r="AB33" i="33"/>
  <c r="AC32" i="33"/>
  <c r="AB32" i="33"/>
  <c r="AC31" i="33"/>
  <c r="AA30" i="33"/>
  <c r="Z30" i="33"/>
  <c r="Y30" i="33"/>
  <c r="X30" i="33"/>
  <c r="W30" i="33"/>
  <c r="V30" i="33"/>
  <c r="U30" i="33"/>
  <c r="T30" i="33"/>
  <c r="S30" i="33"/>
  <c r="R30" i="33"/>
  <c r="Q30" i="33"/>
  <c r="P30" i="33"/>
  <c r="O30" i="33"/>
  <c r="N30" i="33"/>
  <c r="M30" i="33"/>
  <c r="L30" i="33"/>
  <c r="K30" i="33"/>
  <c r="AC30" i="33"/>
  <c r="C49" i="7" s="1"/>
  <c r="I30" i="33"/>
  <c r="C30" i="33"/>
  <c r="AC29" i="33"/>
  <c r="AC28" i="33"/>
  <c r="AB28" i="33"/>
  <c r="AC27" i="33"/>
  <c r="AC26" i="33"/>
  <c r="AB26" i="33"/>
  <c r="AC25" i="33"/>
  <c r="AC24" i="33"/>
  <c r="C48" i="7" s="1"/>
  <c r="AA24" i="33"/>
  <c r="Z24" i="33"/>
  <c r="Y24" i="33"/>
  <c r="X24" i="33"/>
  <c r="W24" i="33"/>
  <c r="V24" i="33"/>
  <c r="U24" i="33"/>
  <c r="T24" i="33"/>
  <c r="S24" i="33"/>
  <c r="R24" i="33"/>
  <c r="Q24" i="33"/>
  <c r="P24" i="33"/>
  <c r="O24" i="33"/>
  <c r="N24" i="33"/>
  <c r="M24" i="33"/>
  <c r="L24" i="33"/>
  <c r="K24" i="33"/>
  <c r="I24" i="33"/>
  <c r="C24" i="33"/>
  <c r="A15" i="10"/>
  <c r="A12" i="10"/>
  <c r="A9" i="10"/>
  <c r="A5" i="10"/>
  <c r="AB30" i="33" l="1"/>
  <c r="C52" i="33"/>
  <c r="AB52" i="33" s="1"/>
  <c r="C25" i="6"/>
  <c r="AB31" i="33"/>
  <c r="J107" i="34" l="1"/>
  <c r="K107" i="34" s="1"/>
  <c r="L107" i="34" s="1"/>
  <c r="AB24" i="33" l="1"/>
  <c r="AB27" i="33"/>
  <c r="B91" i="27" l="1"/>
  <c r="B89" i="27"/>
  <c r="B88" i="27" l="1"/>
  <c r="B90" i="27" l="1"/>
  <c r="B86" i="27"/>
  <c r="B68" i="27"/>
  <c r="B34" i="27"/>
  <c r="AD35" i="5"/>
  <c r="B29" i="27" s="1"/>
  <c r="A15" i="34"/>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G118" i="34"/>
  <c r="G120" i="34" s="1"/>
  <c r="D118" i="34"/>
  <c r="B118" i="34"/>
  <c r="B112" i="34"/>
  <c r="M107" i="34"/>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B52" i="34"/>
  <c r="B50" i="34"/>
  <c r="B59" i="34" s="1"/>
  <c r="B47" i="34"/>
  <c r="B45" i="34"/>
  <c r="B44" i="34"/>
  <c r="B27" i="34"/>
  <c r="B49" i="27"/>
  <c r="B32" i="27"/>
  <c r="B66" i="27" l="1"/>
  <c r="B30" i="27" s="1"/>
  <c r="B87" i="27"/>
  <c r="F140" i="34"/>
  <c r="G140" i="34" s="1"/>
  <c r="H140" i="34" s="1"/>
  <c r="B46" i="34"/>
  <c r="I118" i="34"/>
  <c r="I120" i="34" s="1"/>
  <c r="C109" i="34" s="1"/>
  <c r="D109" i="34" s="1"/>
  <c r="G137" i="34"/>
  <c r="B49" i="34" s="1"/>
  <c r="B122" i="34"/>
  <c r="B126" i="34" s="1"/>
  <c r="B85" i="27"/>
  <c r="D58" i="34"/>
  <c r="C52" i="34"/>
  <c r="C47" i="34"/>
  <c r="C74" i="34"/>
  <c r="B80" i="34"/>
  <c r="B66" i="34"/>
  <c r="B68" i="34" s="1"/>
  <c r="B48" i="34"/>
  <c r="B46" i="27"/>
  <c r="E109" i="34"/>
  <c r="D108" i="34"/>
  <c r="B72" i="27"/>
  <c r="B22" i="27"/>
  <c r="C108" i="34" l="1"/>
  <c r="B29" i="34"/>
  <c r="B25" i="34"/>
  <c r="B54" i="34" s="1"/>
  <c r="B81" i="34"/>
  <c r="AQ81" i="34" s="1"/>
  <c r="F141" i="34"/>
  <c r="G141" i="34"/>
  <c r="B73" i="34" s="1"/>
  <c r="B85" i="34" s="1"/>
  <c r="H137" i="34"/>
  <c r="C49" i="34" s="1"/>
  <c r="C50" i="34" s="1"/>
  <c r="C59" i="34" s="1"/>
  <c r="B42" i="27"/>
  <c r="B59" i="27"/>
  <c r="B80" i="27"/>
  <c r="B51" i="27"/>
  <c r="B55" i="27"/>
  <c r="B38" i="27"/>
  <c r="B63" i="27"/>
  <c r="B76" i="27"/>
  <c r="B83" i="27"/>
  <c r="F109" i="34"/>
  <c r="E108" i="34"/>
  <c r="I140" i="34"/>
  <c r="I141" i="34" s="1"/>
  <c r="D73" i="34" s="1"/>
  <c r="D85" i="34" s="1"/>
  <c r="D99" i="34" s="1"/>
  <c r="H141" i="34"/>
  <c r="C73" i="34" s="1"/>
  <c r="C85" i="34" s="1"/>
  <c r="C99" i="34" s="1"/>
  <c r="D74" i="34"/>
  <c r="E58" i="34"/>
  <c r="D52" i="34"/>
  <c r="D47" i="34"/>
  <c r="I136" i="34"/>
  <c r="C48" i="34"/>
  <c r="B75" i="34"/>
  <c r="C67" i="34" l="1"/>
  <c r="B99" i="34"/>
  <c r="I137" i="34"/>
  <c r="D49" i="34" s="1"/>
  <c r="D50" i="34" s="1"/>
  <c r="D59" i="34" s="1"/>
  <c r="B55" i="34"/>
  <c r="B56" i="34" s="1"/>
  <c r="B69" i="34" s="1"/>
  <c r="C80" i="34"/>
  <c r="F58" i="34"/>
  <c r="E52" i="34"/>
  <c r="E74" i="34"/>
  <c r="E47" i="34"/>
  <c r="G109" i="34"/>
  <c r="F108" i="34"/>
  <c r="F76" i="34"/>
  <c r="D67" i="34"/>
  <c r="C76" i="34"/>
  <c r="J136" i="34"/>
  <c r="D48" i="34"/>
  <c r="J140" i="34"/>
  <c r="J141" i="34" s="1"/>
  <c r="E73" i="34" s="1"/>
  <c r="E85" i="34" s="1"/>
  <c r="E99" i="34" s="1"/>
  <c r="C61" i="34"/>
  <c r="C60" i="34" s="1"/>
  <c r="C66" i="34" s="1"/>
  <c r="C68" i="34" s="1"/>
  <c r="C75" i="34" l="1"/>
  <c r="D76" i="34"/>
  <c r="E67" i="34"/>
  <c r="B77" i="34"/>
  <c r="B70" i="34"/>
  <c r="K136" i="34"/>
  <c r="E48" i="34"/>
  <c r="K140" i="34"/>
  <c r="K141" i="34" s="1"/>
  <c r="F73" i="34" s="1"/>
  <c r="F85" i="34" s="1"/>
  <c r="F99" i="34" s="1"/>
  <c r="D80" i="34"/>
  <c r="B82" i="34"/>
  <c r="D61" i="34"/>
  <c r="D60" i="34" s="1"/>
  <c r="D66" i="34" s="1"/>
  <c r="D68" i="34" s="1"/>
  <c r="J137" i="34"/>
  <c r="G108" i="34"/>
  <c r="H109" i="34"/>
  <c r="F74" i="34"/>
  <c r="F47" i="34"/>
  <c r="G58" i="34"/>
  <c r="F52" i="34"/>
  <c r="C53" i="34"/>
  <c r="A12" i="6"/>
  <c r="I109" i="34" l="1"/>
  <c r="H108" i="34"/>
  <c r="B71" i="34"/>
  <c r="F67" i="34"/>
  <c r="E76" i="34"/>
  <c r="C55" i="34"/>
  <c r="G74" i="34"/>
  <c r="G52" i="34"/>
  <c r="G47" i="34"/>
  <c r="H58" i="34"/>
  <c r="D75" i="34"/>
  <c r="K137" i="34"/>
  <c r="E49" i="34"/>
  <c r="L140" i="34"/>
  <c r="L141" i="34" s="1"/>
  <c r="G73" i="34" s="1"/>
  <c r="G85" i="34" s="1"/>
  <c r="G99" i="34" s="1"/>
  <c r="L136" i="34"/>
  <c r="F48" i="34"/>
  <c r="A15" i="16"/>
  <c r="A14" i="33" s="1"/>
  <c r="B78" i="34" l="1"/>
  <c r="M140" i="34"/>
  <c r="M141" i="34" s="1"/>
  <c r="H73" i="34" s="1"/>
  <c r="H85" i="34" s="1"/>
  <c r="H99" i="34" s="1"/>
  <c r="B72" i="34"/>
  <c r="E50" i="34"/>
  <c r="E59" i="34" s="1"/>
  <c r="E61" i="34"/>
  <c r="E60" i="34" s="1"/>
  <c r="H74" i="34"/>
  <c r="H52" i="34"/>
  <c r="H47" i="34"/>
  <c r="I58" i="34"/>
  <c r="C82" i="34"/>
  <c r="C56" i="34"/>
  <c r="C69" i="34" s="1"/>
  <c r="M136" i="34"/>
  <c r="G48" i="34"/>
  <c r="L137" i="34"/>
  <c r="F49" i="34"/>
  <c r="D53" i="34"/>
  <c r="G67" i="34"/>
  <c r="J109" i="34"/>
  <c r="I108" i="34"/>
  <c r="A15" i="27"/>
  <c r="B21" i="27" s="1"/>
  <c r="H67" i="34" l="1"/>
  <c r="G76" i="34"/>
  <c r="F50" i="34"/>
  <c r="F59" i="34" s="1"/>
  <c r="F61" i="34"/>
  <c r="F60" i="34" s="1"/>
  <c r="E80" i="34"/>
  <c r="E66" i="34"/>
  <c r="E68" i="34" s="1"/>
  <c r="D55" i="34"/>
  <c r="E53" i="34" s="1"/>
  <c r="M137" i="34"/>
  <c r="G49" i="34"/>
  <c r="C77" i="34"/>
  <c r="C70" i="34"/>
  <c r="K109" i="34"/>
  <c r="J108" i="34"/>
  <c r="N136" i="34"/>
  <c r="H48" i="34"/>
  <c r="J58" i="34"/>
  <c r="I47" i="34"/>
  <c r="I74" i="34"/>
  <c r="I52" i="34"/>
  <c r="N140" i="34"/>
  <c r="E55" i="34" l="1"/>
  <c r="F53" i="34" s="1"/>
  <c r="I67" i="34"/>
  <c r="H76" i="34"/>
  <c r="O140" i="34"/>
  <c r="O141" i="34" s="1"/>
  <c r="J73" i="34" s="1"/>
  <c r="J85" i="34" s="1"/>
  <c r="J99" i="34" s="1"/>
  <c r="N141" i="34"/>
  <c r="I73" i="34" s="1"/>
  <c r="I85" i="34" s="1"/>
  <c r="I99" i="34" s="1"/>
  <c r="F80" i="34"/>
  <c r="F66" i="34"/>
  <c r="F68" i="34" s="1"/>
  <c r="E75" i="34"/>
  <c r="K58" i="34"/>
  <c r="J74" i="34"/>
  <c r="J52" i="34"/>
  <c r="J47" i="34"/>
  <c r="G50" i="34"/>
  <c r="G59" i="34" s="1"/>
  <c r="G61" i="34"/>
  <c r="G60" i="34" s="1"/>
  <c r="K108" i="34"/>
  <c r="L109" i="34"/>
  <c r="N137" i="34"/>
  <c r="H49" i="34"/>
  <c r="O136" i="34"/>
  <c r="I48" i="34"/>
  <c r="C71" i="34"/>
  <c r="D82" i="34"/>
  <c r="D56" i="34"/>
  <c r="D69" i="34" s="1"/>
  <c r="C78" i="34" l="1"/>
  <c r="F75" i="34"/>
  <c r="J67" i="34"/>
  <c r="I76" i="34"/>
  <c r="D77" i="34"/>
  <c r="D70" i="34"/>
  <c r="H50" i="34"/>
  <c r="H59" i="34" s="1"/>
  <c r="H61" i="34"/>
  <c r="H60" i="34" s="1"/>
  <c r="F55" i="34"/>
  <c r="G53" i="34" s="1"/>
  <c r="P136" i="34"/>
  <c r="J48" i="34"/>
  <c r="I49" i="34"/>
  <c r="O137" i="34"/>
  <c r="G66" i="34"/>
  <c r="G68" i="34" s="1"/>
  <c r="G80" i="34"/>
  <c r="E82" i="34"/>
  <c r="E56" i="34"/>
  <c r="E69" i="34" s="1"/>
  <c r="C72" i="34"/>
  <c r="M109" i="34"/>
  <c r="L108" i="34"/>
  <c r="K74" i="34"/>
  <c r="K52" i="34"/>
  <c r="K47" i="34"/>
  <c r="L58" i="34"/>
  <c r="P140" i="34"/>
  <c r="P141" i="34" s="1"/>
  <c r="K73" i="34" s="1"/>
  <c r="K85" i="34" s="1"/>
  <c r="K99" i="34" s="1"/>
  <c r="G75" i="34" l="1"/>
  <c r="K48" i="34"/>
  <c r="Q136" i="34"/>
  <c r="L74" i="34"/>
  <c r="L52" i="34"/>
  <c r="L47" i="34"/>
  <c r="M58" i="34"/>
  <c r="E77" i="34"/>
  <c r="E70" i="34"/>
  <c r="P137" i="34"/>
  <c r="J49" i="34"/>
  <c r="G55" i="34"/>
  <c r="M108" i="34"/>
  <c r="N109" i="34"/>
  <c r="I50" i="34"/>
  <c r="I59" i="34" s="1"/>
  <c r="I61" i="34"/>
  <c r="I60" i="34" s="1"/>
  <c r="F82" i="34"/>
  <c r="F56" i="34"/>
  <c r="F69" i="34" s="1"/>
  <c r="H80" i="34"/>
  <c r="H66" i="34"/>
  <c r="H68" i="34" s="1"/>
  <c r="Q140" i="34"/>
  <c r="Q141" i="34" s="1"/>
  <c r="L73" i="34" s="1"/>
  <c r="L85" i="34" s="1"/>
  <c r="L99" i="34" s="1"/>
  <c r="D71" i="34"/>
  <c r="J76" i="34"/>
  <c r="K67" i="34"/>
  <c r="D78" i="34" l="1"/>
  <c r="I80" i="34"/>
  <c r="I66" i="34"/>
  <c r="I68" i="34" s="1"/>
  <c r="G82" i="34"/>
  <c r="G56" i="34"/>
  <c r="G69" i="34" s="1"/>
  <c r="E71" i="34"/>
  <c r="D72" i="34"/>
  <c r="F77" i="34"/>
  <c r="F70" i="34"/>
  <c r="O109" i="34"/>
  <c r="N108" i="34"/>
  <c r="H53" i="34"/>
  <c r="R136" i="34"/>
  <c r="L48" i="34"/>
  <c r="K76" i="34"/>
  <c r="L67" i="34"/>
  <c r="J50" i="34"/>
  <c r="J59" i="34" s="1"/>
  <c r="J61" i="34"/>
  <c r="J60" i="34" s="1"/>
  <c r="R140" i="34"/>
  <c r="R141" i="34" s="1"/>
  <c r="M73" i="34" s="1"/>
  <c r="M85" i="34" s="1"/>
  <c r="M99" i="34" s="1"/>
  <c r="H75" i="34"/>
  <c r="Q137" i="34"/>
  <c r="K49" i="34"/>
  <c r="N58" i="34"/>
  <c r="M74" i="34"/>
  <c r="M52" i="34"/>
  <c r="M47" i="34"/>
  <c r="A5" i="27"/>
  <c r="R137" i="34" l="1"/>
  <c r="L49" i="34"/>
  <c r="I75" i="34"/>
  <c r="M67" i="34"/>
  <c r="L76" i="34"/>
  <c r="S136" i="34"/>
  <c r="M48" i="34"/>
  <c r="P109" i="34"/>
  <c r="O108" i="34"/>
  <c r="G77" i="34"/>
  <c r="G70" i="34"/>
  <c r="O58" i="34"/>
  <c r="N47" i="34"/>
  <c r="N74" i="34"/>
  <c r="N52" i="34"/>
  <c r="J80" i="34"/>
  <c r="J66" i="34"/>
  <c r="J68" i="34" s="1"/>
  <c r="F71" i="34"/>
  <c r="E78" i="34"/>
  <c r="K50" i="34"/>
  <c r="K59" i="34" s="1"/>
  <c r="K61" i="34"/>
  <c r="K60" i="34" s="1"/>
  <c r="S140" i="34"/>
  <c r="H55" i="34"/>
  <c r="I53" i="34" s="1"/>
  <c r="E72" i="34"/>
  <c r="I55" i="34" l="1"/>
  <c r="J75" i="34"/>
  <c r="F78" i="34"/>
  <c r="N48" i="34"/>
  <c r="T136" i="34"/>
  <c r="H56" i="34"/>
  <c r="H69" i="34" s="1"/>
  <c r="H82" i="34"/>
  <c r="K80" i="34"/>
  <c r="K66" i="34"/>
  <c r="K68" i="34" s="1"/>
  <c r="P58" i="34"/>
  <c r="O52" i="34"/>
  <c r="O47" i="34"/>
  <c r="O74" i="34"/>
  <c r="T140" i="34"/>
  <c r="Q109" i="34"/>
  <c r="P108" i="34"/>
  <c r="N67" i="34"/>
  <c r="M76" i="34"/>
  <c r="L50" i="34"/>
  <c r="L59" i="34" s="1"/>
  <c r="L61" i="34"/>
  <c r="L60" i="34" s="1"/>
  <c r="S141" i="34"/>
  <c r="N73" i="34" s="1"/>
  <c r="N85" i="34" s="1"/>
  <c r="N99" i="34" s="1"/>
  <c r="F72" i="34"/>
  <c r="G71" i="34"/>
  <c r="G72" i="34" s="1"/>
  <c r="S137" i="34"/>
  <c r="M49" i="34"/>
  <c r="A12" i="27"/>
  <c r="A9" i="27"/>
  <c r="M50" i="34" l="1"/>
  <c r="M59" i="34" s="1"/>
  <c r="M61" i="34"/>
  <c r="M60" i="34" s="1"/>
  <c r="N76" i="34"/>
  <c r="O67" i="34"/>
  <c r="K75" i="34"/>
  <c r="O48" i="34"/>
  <c r="U136" i="34"/>
  <c r="L66" i="34"/>
  <c r="L68" i="34" s="1"/>
  <c r="L80" i="34"/>
  <c r="I56" i="34"/>
  <c r="I69" i="34" s="1"/>
  <c r="I82" i="34"/>
  <c r="J53" i="34"/>
  <c r="T137" i="34"/>
  <c r="N49" i="34"/>
  <c r="G78" i="34"/>
  <c r="R109" i="34"/>
  <c r="Q108" i="34"/>
  <c r="U140" i="34"/>
  <c r="U141" i="34" s="1"/>
  <c r="P73" i="34" s="1"/>
  <c r="P85" i="34" s="1"/>
  <c r="P99" i="34" s="1"/>
  <c r="P74" i="34"/>
  <c r="P52" i="34"/>
  <c r="P47" i="34"/>
  <c r="Q58" i="34"/>
  <c r="T141" i="34"/>
  <c r="O73" i="34" s="1"/>
  <c r="O85" i="34" s="1"/>
  <c r="O99" i="34" s="1"/>
  <c r="H77" i="34"/>
  <c r="H70" i="34"/>
  <c r="U137" i="34" l="1"/>
  <c r="O49" i="34"/>
  <c r="O76" i="34"/>
  <c r="P67" i="34"/>
  <c r="R108" i="34"/>
  <c r="S109" i="34"/>
  <c r="I77" i="34"/>
  <c r="I70" i="34"/>
  <c r="L75" i="34"/>
  <c r="R58" i="34"/>
  <c r="Q74" i="34"/>
  <c r="Q47" i="34"/>
  <c r="Q52" i="34"/>
  <c r="V136" i="34"/>
  <c r="P48" i="34"/>
  <c r="H71" i="34"/>
  <c r="H78" i="34" s="1"/>
  <c r="V140" i="34"/>
  <c r="V141" i="34" s="1"/>
  <c r="Q73" i="34" s="1"/>
  <c r="Q85" i="34" s="1"/>
  <c r="Q99" i="34" s="1"/>
  <c r="N50" i="34"/>
  <c r="N59" i="34" s="1"/>
  <c r="N61" i="34"/>
  <c r="N60" i="34" s="1"/>
  <c r="J55" i="34"/>
  <c r="K53" i="34" s="1"/>
  <c r="M66" i="34"/>
  <c r="M68" i="34" s="1"/>
  <c r="M80" i="34"/>
  <c r="K55" i="34" l="1"/>
  <c r="T109" i="34"/>
  <c r="S108" i="34"/>
  <c r="O50" i="34"/>
  <c r="O59" i="34" s="1"/>
  <c r="O61" i="34"/>
  <c r="O60" i="34" s="1"/>
  <c r="J82" i="34"/>
  <c r="J56" i="34"/>
  <c r="J69" i="34" s="1"/>
  <c r="W140" i="34"/>
  <c r="R74" i="34"/>
  <c r="S58" i="34"/>
  <c r="R52" i="34"/>
  <c r="R47" i="34"/>
  <c r="V137" i="34"/>
  <c r="P49" i="34"/>
  <c r="I71" i="34"/>
  <c r="I78" i="34" s="1"/>
  <c r="P76" i="34"/>
  <c r="Q67" i="34"/>
  <c r="M75" i="34"/>
  <c r="N80" i="34"/>
  <c r="N66" i="34"/>
  <c r="N68" i="34" s="1"/>
  <c r="H72" i="34"/>
  <c r="W136" i="34"/>
  <c r="Q48" i="34"/>
  <c r="S23" i="12"/>
  <c r="J23" i="12"/>
  <c r="H23" i="12"/>
  <c r="X136" i="34" l="1"/>
  <c r="R48" i="34"/>
  <c r="U109" i="34"/>
  <c r="T108" i="34"/>
  <c r="P50" i="34"/>
  <c r="P59" i="34" s="1"/>
  <c r="P61" i="34"/>
  <c r="P60" i="34" s="1"/>
  <c r="X140" i="34"/>
  <c r="I72" i="34"/>
  <c r="W137" i="34"/>
  <c r="Q49" i="34"/>
  <c r="W141" i="34"/>
  <c r="R73" i="34" s="1"/>
  <c r="R85" i="34" s="1"/>
  <c r="R99" i="34" s="1"/>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J71" i="34" l="1"/>
  <c r="J78" i="34" s="1"/>
  <c r="Q50" i="34"/>
  <c r="Q59" i="34" s="1"/>
  <c r="Q61" i="34"/>
  <c r="Q60" i="34" s="1"/>
  <c r="Y140" i="34"/>
  <c r="Y141" i="34" s="1"/>
  <c r="T73" i="34" s="1"/>
  <c r="T85" i="34" s="1"/>
  <c r="T99" i="34" s="1"/>
  <c r="P80" i="34"/>
  <c r="P66" i="34"/>
  <c r="P68" i="34" s="1"/>
  <c r="Y136" i="34"/>
  <c r="S48" i="34"/>
  <c r="T74" i="34"/>
  <c r="U58" i="34"/>
  <c r="T52" i="34"/>
  <c r="T47" i="34"/>
  <c r="O75" i="34"/>
  <c r="X137" i="34"/>
  <c r="R49" i="34"/>
  <c r="X141" i="34"/>
  <c r="S73" i="34" s="1"/>
  <c r="S85" i="34" s="1"/>
  <c r="S99" i="34" s="1"/>
  <c r="L55" i="34"/>
  <c r="M53" i="34" s="1"/>
  <c r="K77" i="34"/>
  <c r="K70" i="34"/>
  <c r="U108" i="34"/>
  <c r="V109"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67" i="34" l="1"/>
  <c r="S76" i="34"/>
  <c r="M55" i="34"/>
  <c r="Y137" i="34"/>
  <c r="S49" i="34"/>
  <c r="P75" i="34"/>
  <c r="K71" i="34"/>
  <c r="K78" i="34" s="1"/>
  <c r="Q66" i="34"/>
  <c r="Q68" i="34" s="1"/>
  <c r="Q80" i="34"/>
  <c r="V58" i="34"/>
  <c r="U74" i="34"/>
  <c r="U52" i="34"/>
  <c r="U47" i="34"/>
  <c r="Z136" i="34"/>
  <c r="T48" i="34"/>
  <c r="W109" i="34"/>
  <c r="V108" i="34"/>
  <c r="L56" i="34"/>
  <c r="L69" i="34" s="1"/>
  <c r="L82" i="34"/>
  <c r="R50" i="34"/>
  <c r="R59" i="34" s="1"/>
  <c r="R61" i="34"/>
  <c r="R60" i="34" s="1"/>
  <c r="Z140" i="34"/>
  <c r="J72" i="34"/>
  <c r="K72" i="34" l="1"/>
  <c r="Q75" i="34"/>
  <c r="M56" i="34"/>
  <c r="M69" i="34" s="1"/>
  <c r="M82" i="34"/>
  <c r="R80" i="34"/>
  <c r="R66" i="34"/>
  <c r="R68" i="34" s="1"/>
  <c r="X109" i="34"/>
  <c r="W108" i="34"/>
  <c r="S50" i="34"/>
  <c r="S59" i="34" s="1"/>
  <c r="S61" i="34"/>
  <c r="S60" i="34" s="1"/>
  <c r="AA140" i="34"/>
  <c r="T49" i="34"/>
  <c r="Z137" i="34"/>
  <c r="Z141" i="34"/>
  <c r="U73" i="34" s="1"/>
  <c r="U85" i="34" s="1"/>
  <c r="U99" i="34" s="1"/>
  <c r="L77" i="34"/>
  <c r="L70" i="34"/>
  <c r="U48" i="34"/>
  <c r="AA136" i="34"/>
  <c r="V74" i="34"/>
  <c r="W58" i="34"/>
  <c r="V47" i="34"/>
  <c r="V52" i="34"/>
  <c r="N53" i="34"/>
  <c r="T76" i="34"/>
  <c r="U67" i="34"/>
  <c r="AA137" i="34" l="1"/>
  <c r="U49" i="34"/>
  <c r="R75" i="34"/>
  <c r="N55" i="34"/>
  <c r="O53" i="34" s="1"/>
  <c r="W74" i="34"/>
  <c r="W52" i="34"/>
  <c r="W47" i="34"/>
  <c r="X58" i="34"/>
  <c r="L71" i="34"/>
  <c r="L78" i="34" s="1"/>
  <c r="T50" i="34"/>
  <c r="T59" i="34" s="1"/>
  <c r="T61" i="34"/>
  <c r="T60" i="34" s="1"/>
  <c r="S80" i="34"/>
  <c r="S66" i="34"/>
  <c r="S68" i="34" s="1"/>
  <c r="AB140" i="34"/>
  <c r="Y109" i="34"/>
  <c r="X108" i="34"/>
  <c r="V67" i="34"/>
  <c r="U76" i="34"/>
  <c r="V48" i="34"/>
  <c r="AB136" i="34"/>
  <c r="AA141" i="34"/>
  <c r="V73" i="34" s="1"/>
  <c r="V85" i="34" s="1"/>
  <c r="V99" i="34" s="1"/>
  <c r="M77" i="34"/>
  <c r="M70" i="34"/>
  <c r="L72" i="34" l="1"/>
  <c r="M71" i="34"/>
  <c r="M78" i="34" s="1"/>
  <c r="Z109" i="34"/>
  <c r="Y108" i="34"/>
  <c r="X74" i="34"/>
  <c r="X52" i="34"/>
  <c r="X47" i="34"/>
  <c r="Y58" i="34"/>
  <c r="O55" i="34"/>
  <c r="AC140" i="34"/>
  <c r="AC141" i="34" s="1"/>
  <c r="X73" i="34" s="1"/>
  <c r="X85" i="34" s="1"/>
  <c r="X99" i="34" s="1"/>
  <c r="T80" i="34"/>
  <c r="T66" i="34"/>
  <c r="T68" i="34" s="1"/>
  <c r="N82" i="34"/>
  <c r="N56" i="34"/>
  <c r="N69" i="34" s="1"/>
  <c r="U50" i="34"/>
  <c r="U59" i="34" s="1"/>
  <c r="U61" i="34"/>
  <c r="U60" i="34" s="1"/>
  <c r="V76" i="34"/>
  <c r="W67" i="34"/>
  <c r="AB141" i="34"/>
  <c r="W73" i="34" s="1"/>
  <c r="W85" i="34" s="1"/>
  <c r="W99" i="34" s="1"/>
  <c r="S75" i="34"/>
  <c r="AB137" i="34"/>
  <c r="V49" i="34"/>
  <c r="AC136" i="34"/>
  <c r="W48" i="34"/>
  <c r="M72" i="34" l="1"/>
  <c r="AC137" i="34"/>
  <c r="W49" i="34"/>
  <c r="X67" i="34"/>
  <c r="W76" i="34"/>
  <c r="N77" i="34"/>
  <c r="N70" i="34"/>
  <c r="T75" i="34"/>
  <c r="Z58" i="34"/>
  <c r="Y47" i="34"/>
  <c r="Y52" i="34"/>
  <c r="Y74" i="34"/>
  <c r="AA109" i="34"/>
  <c r="Z108" i="34"/>
  <c r="AD136" i="34"/>
  <c r="X48" i="34"/>
  <c r="O82" i="34"/>
  <c r="O56" i="34"/>
  <c r="O69" i="34" s="1"/>
  <c r="V50" i="34"/>
  <c r="V59" i="34" s="1"/>
  <c r="V61" i="34"/>
  <c r="V60" i="34" s="1"/>
  <c r="U80" i="34"/>
  <c r="U66" i="34"/>
  <c r="U68" i="34" s="1"/>
  <c r="AD140" i="34"/>
  <c r="AD141" i="34" s="1"/>
  <c r="Y73" i="34" s="1"/>
  <c r="Y85" i="34" s="1"/>
  <c r="Y99" i="34" s="1"/>
  <c r="P53" i="34"/>
  <c r="O77" i="34" l="1"/>
  <c r="O70" i="34"/>
  <c r="AE136" i="34"/>
  <c r="Y48" i="34"/>
  <c r="AA58" i="34"/>
  <c r="Z52" i="34"/>
  <c r="Z74" i="34"/>
  <c r="Z47" i="34"/>
  <c r="V80" i="34"/>
  <c r="V66" i="34"/>
  <c r="V68" i="34" s="1"/>
  <c r="Y67" i="34"/>
  <c r="X76" i="34"/>
  <c r="P55" i="34"/>
  <c r="U75" i="34"/>
  <c r="AA108" i="34"/>
  <c r="AB109" i="34"/>
  <c r="N71" i="34"/>
  <c r="N78" i="34" s="1"/>
  <c r="W50" i="34"/>
  <c r="W59" i="34" s="1"/>
  <c r="W61" i="34"/>
  <c r="W60" i="34" s="1"/>
  <c r="AE140" i="34"/>
  <c r="AD137" i="34"/>
  <c r="X49" i="34"/>
  <c r="W66" i="34" l="1"/>
  <c r="W68" i="34" s="1"/>
  <c r="W80" i="34"/>
  <c r="P82" i="34"/>
  <c r="P56" i="34"/>
  <c r="P69" i="34" s="1"/>
  <c r="X50" i="34"/>
  <c r="X59" i="34" s="1"/>
  <c r="X61" i="34"/>
  <c r="X60" i="34" s="1"/>
  <c r="AF140" i="34"/>
  <c r="AF141" i="34" s="1"/>
  <c r="AA73" i="34" s="1"/>
  <c r="AA85" i="34" s="1"/>
  <c r="AA99" i="34" s="1"/>
  <c r="V75" i="34"/>
  <c r="AF136" i="34"/>
  <c r="Z48" i="34"/>
  <c r="AE137" i="34"/>
  <c r="Y49" i="34"/>
  <c r="AE141" i="34"/>
  <c r="Z73" i="34" s="1"/>
  <c r="Z85" i="34" s="1"/>
  <c r="Z99" i="34" s="1"/>
  <c r="N72" i="34"/>
  <c r="Z67" i="34"/>
  <c r="Y76" i="34"/>
  <c r="O71" i="34"/>
  <c r="O78" i="34" s="1"/>
  <c r="AC109" i="34"/>
  <c r="AB108" i="34"/>
  <c r="Q53" i="34"/>
  <c r="AA74" i="34"/>
  <c r="AA52" i="34"/>
  <c r="AA47" i="34"/>
  <c r="AB58" i="34"/>
  <c r="O72" i="34" l="1"/>
  <c r="AC108" i="34"/>
  <c r="AD109" i="34"/>
  <c r="Z76" i="34"/>
  <c r="AA67" i="34"/>
  <c r="Z49" i="34"/>
  <c r="AF137" i="34"/>
  <c r="W75" i="34"/>
  <c r="X66" i="34"/>
  <c r="X68" i="34" s="1"/>
  <c r="X80" i="34"/>
  <c r="AB74" i="34"/>
  <c r="AB52" i="34"/>
  <c r="AB47" i="34"/>
  <c r="AC58" i="34"/>
  <c r="Q55" i="34"/>
  <c r="R53" i="34" s="1"/>
  <c r="AG136" i="34"/>
  <c r="AA48" i="34"/>
  <c r="Y50" i="34"/>
  <c r="Y59" i="34" s="1"/>
  <c r="Y61" i="34"/>
  <c r="Y60" i="34" s="1"/>
  <c r="AG140" i="34"/>
  <c r="P77" i="34"/>
  <c r="P70" i="34"/>
  <c r="AH140" i="34" l="1"/>
  <c r="R55" i="34"/>
  <c r="S53" i="34" s="1"/>
  <c r="X75" i="34"/>
  <c r="AA76" i="34"/>
  <c r="AB67" i="34"/>
  <c r="AQ67" i="34"/>
  <c r="P71" i="34"/>
  <c r="P78" i="34" s="1"/>
  <c r="Q56" i="34"/>
  <c r="Q69" i="34" s="1"/>
  <c r="Q82" i="34"/>
  <c r="AD58" i="34"/>
  <c r="AC74" i="34"/>
  <c r="AC52" i="34"/>
  <c r="AC47" i="34"/>
  <c r="AG137" i="34"/>
  <c r="AA49" i="34"/>
  <c r="AE109" i="34"/>
  <c r="AD108" i="34"/>
  <c r="AG141" i="34"/>
  <c r="AB73" i="34" s="1"/>
  <c r="AB85" i="34" s="1"/>
  <c r="AB99" i="34" s="1"/>
  <c r="Y80" i="34"/>
  <c r="Y66" i="34"/>
  <c r="Y68" i="34" s="1"/>
  <c r="AH136" i="34"/>
  <c r="AB48" i="34"/>
  <c r="Z50" i="34"/>
  <c r="Z59" i="34" s="1"/>
  <c r="Z61" i="34"/>
  <c r="Z60" i="34" s="1"/>
  <c r="P72" i="34" l="1"/>
  <c r="AI136" i="34"/>
  <c r="AC48" i="34"/>
  <c r="AH137" i="34"/>
  <c r="AB49" i="34"/>
  <c r="AE58" i="34"/>
  <c r="AD74" i="34"/>
  <c r="AD47" i="34"/>
  <c r="AD52" i="34"/>
  <c r="Q77" i="34"/>
  <c r="Q70" i="34"/>
  <c r="AC67" i="34"/>
  <c r="AB76" i="34"/>
  <c r="S55" i="34"/>
  <c r="Z80" i="34"/>
  <c r="Z66" i="34"/>
  <c r="Z68" i="34" s="1"/>
  <c r="R82" i="34"/>
  <c r="R56" i="34"/>
  <c r="R69" i="34" s="1"/>
  <c r="Y75" i="34"/>
  <c r="AF109" i="34"/>
  <c r="AE108" i="34"/>
  <c r="AI140" i="34"/>
  <c r="AA50" i="34"/>
  <c r="AA59" i="34" s="1"/>
  <c r="AA61" i="34"/>
  <c r="AA60" i="34" s="1"/>
  <c r="AH141" i="34"/>
  <c r="AC73" i="34" s="1"/>
  <c r="AC85" i="34" s="1"/>
  <c r="AC99" i="34" s="1"/>
  <c r="AA80" i="34" l="1"/>
  <c r="AA66" i="34"/>
  <c r="AA68" i="34" s="1"/>
  <c r="R77" i="34"/>
  <c r="R70" i="34"/>
  <c r="Z75" i="34"/>
  <c r="AB50" i="34"/>
  <c r="AB59" i="34" s="1"/>
  <c r="AB61" i="34"/>
  <c r="AB60" i="34" s="1"/>
  <c r="AJ140" i="34"/>
  <c r="AG109" i="34"/>
  <c r="AF108" i="34"/>
  <c r="AD67" i="34"/>
  <c r="AC76" i="34"/>
  <c r="AC49" i="34"/>
  <c r="AI137" i="34"/>
  <c r="AI141" i="34"/>
  <c r="AD73" i="34" s="1"/>
  <c r="AD85" i="34" s="1"/>
  <c r="AD99" i="34" s="1"/>
  <c r="S82" i="34"/>
  <c r="S56" i="34"/>
  <c r="S69" i="34" s="1"/>
  <c r="Q71" i="34"/>
  <c r="Q78" i="34" s="1"/>
  <c r="T53" i="34"/>
  <c r="AF58" i="34"/>
  <c r="AE52" i="34"/>
  <c r="AE47" i="34"/>
  <c r="AE74" i="34"/>
  <c r="AD48" i="34"/>
  <c r="AJ136" i="34"/>
  <c r="Q72" i="34" l="1"/>
  <c r="AF74" i="34"/>
  <c r="AF52" i="34"/>
  <c r="AF47" i="34"/>
  <c r="AG58" i="34"/>
  <c r="AK140" i="34"/>
  <c r="AK141" i="34" s="1"/>
  <c r="AF73" i="34" s="1"/>
  <c r="AF85" i="34" s="1"/>
  <c r="AF99" i="34" s="1"/>
  <c r="AD49" i="34"/>
  <c r="AJ137" i="34"/>
  <c r="AD76" i="34"/>
  <c r="AE67" i="34"/>
  <c r="AJ141" i="34"/>
  <c r="AE73" i="34" s="1"/>
  <c r="AE85" i="34" s="1"/>
  <c r="AE99" i="34" s="1"/>
  <c r="T55" i="34"/>
  <c r="S77" i="34"/>
  <c r="S70" i="34"/>
  <c r="AC50" i="34"/>
  <c r="AC59" i="34" s="1"/>
  <c r="AC61" i="34"/>
  <c r="AC60" i="34" s="1"/>
  <c r="R71" i="34"/>
  <c r="R78" i="34" s="1"/>
  <c r="AA75" i="34"/>
  <c r="AK136" i="34"/>
  <c r="AE48" i="34"/>
  <c r="AG108" i="34"/>
  <c r="AH109" i="34"/>
  <c r="AB66" i="34"/>
  <c r="AB68" i="34" s="1"/>
  <c r="AB80" i="34"/>
  <c r="R72" i="34" l="1"/>
  <c r="AB75" i="34"/>
  <c r="AL136" i="34"/>
  <c r="AF48" i="34"/>
  <c r="S71" i="34"/>
  <c r="S78" i="34" s="1"/>
  <c r="AK137" i="34"/>
  <c r="AE49" i="34"/>
  <c r="AH58" i="34"/>
  <c r="AG74" i="34"/>
  <c r="AG47" i="34"/>
  <c r="AG52" i="34"/>
  <c r="AH108" i="34"/>
  <c r="AI109" i="34"/>
  <c r="AD50" i="34"/>
  <c r="AD59" i="34" s="1"/>
  <c r="AD61" i="34"/>
  <c r="AD60" i="34" s="1"/>
  <c r="T82" i="34"/>
  <c r="T56" i="34"/>
  <c r="T69" i="34" s="1"/>
  <c r="AE76" i="34"/>
  <c r="AF67" i="34"/>
  <c r="AC80" i="34"/>
  <c r="AC66" i="34"/>
  <c r="AC68" i="34" s="1"/>
  <c r="U53" i="34"/>
  <c r="AL140" i="34"/>
  <c r="S72" i="34" l="1"/>
  <c r="AM140" i="34"/>
  <c r="AE50" i="34"/>
  <c r="AE59" i="34" s="1"/>
  <c r="AE61" i="34"/>
  <c r="AE60" i="34" s="1"/>
  <c r="U55" i="34"/>
  <c r="V53" i="34" s="1"/>
  <c r="AF76" i="34"/>
  <c r="AG67" i="34"/>
  <c r="AR67" i="34"/>
  <c r="AD80" i="34"/>
  <c r="AD66" i="34"/>
  <c r="AD68" i="34" s="1"/>
  <c r="AL137" i="34"/>
  <c r="AF49" i="34"/>
  <c r="AM136" i="34"/>
  <c r="AG48" i="34"/>
  <c r="AL141" i="34"/>
  <c r="AG73" i="34" s="1"/>
  <c r="AG85" i="34" s="1"/>
  <c r="AG99" i="34" s="1"/>
  <c r="AC75" i="34"/>
  <c r="T77" i="34"/>
  <c r="T70" i="34"/>
  <c r="AJ109" i="34"/>
  <c r="AI108" i="34"/>
  <c r="AH74" i="34"/>
  <c r="AH52" i="34"/>
  <c r="AI58" i="34"/>
  <c r="AH47" i="34"/>
  <c r="AJ58" i="34" l="1"/>
  <c r="AI52" i="34"/>
  <c r="AI47" i="34"/>
  <c r="AI74" i="34"/>
  <c r="AK109" i="34"/>
  <c r="AJ108" i="34"/>
  <c r="AF50" i="34"/>
  <c r="AF59" i="34" s="1"/>
  <c r="AF61" i="34"/>
  <c r="AF60" i="34" s="1"/>
  <c r="AD75" i="34"/>
  <c r="AE80" i="34"/>
  <c r="AE66" i="34"/>
  <c r="AE68" i="34" s="1"/>
  <c r="T71" i="34"/>
  <c r="T78" i="34" s="1"/>
  <c r="AM137" i="34"/>
  <c r="AG49" i="34"/>
  <c r="V55" i="34"/>
  <c r="W53" i="34" s="1"/>
  <c r="U82" i="34"/>
  <c r="U56" i="34"/>
  <c r="U69" i="34" s="1"/>
  <c r="AN140" i="34"/>
  <c r="AN141" i="34" s="1"/>
  <c r="AI73" i="34" s="1"/>
  <c r="AI85" i="34" s="1"/>
  <c r="AI99" i="34" s="1"/>
  <c r="AN136" i="34"/>
  <c r="AH48" i="34"/>
  <c r="AH67" i="34"/>
  <c r="AG76" i="34"/>
  <c r="AM141" i="34"/>
  <c r="AH73" i="34" s="1"/>
  <c r="AH85" i="34" s="1"/>
  <c r="AH99" i="34" s="1"/>
  <c r="W55" i="34" l="1"/>
  <c r="X53" i="34" s="1"/>
  <c r="U77" i="34"/>
  <c r="U70" i="34"/>
  <c r="AI48" i="34"/>
  <c r="AO136" i="34"/>
  <c r="AF80" i="34"/>
  <c r="AF66" i="34"/>
  <c r="AF68" i="34" s="1"/>
  <c r="V56" i="34"/>
  <c r="V69" i="34" s="1"/>
  <c r="V82" i="34"/>
  <c r="T72" i="34"/>
  <c r="AH76" i="34"/>
  <c r="AI67" i="34"/>
  <c r="AG50" i="34"/>
  <c r="AG59" i="34" s="1"/>
  <c r="AG61" i="34"/>
  <c r="AG60" i="34" s="1"/>
  <c r="AO140" i="34"/>
  <c r="AO141" i="34" s="1"/>
  <c r="AJ73" i="34" s="1"/>
  <c r="AJ85" i="34" s="1"/>
  <c r="AJ99" i="34" s="1"/>
  <c r="AN137" i="34"/>
  <c r="AH49" i="34"/>
  <c r="AE75" i="34"/>
  <c r="AK108" i="34"/>
  <c r="AL109" i="34"/>
  <c r="AJ74" i="34"/>
  <c r="AK58" i="34"/>
  <c r="AJ52" i="34"/>
  <c r="AJ47" i="34"/>
  <c r="AL58" i="34" l="1"/>
  <c r="AK52" i="34"/>
  <c r="AK74" i="34"/>
  <c r="AK47" i="34"/>
  <c r="AJ67" i="34"/>
  <c r="AI76" i="34"/>
  <c r="X55" i="34"/>
  <c r="Y53" i="34" s="1"/>
  <c r="AP140" i="34"/>
  <c r="V77" i="34"/>
  <c r="V70" i="34"/>
  <c r="AP136" i="34"/>
  <c r="AJ48" i="34"/>
  <c r="U71" i="34"/>
  <c r="U78" i="34" s="1"/>
  <c r="AM109" i="34"/>
  <c r="AL108" i="34"/>
  <c r="AH50" i="34"/>
  <c r="AH59" i="34" s="1"/>
  <c r="AH61" i="34"/>
  <c r="AH60" i="34" s="1"/>
  <c r="AO137" i="34"/>
  <c r="AI49" i="34"/>
  <c r="AG66" i="34"/>
  <c r="AG68" i="34" s="1"/>
  <c r="AG80" i="34"/>
  <c r="AF75" i="34"/>
  <c r="W82" i="34"/>
  <c r="W56" i="34"/>
  <c r="W69" i="34" s="1"/>
  <c r="U72" i="34" l="1"/>
  <c r="Y55" i="34"/>
  <c r="Z53" i="34" s="1"/>
  <c r="AG75" i="34"/>
  <c r="AM108" i="34"/>
  <c r="AN109" i="34"/>
  <c r="AQ140" i="34"/>
  <c r="X56" i="34"/>
  <c r="X69" i="34" s="1"/>
  <c r="X82" i="34"/>
  <c r="AI50" i="34"/>
  <c r="AI59" i="34" s="1"/>
  <c r="AI61" i="34"/>
  <c r="AI60" i="34" s="1"/>
  <c r="AQ136" i="34"/>
  <c r="AK48" i="34"/>
  <c r="AP141" i="34"/>
  <c r="AK73" i="34" s="1"/>
  <c r="AK85" i="34" s="1"/>
  <c r="AK99" i="34" s="1"/>
  <c r="W77" i="34"/>
  <c r="W70" i="34"/>
  <c r="AJ49" i="34"/>
  <c r="AP137" i="34"/>
  <c r="AH80" i="34"/>
  <c r="AH66" i="34"/>
  <c r="AH68" i="34" s="1"/>
  <c r="V71" i="34"/>
  <c r="V78" i="34" s="1"/>
  <c r="AJ76" i="34"/>
  <c r="AK67" i="34"/>
  <c r="AL74" i="34"/>
  <c r="AL47" i="34"/>
  <c r="AM58" i="34"/>
  <c r="AL52" i="34"/>
  <c r="AM74" i="34" l="1"/>
  <c r="AM52" i="34"/>
  <c r="AM47" i="34"/>
  <c r="AN58" i="34"/>
  <c r="AH75" i="34"/>
  <c r="W71" i="34"/>
  <c r="W78" i="34" s="1"/>
  <c r="AR136" i="34"/>
  <c r="AL48" i="34"/>
  <c r="X77" i="34"/>
  <c r="X70" i="34"/>
  <c r="Z55" i="34"/>
  <c r="AA53" i="34" s="1"/>
  <c r="AR140" i="34"/>
  <c r="Y56" i="34"/>
  <c r="Y69" i="34" s="1"/>
  <c r="Y82" i="34"/>
  <c r="V72" i="34"/>
  <c r="AK49" i="34"/>
  <c r="AQ137" i="34"/>
  <c r="AI66" i="34"/>
  <c r="AI68" i="34" s="1"/>
  <c r="AI80" i="34"/>
  <c r="AQ141" i="34"/>
  <c r="AL73" i="34" s="1"/>
  <c r="AL85" i="34" s="1"/>
  <c r="AL99" i="34" s="1"/>
  <c r="AL67" i="34"/>
  <c r="AK76" i="34"/>
  <c r="AJ50" i="34"/>
  <c r="AJ59" i="34" s="1"/>
  <c r="AJ61" i="34"/>
  <c r="AJ60" i="34" s="1"/>
  <c r="AO109" i="34"/>
  <c r="AN108" i="34"/>
  <c r="W72" i="34" l="1"/>
  <c r="AR137" i="34"/>
  <c r="AL49" i="34"/>
  <c r="Y77" i="34"/>
  <c r="Y70" i="34"/>
  <c r="AS136" i="34"/>
  <c r="AM48" i="34"/>
  <c r="AJ80" i="34"/>
  <c r="AJ66" i="34"/>
  <c r="AJ68" i="34" s="1"/>
  <c r="AK50" i="34"/>
  <c r="AK59" i="34" s="1"/>
  <c r="AK61" i="34"/>
  <c r="AK60" i="34" s="1"/>
  <c r="AS140" i="34"/>
  <c r="AA55" i="34"/>
  <c r="X71" i="34"/>
  <c r="X78" i="34" s="1"/>
  <c r="AN74" i="34"/>
  <c r="AN52" i="34"/>
  <c r="AN47" i="34"/>
  <c r="AO58" i="34"/>
  <c r="AR141" i="34"/>
  <c r="AM73" i="34" s="1"/>
  <c r="AM85" i="34" s="1"/>
  <c r="AM99" i="34" s="1"/>
  <c r="Z82" i="34"/>
  <c r="Z56" i="34"/>
  <c r="Z69" i="34" s="1"/>
  <c r="AO108" i="34"/>
  <c r="AP109" i="34"/>
  <c r="AP108" i="34" s="1"/>
  <c r="AL76" i="34"/>
  <c r="AM67" i="34"/>
  <c r="AI75" i="34"/>
  <c r="AT140" i="34" l="1"/>
  <c r="AT141" i="34" s="1"/>
  <c r="AO73" i="34" s="1"/>
  <c r="AO85" i="34" s="1"/>
  <c r="AO99" i="34" s="1"/>
  <c r="AJ75" i="34"/>
  <c r="AT136" i="34"/>
  <c r="AN48" i="34"/>
  <c r="AS137" i="34"/>
  <c r="AM49" i="34"/>
  <c r="AN67" i="34"/>
  <c r="AM76" i="34"/>
  <c r="AA82" i="34"/>
  <c r="AA56" i="34"/>
  <c r="AA69" i="34" s="1"/>
  <c r="Y71" i="34"/>
  <c r="Y78" i="34" s="1"/>
  <c r="AB53" i="34"/>
  <c r="AK80" i="34"/>
  <c r="AK66" i="34"/>
  <c r="AK68" i="34" s="1"/>
  <c r="Z77" i="34"/>
  <c r="Z70" i="34"/>
  <c r="AP58" i="34"/>
  <c r="AO47" i="34"/>
  <c r="AO74" i="34"/>
  <c r="AO52" i="34"/>
  <c r="X72" i="34"/>
  <c r="AS141" i="34"/>
  <c r="AN73" i="34" s="1"/>
  <c r="AN85" i="34" s="1"/>
  <c r="AN99" i="34" s="1"/>
  <c r="AL50" i="34"/>
  <c r="AL59" i="34" s="1"/>
  <c r="AL61" i="34"/>
  <c r="AL60" i="34" s="1"/>
  <c r="Z71" i="34" l="1"/>
  <c r="Z78" i="34" s="1"/>
  <c r="AL80" i="34"/>
  <c r="AL66" i="34"/>
  <c r="AL68" i="34" s="1"/>
  <c r="AK75" i="34"/>
  <c r="Y72" i="34"/>
  <c r="AO67" i="34"/>
  <c r="AN76" i="34"/>
  <c r="AU136" i="34"/>
  <c r="AO48" i="34"/>
  <c r="AU140" i="34"/>
  <c r="AA77" i="34"/>
  <c r="AA70" i="34"/>
  <c r="AM50" i="34"/>
  <c r="AM59" i="34" s="1"/>
  <c r="AM61" i="34"/>
  <c r="AM60" i="34" s="1"/>
  <c r="AP74" i="34"/>
  <c r="AP52" i="34"/>
  <c r="AP47" i="34"/>
  <c r="AB55" i="34"/>
  <c r="AC53" i="34" s="1"/>
  <c r="AT137" i="34"/>
  <c r="AN49" i="34"/>
  <c r="Z72" i="34" l="1"/>
  <c r="AC55" i="34"/>
  <c r="AD53" i="34" s="1"/>
  <c r="AN50" i="34"/>
  <c r="AN59" i="34" s="1"/>
  <c r="AN61" i="34"/>
  <c r="AN60" i="34" s="1"/>
  <c r="AP48" i="34"/>
  <c r="AV136" i="34"/>
  <c r="AW136" i="34" s="1"/>
  <c r="AX136" i="34" s="1"/>
  <c r="AY136" i="34" s="1"/>
  <c r="AL75" i="34"/>
  <c r="AU137" i="34"/>
  <c r="AO49" i="34"/>
  <c r="AM66" i="34"/>
  <c r="AM68" i="34" s="1"/>
  <c r="AM80" i="34"/>
  <c r="AV140" i="34"/>
  <c r="AV141" i="34" s="1"/>
  <c r="AB56" i="34"/>
  <c r="AB69" i="34" s="1"/>
  <c r="AB82" i="34"/>
  <c r="AA71" i="34"/>
  <c r="AA78" i="34" s="1"/>
  <c r="AU141" i="34"/>
  <c r="AP73" i="34" s="1"/>
  <c r="AP85" i="34" s="1"/>
  <c r="AP99" i="34" s="1"/>
  <c r="AQ99" i="34" s="1"/>
  <c r="A100" i="34" s="1"/>
  <c r="AP67" i="34"/>
  <c r="AO76" i="34"/>
  <c r="AD55" i="34" l="1"/>
  <c r="AE53" i="34" s="1"/>
  <c r="AP76" i="34"/>
  <c r="AS67" i="34"/>
  <c r="AV137" i="34"/>
  <c r="AW137" i="34" s="1"/>
  <c r="AX137" i="34" s="1"/>
  <c r="AY137" i="34" s="1"/>
  <c r="AP49" i="34"/>
  <c r="AN80" i="34"/>
  <c r="AN66" i="34"/>
  <c r="AN68" i="34" s="1"/>
  <c r="AA72" i="34"/>
  <c r="AM75" i="34"/>
  <c r="AB77" i="34"/>
  <c r="AB70" i="34"/>
  <c r="AW140" i="34"/>
  <c r="AW141" i="34" s="1"/>
  <c r="AO50" i="34"/>
  <c r="AO59" i="34" s="1"/>
  <c r="AO61" i="34"/>
  <c r="AO60" i="34" s="1"/>
  <c r="AC56" i="34"/>
  <c r="AC69" i="34" s="1"/>
  <c r="AC82" i="34"/>
  <c r="AE55" i="34" l="1"/>
  <c r="AF53" i="34" s="1"/>
  <c r="AP50" i="34"/>
  <c r="AP59" i="34" s="1"/>
  <c r="AP61" i="34"/>
  <c r="AP60" i="34" s="1"/>
  <c r="AN75" i="34"/>
  <c r="AC77" i="34"/>
  <c r="AC70" i="34"/>
  <c r="AX140" i="34"/>
  <c r="AO80" i="34"/>
  <c r="AO66" i="34"/>
  <c r="AO68" i="34" s="1"/>
  <c r="AB71" i="34"/>
  <c r="AB78" i="34" s="1"/>
  <c r="AD82" i="34"/>
  <c r="AD56" i="34"/>
  <c r="AD69" i="34" s="1"/>
  <c r="AY140" i="34" l="1"/>
  <c r="AY141" i="34" s="1"/>
  <c r="AD77" i="34"/>
  <c r="AD70" i="34"/>
  <c r="AX141" i="34"/>
  <c r="AO75" i="34"/>
  <c r="AC71" i="34"/>
  <c r="AC78" i="34" s="1"/>
  <c r="AE82" i="34"/>
  <c r="AE56" i="34"/>
  <c r="AE69" i="34" s="1"/>
  <c r="AB72" i="34"/>
  <c r="AP80" i="34"/>
  <c r="AP66" i="34"/>
  <c r="AP68" i="34" s="1"/>
  <c r="AF55" i="34"/>
  <c r="AG53" i="34" s="1"/>
  <c r="AG55" i="34" l="1"/>
  <c r="AD71" i="34"/>
  <c r="AD78" i="34" s="1"/>
  <c r="AP75" i="34"/>
  <c r="AE77" i="34"/>
  <c r="AE70" i="34"/>
  <c r="AF82" i="34"/>
  <c r="AF56" i="34"/>
  <c r="AF69" i="34" s="1"/>
  <c r="AC72" i="34"/>
  <c r="AE71" i="34" l="1"/>
  <c r="AE78" i="34" s="1"/>
  <c r="AG56" i="34"/>
  <c r="AG69" i="34" s="1"/>
  <c r="AG82" i="34"/>
  <c r="AF77" i="34"/>
  <c r="AF70" i="34"/>
  <c r="AD72" i="34"/>
  <c r="AH53" i="34"/>
  <c r="AG77" i="34" l="1"/>
  <c r="AG70" i="34"/>
  <c r="AH55" i="34"/>
  <c r="AI53" i="34" s="1"/>
  <c r="AF71" i="34"/>
  <c r="AF78" i="34" s="1"/>
  <c r="AE72" i="34"/>
  <c r="AI55" i="34" l="1"/>
  <c r="AJ53" i="34" s="1"/>
  <c r="AH56" i="34"/>
  <c r="AH69" i="34" s="1"/>
  <c r="AH82" i="34"/>
  <c r="AG71" i="34"/>
  <c r="AG78" i="34" s="1"/>
  <c r="AF72" i="34"/>
  <c r="AG72" i="34" l="1"/>
  <c r="AH77" i="34"/>
  <c r="AH70" i="34"/>
  <c r="AI82" i="34"/>
  <c r="AI56" i="34"/>
  <c r="AI69" i="34" s="1"/>
  <c r="AJ55" i="34"/>
  <c r="AK53" i="34" s="1"/>
  <c r="AK55" i="34" l="1"/>
  <c r="AL53" i="34" s="1"/>
  <c r="AI77" i="34"/>
  <c r="AI70" i="34"/>
  <c r="AJ82" i="34"/>
  <c r="AJ56" i="34"/>
  <c r="AJ69" i="34" s="1"/>
  <c r="AH71" i="34"/>
  <c r="AH78" i="34" s="1"/>
  <c r="AH72" i="34" l="1"/>
  <c r="AJ77" i="34"/>
  <c r="AJ70" i="34"/>
  <c r="AL55" i="34"/>
  <c r="AM53" i="34" s="1"/>
  <c r="AI71" i="34"/>
  <c r="AI78" i="34" s="1"/>
  <c r="AK82" i="34"/>
  <c r="AK56" i="34"/>
  <c r="AK69" i="34" s="1"/>
  <c r="AI72" i="34" l="1"/>
  <c r="AK77" i="34"/>
  <c r="AK70" i="34"/>
  <c r="AM55" i="34"/>
  <c r="AL82" i="34"/>
  <c r="AL56" i="34"/>
  <c r="AL69" i="34" s="1"/>
  <c r="AJ71" i="34"/>
  <c r="AJ78" i="34" s="1"/>
  <c r="AJ72" i="34" l="1"/>
  <c r="AM82" i="34"/>
  <c r="AM56" i="34"/>
  <c r="AM69" i="34" s="1"/>
  <c r="AN53" i="34"/>
  <c r="AK71" i="34"/>
  <c r="AK78" i="34" s="1"/>
  <c r="AL77" i="34"/>
  <c r="AL70" i="34"/>
  <c r="AK72" i="34" l="1"/>
  <c r="AL71" i="34"/>
  <c r="AL78" i="34" s="1"/>
  <c r="AN55" i="34"/>
  <c r="AO53" i="34" s="1"/>
  <c r="AM77" i="34"/>
  <c r="AM70" i="34"/>
  <c r="AL72" i="34" l="1"/>
  <c r="AO55" i="34"/>
  <c r="AN56" i="34"/>
  <c r="AN69" i="34" s="1"/>
  <c r="AN82" i="34"/>
  <c r="AM71" i="34"/>
  <c r="AM78" i="34" s="1"/>
  <c r="AO56" i="34" l="1"/>
  <c r="AO69" i="34" s="1"/>
  <c r="AO82" i="34"/>
  <c r="AN77" i="34"/>
  <c r="AN70" i="34"/>
  <c r="AM72" i="34"/>
  <c r="AP53" i="34"/>
  <c r="AP55" i="34" s="1"/>
  <c r="AO77" i="34" l="1"/>
  <c r="AO70" i="34"/>
  <c r="AN71" i="34"/>
  <c r="AN78" i="34" s="1"/>
  <c r="AP82" i="34"/>
  <c r="AP56" i="34"/>
  <c r="AP69" i="34" s="1"/>
  <c r="AN72" i="34" l="1"/>
  <c r="AP77" i="34"/>
  <c r="AP70" i="34"/>
  <c r="AO71" i="34"/>
  <c r="AO78" i="34" s="1"/>
  <c r="AO72" i="34" l="1"/>
  <c r="AP71" i="34"/>
  <c r="AP78" i="34" s="1"/>
  <c r="AP72" i="34" l="1"/>
  <c r="B79" i="34" l="1"/>
  <c r="C79" i="34" s="1"/>
  <c r="B83" i="34" l="1"/>
  <c r="C83" i="34"/>
  <c r="D79" i="34"/>
  <c r="D83" i="34" s="1"/>
  <c r="D86" i="34" s="1"/>
  <c r="B88" i="34" l="1"/>
  <c r="B84" i="34"/>
  <c r="B89" i="34" s="1"/>
  <c r="B86" i="34"/>
  <c r="B87" i="34" s="1"/>
  <c r="B90" i="34" s="1"/>
  <c r="D84" i="34"/>
  <c r="C86" i="34"/>
  <c r="C88" i="34"/>
  <c r="C84" i="34"/>
  <c r="C89" i="34" s="1"/>
  <c r="D88" i="34"/>
  <c r="E79" i="34"/>
  <c r="F79" i="34" s="1"/>
  <c r="F83" i="34" s="1"/>
  <c r="F86" i="34" s="1"/>
  <c r="E83" i="34" l="1"/>
  <c r="D89" i="34"/>
  <c r="G79" i="34"/>
  <c r="H79" i="34" s="1"/>
  <c r="C87" i="34"/>
  <c r="C90" i="34" s="1"/>
  <c r="D87" i="34"/>
  <c r="H83" i="34" l="1"/>
  <c r="H86" i="34" s="1"/>
  <c r="I79" i="34"/>
  <c r="I83" i="34" s="1"/>
  <c r="I86" i="34" s="1"/>
  <c r="D90" i="34"/>
  <c r="G83" i="34"/>
  <c r="G86" i="34" s="1"/>
  <c r="E86" i="34"/>
  <c r="E84" i="34"/>
  <c r="E89" i="34" s="1"/>
  <c r="F84" i="34"/>
  <c r="I84" i="34"/>
  <c r="E88" i="34"/>
  <c r="F88" i="34"/>
  <c r="I88" i="34" l="1"/>
  <c r="H88" i="34"/>
  <c r="G88" i="34"/>
  <c r="G84" i="34"/>
  <c r="G89" i="34" s="1"/>
  <c r="H84" i="34"/>
  <c r="H89" i="34" s="1"/>
  <c r="H87" i="34"/>
  <c r="E87" i="34"/>
  <c r="E90" i="34" s="1"/>
  <c r="G87" i="34"/>
  <c r="I87" i="34"/>
  <c r="F87" i="34"/>
  <c r="F89" i="34"/>
  <c r="J79" i="34"/>
  <c r="I90" i="34" l="1"/>
  <c r="F90" i="34"/>
  <c r="G90" i="34"/>
  <c r="H90" i="34"/>
  <c r="I89" i="34"/>
  <c r="J83" i="34"/>
  <c r="K79" i="34"/>
  <c r="K83" i="34" s="1"/>
  <c r="K86" i="34" s="1"/>
  <c r="L79" i="34" l="1"/>
  <c r="J86" i="34"/>
  <c r="K84" i="34"/>
  <c r="J84" i="34"/>
  <c r="J89" i="34" s="1"/>
  <c r="J88" i="34"/>
  <c r="K88" i="34"/>
  <c r="J87" i="34" l="1"/>
  <c r="J90" i="34" s="1"/>
  <c r="K87" i="34"/>
  <c r="K90" i="34" s="1"/>
  <c r="L83" i="34"/>
  <c r="M79" i="34"/>
  <c r="K89" i="34"/>
  <c r="M83" i="34" l="1"/>
  <c r="M86" i="34" s="1"/>
  <c r="N79" i="34"/>
  <c r="L86" i="34"/>
  <c r="M88" i="34"/>
  <c r="L84" i="34"/>
  <c r="L89" i="34" s="1"/>
  <c r="G28" i="34" s="1"/>
  <c r="C105" i="34" s="1"/>
  <c r="M84" i="34"/>
  <c r="M89" i="34" s="1"/>
  <c r="L88" i="34"/>
  <c r="B105" i="34" s="1"/>
  <c r="M87" i="34" l="1"/>
  <c r="L87" i="34"/>
  <c r="N83" i="34"/>
  <c r="O79" i="34"/>
  <c r="N86" i="34" l="1"/>
  <c r="N88" i="34"/>
  <c r="N84" i="34"/>
  <c r="N89" i="34" s="1"/>
  <c r="L90" i="34"/>
  <c r="G29" i="34" s="1"/>
  <c r="D105" i="34" s="1"/>
  <c r="G30" i="34"/>
  <c r="A105" i="34" s="1"/>
  <c r="M90" i="34"/>
  <c r="O83" i="34"/>
  <c r="O86" i="34" s="1"/>
  <c r="P79" i="34"/>
  <c r="O84" i="34" l="1"/>
  <c r="O89" i="34" s="1"/>
  <c r="P83" i="34"/>
  <c r="Q79" i="34"/>
  <c r="O88" i="34"/>
  <c r="O87" i="34"/>
  <c r="N87" i="34"/>
  <c r="N90" i="34" s="1"/>
  <c r="O90" i="34" l="1"/>
  <c r="Q83" i="34"/>
  <c r="R79" i="34"/>
  <c r="P86" i="34"/>
  <c r="P87" i="34" s="1"/>
  <c r="P90" i="34" s="1"/>
  <c r="P84" i="34"/>
  <c r="P89" i="34" s="1"/>
  <c r="P88" i="34"/>
  <c r="R83" i="34" l="1"/>
  <c r="S79" i="34"/>
  <c r="Q86" i="34"/>
  <c r="Q87" i="34" s="1"/>
  <c r="Q90" i="34" s="1"/>
  <c r="Q88" i="34"/>
  <c r="Q84" i="34"/>
  <c r="Q89" i="34" s="1"/>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4" i="34"/>
  <c r="U89" i="34" s="1"/>
  <c r="U88" i="34"/>
  <c r="W83" i="34" l="1"/>
  <c r="X79" i="34"/>
  <c r="V86" i="34"/>
  <c r="V87" i="34" s="1"/>
  <c r="V90" i="34" s="1"/>
  <c r="V84" i="34"/>
  <c r="V89" i="34" s="1"/>
  <c r="V88" i="34"/>
  <c r="X83" i="34" l="1"/>
  <c r="Y79" i="34"/>
  <c r="W86" i="34"/>
  <c r="W87" i="34" s="1"/>
  <c r="W90" i="34" s="1"/>
  <c r="W88" i="34"/>
  <c r="W84" i="34"/>
  <c r="W89" i="34" s="1"/>
  <c r="Y83" i="34" l="1"/>
  <c r="Z79" i="34"/>
  <c r="X86" i="34"/>
  <c r="X87" i="34" s="1"/>
  <c r="X90" i="34" s="1"/>
  <c r="X84" i="34"/>
  <c r="X89" i="34" s="1"/>
  <c r="X88" i="34"/>
  <c r="Z83" i="34" l="1"/>
  <c r="AA79" i="34"/>
  <c r="Y86" i="34"/>
  <c r="Y87" i="34" s="1"/>
  <c r="Y90" i="34" s="1"/>
  <c r="Y84" i="34"/>
  <c r="Y89" i="34" s="1"/>
  <c r="Y88" i="34"/>
  <c r="AA83" i="34" l="1"/>
  <c r="AB79" i="34"/>
  <c r="Z86" i="34"/>
  <c r="Z87" i="34" s="1"/>
  <c r="Z90" i="34" s="1"/>
  <c r="Z84" i="34"/>
  <c r="Z89" i="34" s="1"/>
  <c r="Z88" i="34"/>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8" i="34"/>
  <c r="AC84" i="34"/>
  <c r="AC89" i="34" s="1"/>
  <c r="AE83" i="34" l="1"/>
  <c r="AF79" i="34"/>
  <c r="AD86" i="34"/>
  <c r="AD87" i="34" s="1"/>
  <c r="AD90" i="34" s="1"/>
  <c r="AD84" i="34"/>
  <c r="AD89" i="34" s="1"/>
  <c r="AD88" i="34"/>
  <c r="AF83" i="34" l="1"/>
  <c r="AG79" i="34"/>
  <c r="AE86" i="34"/>
  <c r="AE87" i="34" s="1"/>
  <c r="AE90" i="34" s="1"/>
  <c r="AE84" i="34"/>
  <c r="AE89" i="34" s="1"/>
  <c r="AE88" i="34"/>
  <c r="AG83" i="34" l="1"/>
  <c r="AH79" i="34"/>
  <c r="AF86" i="34"/>
  <c r="AF87" i="34" s="1"/>
  <c r="AF90" i="34" s="1"/>
  <c r="AF88" i="34"/>
  <c r="AF84" i="34"/>
  <c r="AF89" i="34" s="1"/>
  <c r="AH83" i="34" l="1"/>
  <c r="AI79" i="34"/>
  <c r="AG86" i="34"/>
  <c r="AG87" i="34" s="1"/>
  <c r="AG90" i="34" s="1"/>
  <c r="AG84" i="34"/>
  <c r="AG89" i="34" s="1"/>
  <c r="AG88" i="34"/>
  <c r="AI83" i="34" l="1"/>
  <c r="AJ79" i="34"/>
  <c r="AH86" i="34"/>
  <c r="AH87" i="34" s="1"/>
  <c r="AH90" i="34" s="1"/>
  <c r="AH88" i="34"/>
  <c r="AH84" i="34"/>
  <c r="AH89" i="34" s="1"/>
  <c r="AJ83" i="34" l="1"/>
  <c r="AK79" i="34"/>
  <c r="AI86" i="34"/>
  <c r="AI87" i="34" s="1"/>
  <c r="AI90" i="34" s="1"/>
  <c r="AI88" i="34"/>
  <c r="AI84" i="34"/>
  <c r="AI89" i="34" s="1"/>
  <c r="AK83" i="34" l="1"/>
  <c r="AL79" i="34"/>
  <c r="AJ86" i="34"/>
  <c r="AJ87" i="34" s="1"/>
  <c r="AJ90" i="34" s="1"/>
  <c r="AJ88" i="34"/>
  <c r="AJ84" i="34"/>
  <c r="AJ89" i="34" s="1"/>
  <c r="AL83" i="34" l="1"/>
  <c r="AM79" i="34"/>
  <c r="AK86" i="34"/>
  <c r="AK87" i="34" s="1"/>
  <c r="AK90" i="34" s="1"/>
  <c r="AK88" i="34"/>
  <c r="AK84" i="34"/>
  <c r="AK89" i="34" s="1"/>
  <c r="AM83" i="34" l="1"/>
  <c r="AN79" i="34"/>
  <c r="AL86" i="34"/>
  <c r="AL87" i="34" s="1"/>
  <c r="AL90" i="34" s="1"/>
  <c r="AL84" i="34"/>
  <c r="AL89" i="34" s="1"/>
  <c r="AL88" i="34"/>
  <c r="AN83" i="34" l="1"/>
  <c r="AO79" i="34"/>
  <c r="AM86" i="34"/>
  <c r="AM87" i="34" s="1"/>
  <c r="AM90" i="34" s="1"/>
  <c r="AM88" i="34"/>
  <c r="AM84" i="34"/>
  <c r="AM89" i="34" s="1"/>
  <c r="AO83" i="34" l="1"/>
  <c r="AP79" i="34"/>
  <c r="AP83" i="34" s="1"/>
  <c r="AN86" i="34"/>
  <c r="AN87" i="34" s="1"/>
  <c r="AN90" i="34" s="1"/>
  <c r="AN84" i="34"/>
  <c r="AN89" i="34" s="1"/>
  <c r="AN88" i="34"/>
  <c r="AP86" i="34" l="1"/>
  <c r="AP84" i="34"/>
  <c r="AP88" i="34"/>
  <c r="AO86" i="34"/>
  <c r="AO87" i="34" s="1"/>
  <c r="AO90" i="34" s="1"/>
  <c r="AO88" i="34"/>
  <c r="AO84" i="34"/>
  <c r="AO89" i="34" s="1"/>
  <c r="AP89" i="34" l="1"/>
  <c r="AP87" i="34"/>
  <c r="A101" i="34" l="1"/>
  <c r="B102" i="34" s="1"/>
  <c r="AP90" i="34"/>
</calcChain>
</file>

<file path=xl/sharedStrings.xml><?xml version="1.0" encoding="utf-8"?>
<sst xmlns="http://schemas.openxmlformats.org/spreadsheetml/2006/main" count="1079" uniqueCount="621">
  <si>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</si>
  <si>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</si>
  <si>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</si>
  <si>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</si>
  <si>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</si>
  <si>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</si>
  <si>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</si>
  <si>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</si>
  <si>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</si>
  <si>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</si>
  <si>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</si>
  <si>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</si>
  <si>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</si>
  <si>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</si>
  <si>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</si>
  <si>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</si>
  <si>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</si>
  <si>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</si>
  <si>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</si>
  <si>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</si>
  <si>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</si>
  <si>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</si>
  <si>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</si>
  <si>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</si>
  <si>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</si>
  <si>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</si>
  <si>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</si>
  <si>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</si>
  <si>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</si>
  <si>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</si>
  <si>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</si>
  <si>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</si>
  <si>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</si>
  <si>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</si>
  <si>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</si>
  <si>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</si>
  <si>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</si>
  <si>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</si>
  <si>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</si>
  <si>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</si>
  <si>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</si>
  <si>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</si>
  <si>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</si>
  <si>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</si>
  <si>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</si>
  <si>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</si>
  <si>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</si>
  <si>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</si>
  <si>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</si>
  <si>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</si>
  <si>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</si>
  <si>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</si>
  <si>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</si>
  <si>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</si>
  <si>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</si>
  <si>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</si>
  <si>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</si>
  <si>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</si>
  <si>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</si>
  <si>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</si>
  <si>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</si>
  <si>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</si>
  <si>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</si>
  <si>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</si>
  <si>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</si>
  <si>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</si>
  <si>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</si>
  <si>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</si>
  <si>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</si>
  <si>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</si>
  <si>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</si>
  <si>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</si>
  <si>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</si>
  <si>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</si>
  <si>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</si>
  <si>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</si>
  <si>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</si>
  <si>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</si>
  <si>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</si>
  <si>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</si>
  <si>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</si>
  <si>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</si>
  <si>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</si>
  <si>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</si>
  <si>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</si>
  <si>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</si>
  <si>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</si>
  <si>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</si>
  <si>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</si>
  <si>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</si>
  <si>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</si>
  <si>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</si>
  <si>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</si>
  <si>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</si>
  <si>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</si>
  <si>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</si>
  <si>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</si>
  <si>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</si>
  <si>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</si>
  <si>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</si>
  <si>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</si>
  <si>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</si>
  <si>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</si>
  <si>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</si>
  <si>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</si>
  <si>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</si>
  <si>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</si>
  <si>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</si>
  <si>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</si>
  <si>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</si>
  <si>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</si>
  <si>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</si>
  <si>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</si>
  <si>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</si>
  <si>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</si>
  <si>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</si>
  <si>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</si>
  <si>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</si>
  <si>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</si>
  <si>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</si>
  <si>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</si>
  <si>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</si>
  <si>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</si>
  <si>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</si>
  <si>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</si>
  <si>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</si>
  <si>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</si>
  <si>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</si>
  <si>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</si>
  <si>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</si>
  <si>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</si>
  <si>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</si>
  <si>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</si>
  <si>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</si>
  <si>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</si>
  <si>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</si>
  <si>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</si>
  <si>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</si>
  <si>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</si>
  <si>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</si>
  <si>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</si>
  <si>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</si>
  <si>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</si>
  <si>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</si>
  <si>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</si>
  <si>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</si>
  <si>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</si>
  <si>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</si>
  <si>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</si>
  <si>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</si>
  <si>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</si>
  <si>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</si>
  <si>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</si>
  <si>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</si>
  <si>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</si>
  <si>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</si>
  <si>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</si>
  <si>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</si>
  <si>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</si>
  <si>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</si>
  <si>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</si>
  <si>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</si>
  <si>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</si>
  <si>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</si>
  <si>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</si>
  <si>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</si>
  <si>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</si>
  <si>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</si>
  <si>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</si>
  <si>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</si>
  <si>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</si>
  <si>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</si>
  <si>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</si>
  <si>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</si>
  <si>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</si>
  <si>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</si>
  <si>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</si>
  <si>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</si>
  <si>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</si>
  <si>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</si>
  <si>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</si>
  <si>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</si>
  <si>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</si>
  <si>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</si>
  <si>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</si>
  <si>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</si>
  <si>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</si>
  <si>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</si>
  <si>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</si>
  <si>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</si>
  <si>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</si>
  <si>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</si>
  <si>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</si>
  <si>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</si>
  <si>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</si>
  <si>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</si>
  <si>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</si>
  <si>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</si>
  <si>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</si>
  <si>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</si>
  <si>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</si>
  <si>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</si>
  <si>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</si>
  <si>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</si>
  <si>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</si>
  <si>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</si>
  <si>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</si>
  <si>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</si>
  <si>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</si>
  <si>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</si>
  <si>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</si>
  <si>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</si>
  <si>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</si>
  <si>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</si>
  <si>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</si>
  <si>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</si>
  <si>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</si>
  <si>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</si>
  <si>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</si>
  <si>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</si>
  <si>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</si>
  <si>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</si>
  <si>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</si>
  <si>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</si>
  <si>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</si>
  <si>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</si>
  <si>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</si>
  <si>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</si>
  <si>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</si>
  <si>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</si>
  <si>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</si>
  <si>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</si>
  <si>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</si>
  <si>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</si>
  <si>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</si>
  <si>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</si>
  <si>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</si>
  <si>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</si>
  <si>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</si>
  <si>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</si>
  <si>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</si>
  <si>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</si>
  <si>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</si>
  <si>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</si>
  <si>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</si>
  <si>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</si>
  <si>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</si>
  <si>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</si>
  <si>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</si>
  <si>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</si>
  <si>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</si>
  <si>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</si>
  <si>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</si>
  <si>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</si>
  <si>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</si>
  <si>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</si>
  <si>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</si>
  <si>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</si>
  <si>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</si>
  <si>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</si>
  <si>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</si>
  <si>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</si>
  <si>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</si>
  <si>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</si>
  <si>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</si>
  <si>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</si>
  <si>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</si>
  <si>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</si>
  <si>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</si>
  <si>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</si>
  <si>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</si>
  <si>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</si>
  <si>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</si>
  <si>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</si>
  <si>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</si>
  <si>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</si>
  <si>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</si>
  <si>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</si>
  <si>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</si>
  <si>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</si>
  <si>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</si>
  <si>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</si>
  <si>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</si>
  <si>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</si>
  <si>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</si>
  <si>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</si>
  <si>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</si>
  <si>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</si>
  <si>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</si>
  <si>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</si>
  <si>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</si>
  <si>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</si>
  <si>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</si>
  <si>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</si>
  <si>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</si>
  <si>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</si>
  <si>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</si>
  <si>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</si>
  <si>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</si>
  <si>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</si>
  <si>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</si>
  <si>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</si>
  <si>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</si>
  <si>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</si>
  <si>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</si>
  <si>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</si>
  <si>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</si>
  <si>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</si>
  <si>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</si>
  <si>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</si>
  <si>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</si>
  <si>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</si>
  <si>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</si>
  <si>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</si>
  <si>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</si>
  <si>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</si>
  <si>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</si>
  <si>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</si>
  <si>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</si>
  <si>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</si>
  <si>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</si>
  <si>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</si>
  <si>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</si>
  <si>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</si>
  <si>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</si>
  <si>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</si>
  <si>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</si>
  <si>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</si>
  <si>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</si>
  <si>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</si>
  <si>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</si>
  <si>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</si>
  <si>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</si>
  <si>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</si>
  <si>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</si>
  <si>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</si>
  <si>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</si>
  <si>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</si>
  <si>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</si>
  <si>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</si>
  <si>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</si>
  <si>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</si>
  <si>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</si>
  <si>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</si>
  <si>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</si>
  <si>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</si>
  <si>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</si>
  <si>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</si>
  <si>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</si>
  <si>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</si>
  <si>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</si>
  <si>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</si>
  <si>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</si>
  <si>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</si>
  <si>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</si>
  <si>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</si>
  <si>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</si>
  <si>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</si>
  <si>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</si>
  <si>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</si>
  <si>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</si>
  <si>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</si>
  <si>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</si>
  <si>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</si>
  <si>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</si>
  <si>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</si>
  <si>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</si>
  <si>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</si>
  <si>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</si>
  <si>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</si>
  <si>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</si>
  <si>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</si>
  <si>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</si>
  <si>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</si>
  <si>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</si>
  <si>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</si>
  <si>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</si>
  <si>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</si>
  <si>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</si>
  <si>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</si>
  <si>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</si>
  <si>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</si>
  <si>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</si>
  <si>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</si>
  <si>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</si>
  <si>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</si>
  <si>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</si>
  <si>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</si>
  <si>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</si>
  <si>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</si>
  <si>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</si>
  <si>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</si>
  <si>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</si>
  <si>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</si>
  <si>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</si>
  <si>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</si>
  <si>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</si>
  <si>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</si>
  <si>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</si>
  <si>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</si>
  <si>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</si>
  <si>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</si>
  <si>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</si>
  <si>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</si>
  <si>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</si>
  <si>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</si>
  <si>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</si>
  <si>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</si>
  <si>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</si>
  <si>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</si>
  <si>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</si>
  <si>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</si>
  <si>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</si>
  <si>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</si>
  <si>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</si>
  <si>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</si>
  <si>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</si>
  <si>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</si>
  <si>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</si>
  <si>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</si>
  <si>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</si>
  <si>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</si>
  <si>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</si>
  <si>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</si>
  <si>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</si>
  <si>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</si>
  <si>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</si>
  <si>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</si>
  <si>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</si>
  <si>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</si>
  <si>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</si>
  <si>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</si>
  <si>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</si>
  <si>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</si>
  <si>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</si>
  <si>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</si>
  <si>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</si>
  <si>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</si>
  <si>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</si>
  <si>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</si>
  <si>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</si>
  <si>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</si>
  <si>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</si>
  <si>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</si>
  <si>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</si>
  <si>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</si>
  <si>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</si>
  <si>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</si>
  <si>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</si>
  <si>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</si>
  <si>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</si>
  <si>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</si>
  <si>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</si>
  <si>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</si>
  <si>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</si>
  <si>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</si>
  <si>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</si>
  <si>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</si>
  <si>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</si>
  <si>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</si>
  <si>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</si>
  <si>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</si>
  <si>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</si>
  <si>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</si>
  <si>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</si>
  <si>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</si>
  <si>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</si>
  <si>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</si>
  <si>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</si>
  <si>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</si>
  <si>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</si>
  <si>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</si>
  <si>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</si>
  <si>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</si>
  <si>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</si>
  <si>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</si>
  <si>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</si>
  <si>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</si>
  <si>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</si>
  <si>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</si>
  <si>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</si>
  <si>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</si>
  <si>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</si>
  <si>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</si>
  <si>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</si>
  <si>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</si>
  <si>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</si>
  <si>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</si>
  <si>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</si>
  <si>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</si>
  <si>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</si>
  <si>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</si>
  <si>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</si>
  <si>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</si>
  <si>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</si>
  <si>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</si>
  <si>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</si>
  <si>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</si>
  <si>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</si>
  <si>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</si>
  <si>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</si>
  <si>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</si>
  <si>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</si>
  <si>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</si>
  <si>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</si>
  <si>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</si>
  <si>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</si>
  <si>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</si>
  <si>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</si>
  <si>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</si>
  <si>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</si>
  <si>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</si>
  <si>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</si>
  <si>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</si>
  <si>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</si>
  <si>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</si>
  <si>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</si>
  <si>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</si>
  <si>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</si>
  <si>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</si>
  <si>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</si>
  <si>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</si>
  <si>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</si>
  <si>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</si>
  <si>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</si>
  <si>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</si>
  <si>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</si>
  <si>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</si>
  <si>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</si>
  <si>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</si>
  <si>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</si>
  <si>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</si>
  <si>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</si>
  <si>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</si>
  <si>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</si>
  <si>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</si>
  <si>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</si>
  <si>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</si>
  <si>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</si>
  <si>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</si>
  <si>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</si>
  <si>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</si>
  <si>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</si>
  <si>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</si>
  <si>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</si>
  <si>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</si>
  <si>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</si>
  <si>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</si>
  <si>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</si>
  <si>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</si>
  <si>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</si>
  <si>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</si>
  <si>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</si>
  <si>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</si>
  <si>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</si>
  <si>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</si>
  <si>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</si>
  <si>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</si>
  <si>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</si>
  <si>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</si>
  <si>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</si>
  <si>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</si>
  <si>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</si>
  <si>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</si>
  <si>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</si>
  <si>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</si>
  <si>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</si>
  <si>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</si>
  <si>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</si>
  <si>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</si>
  <si>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</si>
  <si>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</si>
  <si>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</si>
  <si>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</si>
  <si>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</si>
  <si>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</si>
  <si>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</si>
  <si>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</si>
  <si>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</si>
  <si>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</si>
  <si>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</si>
  <si>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</si>
  <si>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Модернизация, техническое перевооружение</t>
  </si>
  <si>
    <t>Реконструкция, модернизация, техническое перевооружение прочих объектов основных средств</t>
  </si>
  <si>
    <t>П</t>
  </si>
  <si>
    <t>Акционерное общество "Россети Янтарь" ДЗО  ПАО "Россети"</t>
  </si>
  <si>
    <t>2024 год</t>
  </si>
  <si>
    <t>2025 год</t>
  </si>
  <si>
    <t>АО "Россети Янтарь"</t>
  </si>
  <si>
    <t>Определяется проектом</t>
  </si>
  <si>
    <t>2026 год</t>
  </si>
  <si>
    <t>После реализации проекта – передача данных системы РАС с объектов в ЦУС АО «Россети Янтарь» и обеспечения удаленного доступа из Филиала АО «СО ЕЭС» Балтийское РДУ к ftp-серверу файлов РАС; синхронизация всех устройств, составляющих систему регистрации аварийных событий на модернизируемом и смежных объектах энергосистемы; обеспечение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t>
  </si>
  <si>
    <t>Повышаение надежности и качества электроснабжения потребителей за счет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 А также обеспечие передача данных системы РАС и удаленного доступа к ftp-серверу файлов РАС</t>
  </si>
  <si>
    <t>Предложение по корректировке  плана</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</si>
  <si>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</si>
  <si>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</si>
  <si>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</si>
  <si>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</si>
  <si>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</si>
  <si>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t>Другое, комплект</t>
  </si>
  <si>
    <r>
      <t>Другое</t>
    </r>
    <r>
      <rPr>
        <vertAlign val="superscript"/>
        <sz val="12"/>
        <color rgb="FF000000"/>
        <rFont val="Times New Roman"/>
        <family val="1"/>
        <charset val="204"/>
      </rPr>
      <t>3)</t>
    </r>
    <r>
      <rPr>
        <sz val="12"/>
        <color rgb="FF000000"/>
        <rFont val="Times New Roman"/>
        <family val="1"/>
        <charset val="204"/>
      </rPr>
      <t>, комплект</t>
    </r>
  </si>
  <si>
    <t>на основании коммерческих предложений</t>
  </si>
  <si>
    <t>Создание системы регистрации аварийных процессов и событий в составе СОТИАССО ПС 110 кВ О-24 Гурьевск</t>
  </si>
  <si>
    <t>N_22-1361</t>
  </si>
  <si>
    <t>Гурьевский городской округ</t>
  </si>
  <si>
    <t>Модернизация ПС 110 кВ О-24 Гурьевск с установкой РАС реализуется на основании:
- программы внедрения и модернизации РАС на подстанциях АО "Россети Янтарь" на период 2022-2025 гг., утверждённой от 25 февраля 2022 года в соответствии с типовым соглашением о технологическом взаимодействии между АО «СО ЕЭС» и АО «Янтарьэнерго» в целях обеспечения надёжности функционирования ЕЭС России от 25.02.2022 № СТВ-13/2020.
- Соблюдение требований ГОСТ Р 58601-2019 "Единая энергетическая система и изолированно работающие энергосистемы. Оперативно-диспетчерское управление. Релейная защита и автоматика. Автономные регистраторы аварийных событий. Нормы и требования."
Техническое задание №113-2022/ЯЭ на разработку проектной и рабочей документации по объекту: Создание системы регистрации аварийных процессов и событий  в составе СОТИАССО 
ПС 110 кВ О-24 Гурьевск</t>
  </si>
  <si>
    <t>Сметная стоимость проекта в ценах  2024 года с НДС, млн. руб.</t>
  </si>
  <si>
    <t>ПС 110 кВ О-24 Гурьевск - 32,21 МВт  21.12.2022</t>
  </si>
  <si>
    <r>
      <t>Год раскрытия информации:</t>
    </r>
    <r>
      <rPr>
        <b/>
        <u/>
        <sz val="12"/>
        <rFont val="Times New Roman"/>
        <family val="1"/>
        <charset val="204"/>
      </rPr>
      <t xml:space="preserve"> 2024 </t>
    </r>
    <r>
      <rPr>
        <b/>
        <sz val="12"/>
        <rFont val="Times New Roman"/>
        <family val="1"/>
        <charset val="204"/>
      </rPr>
      <t>год</t>
    </r>
  </si>
  <si>
    <t>2024</t>
  </si>
  <si>
    <t>Факт 2023 года</t>
  </si>
  <si>
    <t xml:space="preserve"> по состоянию на 01.01.2024</t>
  </si>
  <si>
    <t>ПИР</t>
  </si>
  <si>
    <t>Разработка рабочей документации по объектам: «Создание системы регистрации аварийных процессов и событий в составе СОТИАССО ПС 110 кВ О-11 Ленинградская», «Создание системы регистрации аварийных процессов и событий в составе СОТИАССО ПС 110 кВ О-24 Гурьевск».</t>
  </si>
  <si>
    <t>НМЦ лота</t>
  </si>
  <si>
    <t>ВЗ</t>
  </si>
  <si>
    <t>ВЗЛ СЦ</t>
  </si>
  <si>
    <t>АО "Энергосервис Северо-Запада"</t>
  </si>
  <si>
    <t>договор на согласовании</t>
  </si>
  <si>
    <t>ООО "Стройэнергоимпорт"</t>
  </si>
  <si>
    <t>ООО "Аврора Групп"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</si>
</sst>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1"/>
      <name val="Calibri"/>
      <family val="2"/>
      <scheme val="minor"/>
    </font>
    <font>
      <sz val="12"/>
      <color rgb="FF000000"/>
      <name val="Times New Roman"/>
      <family val="1"/>
      <charset val="204"/>
    </font>
    <font>
      <vertAlign val="superscript"/>
      <sz val="12"/>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6" fillId="0" borderId="0"/>
    <xf numFmtId="0" fontId="87" fillId="0" borderId="0"/>
    <xf numFmtId="0" fontId="1" fillId="0" borderId="0"/>
    <xf numFmtId="0" fontId="1" fillId="0" borderId="0"/>
    <xf numFmtId="0" fontId="44" fillId="0" borderId="0"/>
    <xf numFmtId="164" fontId="44" fillId="0" borderId="0" applyFont="0" applyFill="0" applyBorder="0" applyAlignment="0" applyProtection="0"/>
  </cellStyleXfs>
  <cellXfs count="5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85"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applyAlignment="1">
      <alignment horizontal="left" vertical="center" wrapText="1"/>
    </xf>
    <xf numFmtId="0" fontId="61" fillId="30" borderId="1" xfId="62" applyFont="1" applyFill="1" applyBorder="1" applyAlignment="1">
      <alignment horizontal="center" wrapText="1"/>
    </xf>
    <xf numFmtId="0" fontId="61" fillId="30" borderId="1" xfId="62" applyFont="1" applyFill="1" applyBorder="1"/>
    <xf numFmtId="10" fontId="61" fillId="30" borderId="1" xfId="62" applyNumberFormat="1" applyFont="1" applyFill="1" applyBorder="1"/>
    <xf numFmtId="0" fontId="61"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11" fillId="0" borderId="50" xfId="2" applyFont="1" applyFill="1" applyBorder="1" applyAlignment="1">
      <alignment horizontal="center" vertic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0" fontId="7" fillId="0" borderId="50" xfId="1" applyFont="1" applyBorder="1" applyAlignment="1">
      <alignment horizontal="left" vertical="center"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40" fillId="31" borderId="31"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8" fillId="0" borderId="1" xfId="1" applyFont="1" applyFill="1" applyBorder="1" applyAlignment="1">
      <alignmen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1" xfId="1" applyFont="1" applyBorder="1" applyAlignment="1">
      <alignment vertical="center"/>
    </xf>
    <xf numFmtId="175" fontId="39"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5"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5" fontId="11" fillId="0" borderId="51" xfId="2" applyNumberFormat="1" applyFont="1" applyFill="1" applyBorder="1" applyAlignment="1">
      <alignment horizontal="center" vertical="center" wrapText="1"/>
    </xf>
    <xf numFmtId="175" fontId="11" fillId="0" borderId="51" xfId="0" applyNumberFormat="1" applyFont="1" applyFill="1" applyBorder="1" applyAlignment="1">
      <alignment horizontal="center" vertical="center"/>
    </xf>
    <xf numFmtId="175" fontId="42" fillId="0" borderId="51" xfId="0" applyNumberFormat="1" applyFont="1" applyFill="1" applyBorder="1" applyAlignment="1">
      <alignment horizontal="center" vertical="center"/>
    </xf>
    <xf numFmtId="0" fontId="89" fillId="0" borderId="51" xfId="45" applyFont="1" applyFill="1" applyBorder="1" applyAlignment="1">
      <alignment horizontal="left" vertical="center" wrapText="1"/>
    </xf>
    <xf numFmtId="175"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0" fontId="89" fillId="0" borderId="2"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175" fontId="42" fillId="0" borderId="56" xfId="2" applyNumberFormat="1" applyFont="1" applyFill="1" applyBorder="1" applyAlignment="1">
      <alignment horizontal="center" vertical="center" wrapText="1"/>
    </xf>
    <xf numFmtId="175" fontId="42" fillId="0" borderId="56" xfId="2" applyNumberFormat="1" applyFont="1" applyBorder="1" applyAlignment="1">
      <alignment horizontal="center" vertical="center"/>
    </xf>
    <xf numFmtId="49" fontId="37" fillId="0" borderId="60" xfId="49" applyNumberFormat="1" applyFont="1" applyFill="1" applyBorder="1" applyAlignment="1">
      <alignment horizontal="center" vertical="center"/>
    </xf>
    <xf numFmtId="49" fontId="82" fillId="0" borderId="60" xfId="0" applyNumberFormat="1" applyFont="1" applyFill="1" applyBorder="1" applyAlignment="1">
      <alignment horizontal="center" vertical="center" wrapText="1"/>
    </xf>
    <xf numFmtId="49" fontId="37" fillId="0" borderId="60" xfId="49" applyNumberFormat="1" applyFont="1" applyFill="1" applyBorder="1" applyAlignment="1">
      <alignment horizontal="center" vertical="center" wrapText="1"/>
    </xf>
    <xf numFmtId="4" fontId="82" fillId="0" borderId="60" xfId="0" applyNumberFormat="1" applyFont="1" applyFill="1" applyBorder="1" applyAlignment="1">
      <alignment horizontal="center" vertical="center" wrapText="1"/>
    </xf>
    <xf numFmtId="4" fontId="83" fillId="0" borderId="60" xfId="0" applyNumberFormat="1" applyFont="1" applyFill="1" applyBorder="1" applyAlignment="1">
      <alignment horizontal="center" vertical="center" wrapText="1"/>
    </xf>
    <xf numFmtId="14" fontId="82" fillId="0" borderId="60" xfId="0" applyNumberFormat="1" applyFont="1" applyFill="1" applyBorder="1" applyAlignment="1">
      <alignment horizontal="center" vertical="center" wrapText="1"/>
    </xf>
    <xf numFmtId="14" fontId="37" fillId="0" borderId="60" xfId="49" applyNumberFormat="1" applyFont="1" applyFill="1" applyBorder="1" applyAlignment="1">
      <alignment horizontal="center" vertical="center"/>
    </xf>
    <xf numFmtId="0" fontId="36" fillId="0" borderId="60" xfId="49"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39" fillId="0" borderId="5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0" fontId="42" fillId="0" borderId="56" xfId="5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223733856"/>
        <c:axId val="223734248"/>
      </c:lineChart>
      <c:catAx>
        <c:axId val="223733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4248"/>
        <c:crosses val="autoZero"/>
        <c:auto val="1"/>
        <c:lblAlgn val="ctr"/>
        <c:lblOffset val="100"/>
        <c:noMultiLvlLbl val="0"/>
      </c:catAx>
      <c:valAx>
        <c:axId val="223734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3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223735032"/>
        <c:axId val="223736992"/>
      </c:lineChart>
      <c:catAx>
        <c:axId val="223735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6992"/>
        <c:crosses val="autoZero"/>
        <c:auto val="1"/>
        <c:lblAlgn val="ctr"/>
        <c:lblOffset val="100"/>
        <c:noMultiLvlLbl val="0"/>
      </c:catAx>
      <c:valAx>
        <c:axId val="223736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5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223554080"/>
        <c:axId val="223552512"/>
      </c:lineChart>
      <c:catAx>
        <c:axId val="22355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552512"/>
        <c:crosses val="autoZero"/>
        <c:auto val="1"/>
        <c:lblAlgn val="ctr"/>
        <c:lblOffset val="100"/>
        <c:noMultiLvlLbl val="0"/>
      </c:catAx>
      <c:valAx>
        <c:axId val="223552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55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223553688"/>
        <c:axId val="223550944"/>
      </c:lineChart>
      <c:catAx>
        <c:axId val="22355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550944"/>
        <c:crosses val="autoZero"/>
        <c:auto val="1"/>
        <c:lblAlgn val="ctr"/>
        <c:lblOffset val="100"/>
        <c:noMultiLvlLbl val="0"/>
      </c:catAx>
      <c:valAx>
        <c:axId val="223550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5536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226735792"/>
        <c:axId val="226736576"/>
      </c:lineChart>
      <c:catAx>
        <c:axId val="226735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736576"/>
        <c:crosses val="autoZero"/>
        <c:auto val="1"/>
        <c:lblAlgn val="ctr"/>
        <c:lblOffset val="100"/>
        <c:noMultiLvlLbl val="0"/>
      </c:catAx>
      <c:valAx>
        <c:axId val="226736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57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226734224"/>
        <c:axId val="226736968"/>
      </c:lineChart>
      <c:catAx>
        <c:axId val="226734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736968"/>
        <c:crosses val="autoZero"/>
        <c:auto val="1"/>
        <c:lblAlgn val="ctr"/>
        <c:lblOffset val="100"/>
        <c:noMultiLvlLbl val="0"/>
      </c:catAx>
      <c:valAx>
        <c:axId val="226736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226733832"/>
        <c:axId val="227145064"/>
      </c:lineChart>
      <c:catAx>
        <c:axId val="226733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5064"/>
        <c:crosses val="autoZero"/>
        <c:auto val="1"/>
        <c:lblAlgn val="ctr"/>
        <c:lblOffset val="100"/>
        <c:noMultiLvlLbl val="0"/>
      </c:catAx>
      <c:valAx>
        <c:axId val="22714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3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226734616"/>
        <c:axId val="227148200"/>
      </c:lineChart>
      <c:catAx>
        <c:axId val="226734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8200"/>
        <c:crosses val="autoZero"/>
        <c:auto val="1"/>
        <c:lblAlgn val="ctr"/>
        <c:lblOffset val="100"/>
        <c:noMultiLvlLbl val="0"/>
      </c:catAx>
      <c:valAx>
        <c:axId val="227148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8" t="s">
        <v>66</v>
      </c>
      <c r="E1" s="15"/>
      <c r="F1" s="15"/>
    </row>
    <row r="2" spans="1:21" s="11" customFormat="1" ht="18.75" customHeight="1" x14ac:dyDescent="0.3">
      <c r="A2" s="17"/>
      <c r="C2" s="14" t="s">
        <v>8</v>
      </c>
      <c r="E2" s="15"/>
      <c r="F2" s="15"/>
    </row>
    <row r="3" spans="1:21" s="11" customFormat="1" ht="18.75" x14ac:dyDescent="0.3">
      <c r="A3" s="16"/>
      <c r="C3" s="14" t="s">
        <v>65</v>
      </c>
      <c r="E3" s="15"/>
      <c r="F3" s="15"/>
    </row>
    <row r="4" spans="1:21" s="11" customFormat="1" ht="18.75" x14ac:dyDescent="0.3">
      <c r="A4" s="16"/>
      <c r="E4" s="15"/>
      <c r="F4" s="15"/>
      <c r="G4" s="14"/>
    </row>
    <row r="5" spans="1:21" s="11" customFormat="1" ht="15.75" x14ac:dyDescent="0.25">
      <c r="A5" s="396" t="s">
        <v>608</v>
      </c>
      <c r="B5" s="396"/>
      <c r="C5" s="396"/>
      <c r="D5" s="128"/>
      <c r="E5" s="128"/>
      <c r="F5" s="128"/>
      <c r="G5" s="128"/>
      <c r="H5" s="128"/>
      <c r="I5" s="128"/>
    </row>
    <row r="6" spans="1:21" s="11" customFormat="1" ht="18.75" x14ac:dyDescent="0.3">
      <c r="A6" s="16"/>
      <c r="E6" s="15"/>
      <c r="F6" s="15"/>
      <c r="G6" s="14"/>
    </row>
    <row r="7" spans="1:21"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1" t="s">
        <v>585</v>
      </c>
      <c r="B9" s="401"/>
      <c r="C9" s="401"/>
      <c r="D9" s="7"/>
      <c r="E9" s="7"/>
      <c r="F9" s="7"/>
      <c r="G9" s="7"/>
      <c r="H9" s="12"/>
      <c r="I9" s="12"/>
      <c r="J9" s="12"/>
      <c r="K9" s="12"/>
      <c r="L9" s="12"/>
      <c r="M9" s="12"/>
      <c r="N9" s="12"/>
      <c r="O9" s="12"/>
      <c r="P9" s="12"/>
      <c r="Q9" s="12"/>
      <c r="R9" s="12"/>
      <c r="S9" s="12"/>
      <c r="T9" s="12"/>
      <c r="U9" s="12"/>
    </row>
    <row r="10" spans="1:21" s="11" customFormat="1" ht="18.75" x14ac:dyDescent="0.2">
      <c r="A10" s="397" t="s">
        <v>6</v>
      </c>
      <c r="B10" s="397"/>
      <c r="C10" s="397"/>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399" t="s">
        <v>603</v>
      </c>
      <c r="B12" s="399"/>
      <c r="C12" s="399"/>
      <c r="D12" s="7"/>
      <c r="E12" s="7"/>
      <c r="F12" s="7"/>
      <c r="G12" s="7"/>
      <c r="H12" s="12"/>
      <c r="I12" s="12"/>
      <c r="J12" s="12"/>
      <c r="K12" s="12"/>
      <c r="L12" s="12"/>
      <c r="M12" s="12"/>
      <c r="N12" s="12"/>
      <c r="O12" s="12"/>
      <c r="P12" s="12"/>
      <c r="Q12" s="12"/>
      <c r="R12" s="12"/>
      <c r="S12" s="12"/>
      <c r="T12" s="12"/>
      <c r="U12" s="12"/>
    </row>
    <row r="13" spans="1:21" s="11" customFormat="1" ht="18.75" x14ac:dyDescent="0.2">
      <c r="A13" s="397" t="s">
        <v>5</v>
      </c>
      <c r="B13" s="397"/>
      <c r="C13" s="397"/>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2" customHeight="1" x14ac:dyDescent="0.2">
      <c r="A15" s="398" t="s">
        <v>602</v>
      </c>
      <c r="B15" s="398"/>
      <c r="C15" s="398"/>
      <c r="D15" s="7"/>
      <c r="E15" s="7"/>
      <c r="F15" s="7"/>
      <c r="G15" s="7"/>
      <c r="H15" s="7"/>
      <c r="I15" s="7"/>
      <c r="J15" s="7"/>
      <c r="K15" s="7"/>
      <c r="L15" s="7"/>
      <c r="M15" s="7"/>
      <c r="N15" s="7"/>
      <c r="O15" s="7"/>
      <c r="P15" s="7"/>
      <c r="Q15" s="7"/>
      <c r="R15" s="7"/>
      <c r="S15" s="7"/>
      <c r="T15" s="7"/>
      <c r="U15" s="7"/>
    </row>
    <row r="16" spans="1:21" s="3" customFormat="1" ht="15" customHeight="1" x14ac:dyDescent="0.2">
      <c r="A16" s="397" t="s">
        <v>4</v>
      </c>
      <c r="B16" s="397"/>
      <c r="C16" s="397"/>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398" t="s">
        <v>464</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9" customHeight="1" x14ac:dyDescent="0.2">
      <c r="A22" s="23" t="s">
        <v>62</v>
      </c>
      <c r="B22" s="40" t="s">
        <v>327</v>
      </c>
      <c r="C22" s="125" t="s">
        <v>583</v>
      </c>
      <c r="D22" s="28"/>
      <c r="E22" s="28"/>
      <c r="F22" s="28"/>
      <c r="G22" s="28"/>
      <c r="H22" s="27"/>
      <c r="I22" s="27"/>
      <c r="J22" s="27"/>
      <c r="K22" s="27"/>
      <c r="L22" s="27"/>
      <c r="M22" s="27"/>
      <c r="N22" s="27"/>
      <c r="O22" s="27"/>
      <c r="P22" s="27"/>
      <c r="Q22" s="27"/>
      <c r="R22" s="27"/>
      <c r="S22" s="26"/>
      <c r="T22" s="26"/>
      <c r="U22" s="26"/>
    </row>
    <row r="23" spans="1:21" s="3" customFormat="1" ht="41.25" customHeight="1" x14ac:dyDescent="0.2">
      <c r="A23" s="23" t="s">
        <v>61</v>
      </c>
      <c r="B23" s="35" t="s">
        <v>570</v>
      </c>
      <c r="C23" s="125" t="s">
        <v>574</v>
      </c>
      <c r="D23" s="28"/>
      <c r="E23" s="28"/>
      <c r="F23" s="28"/>
      <c r="G23" s="28"/>
      <c r="H23" s="27"/>
      <c r="I23" s="27"/>
      <c r="J23" s="27"/>
      <c r="K23" s="27"/>
      <c r="L23" s="27"/>
      <c r="M23" s="27"/>
      <c r="N23" s="27"/>
      <c r="O23" s="27"/>
      <c r="P23" s="27"/>
      <c r="Q23" s="27"/>
      <c r="R23" s="27"/>
      <c r="S23" s="26"/>
      <c r="T23" s="26"/>
      <c r="U23" s="26"/>
    </row>
    <row r="24" spans="1:21" s="3" customFormat="1" ht="22.5" customHeight="1" x14ac:dyDescent="0.2">
      <c r="A24" s="393"/>
      <c r="B24" s="394"/>
      <c r="C24" s="395"/>
      <c r="D24" s="28"/>
      <c r="E24" s="28"/>
      <c r="F24" s="28"/>
      <c r="G24" s="28"/>
      <c r="H24" s="27"/>
      <c r="I24" s="27"/>
      <c r="J24" s="27"/>
      <c r="K24" s="27"/>
      <c r="L24" s="27"/>
      <c r="M24" s="27"/>
      <c r="N24" s="27"/>
      <c r="O24" s="27"/>
      <c r="P24" s="27"/>
      <c r="Q24" s="27"/>
      <c r="R24" s="27"/>
      <c r="S24" s="26"/>
      <c r="T24" s="26"/>
      <c r="U24" s="26"/>
    </row>
    <row r="25" spans="1:21" s="30" customFormat="1" ht="58.5" customHeight="1" x14ac:dyDescent="0.2">
      <c r="A25" s="23" t="s">
        <v>60</v>
      </c>
      <c r="B25" s="125" t="s">
        <v>413</v>
      </c>
      <c r="C25" s="34" t="s">
        <v>523</v>
      </c>
      <c r="D25" s="33"/>
      <c r="E25" s="33"/>
      <c r="F25" s="33"/>
      <c r="G25" s="32"/>
      <c r="H25" s="32"/>
      <c r="I25" s="32"/>
      <c r="J25" s="32"/>
      <c r="K25" s="32"/>
      <c r="L25" s="32"/>
      <c r="M25" s="32"/>
      <c r="N25" s="32"/>
      <c r="O25" s="32"/>
      <c r="P25" s="32"/>
      <c r="Q25" s="32"/>
      <c r="R25" s="31"/>
      <c r="S25" s="31"/>
      <c r="T25" s="31"/>
      <c r="U25" s="31"/>
    </row>
    <row r="26" spans="1:21" s="30" customFormat="1" ht="42.75" customHeight="1" x14ac:dyDescent="0.2">
      <c r="A26" s="23" t="s">
        <v>59</v>
      </c>
      <c r="B26" s="125" t="s">
        <v>72</v>
      </c>
      <c r="C26" s="34" t="s">
        <v>481</v>
      </c>
      <c r="D26" s="33"/>
      <c r="E26" s="33"/>
      <c r="F26" s="33"/>
      <c r="G26" s="32"/>
      <c r="H26" s="32"/>
      <c r="I26" s="32"/>
      <c r="J26" s="32"/>
      <c r="K26" s="32"/>
      <c r="L26" s="32"/>
      <c r="M26" s="32"/>
      <c r="N26" s="32"/>
      <c r="O26" s="32"/>
      <c r="P26" s="32"/>
      <c r="Q26" s="32"/>
      <c r="R26" s="31"/>
      <c r="S26" s="31"/>
      <c r="T26" s="31"/>
      <c r="U26" s="31"/>
    </row>
    <row r="27" spans="1:21" s="30" customFormat="1" ht="51.75" customHeight="1" x14ac:dyDescent="0.2">
      <c r="A27" s="23" t="s">
        <v>57</v>
      </c>
      <c r="B27" s="125" t="s">
        <v>71</v>
      </c>
      <c r="C27" s="338" t="s">
        <v>604</v>
      </c>
      <c r="D27" s="33"/>
      <c r="E27" s="33"/>
      <c r="F27" s="33"/>
      <c r="G27" s="32"/>
      <c r="H27" s="32"/>
      <c r="I27" s="32"/>
      <c r="J27" s="32"/>
      <c r="K27" s="32"/>
      <c r="L27" s="32"/>
      <c r="M27" s="32"/>
      <c r="N27" s="32"/>
      <c r="O27" s="32"/>
      <c r="P27" s="32"/>
      <c r="Q27" s="32"/>
      <c r="R27" s="31"/>
      <c r="S27" s="31"/>
      <c r="T27" s="31"/>
      <c r="U27" s="31"/>
    </row>
    <row r="28" spans="1:21" s="30" customFormat="1" ht="42.75" customHeight="1" x14ac:dyDescent="0.2">
      <c r="A28" s="23" t="s">
        <v>56</v>
      </c>
      <c r="B28" s="125" t="s">
        <v>414</v>
      </c>
      <c r="C28" s="34" t="s">
        <v>521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54</v>
      </c>
      <c r="B29" s="125" t="s">
        <v>415</v>
      </c>
      <c r="C29" s="34" t="s">
        <v>521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52</v>
      </c>
      <c r="B30" s="125" t="s">
        <v>416</v>
      </c>
      <c r="C30" s="34" t="s">
        <v>521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70</v>
      </c>
      <c r="B31" s="39" t="s">
        <v>417</v>
      </c>
      <c r="C31" s="34" t="s">
        <v>521</v>
      </c>
      <c r="D31" s="33"/>
      <c r="E31" s="33"/>
      <c r="F31" s="33"/>
      <c r="G31" s="32"/>
      <c r="H31" s="32"/>
      <c r="I31" s="32"/>
      <c r="J31" s="32"/>
      <c r="K31" s="32"/>
      <c r="L31" s="32"/>
      <c r="M31" s="32"/>
      <c r="N31" s="32"/>
      <c r="O31" s="32"/>
      <c r="P31" s="32"/>
      <c r="Q31" s="32"/>
      <c r="R31" s="31"/>
      <c r="S31" s="31"/>
      <c r="T31" s="31"/>
      <c r="U31" s="31"/>
    </row>
    <row r="32" spans="1:21" s="30" customFormat="1" ht="51.75" customHeight="1" x14ac:dyDescent="0.2">
      <c r="A32" s="23" t="s">
        <v>68</v>
      </c>
      <c r="B32" s="39" t="s">
        <v>418</v>
      </c>
      <c r="C32" s="34" t="s">
        <v>521</v>
      </c>
      <c r="D32" s="33"/>
      <c r="E32" s="33"/>
      <c r="F32" s="33"/>
      <c r="G32" s="32"/>
      <c r="H32" s="32"/>
      <c r="I32" s="32"/>
      <c r="J32" s="32"/>
      <c r="K32" s="32"/>
      <c r="L32" s="32"/>
      <c r="M32" s="32"/>
      <c r="N32" s="32"/>
      <c r="O32" s="32"/>
      <c r="P32" s="32"/>
      <c r="Q32" s="32"/>
      <c r="R32" s="31"/>
      <c r="S32" s="31"/>
      <c r="T32" s="31"/>
      <c r="U32" s="31"/>
    </row>
    <row r="33" spans="1:21" s="30" customFormat="1" ht="101.25" customHeight="1" x14ac:dyDescent="0.2">
      <c r="A33" s="23" t="s">
        <v>67</v>
      </c>
      <c r="B33" s="39" t="s">
        <v>419</v>
      </c>
      <c r="C33" s="34" t="s">
        <v>573</v>
      </c>
      <c r="D33" s="33"/>
      <c r="E33" s="33"/>
      <c r="F33" s="33"/>
      <c r="G33" s="32"/>
      <c r="H33" s="32"/>
      <c r="I33" s="32"/>
      <c r="J33" s="32"/>
      <c r="K33" s="32"/>
      <c r="L33" s="32"/>
      <c r="M33" s="32"/>
      <c r="N33" s="32"/>
      <c r="O33" s="32"/>
      <c r="P33" s="32"/>
      <c r="Q33" s="32"/>
      <c r="R33" s="31"/>
      <c r="S33" s="31"/>
      <c r="T33" s="31"/>
      <c r="U33" s="31"/>
    </row>
    <row r="34" spans="1:21" ht="111" customHeight="1" x14ac:dyDescent="0.25">
      <c r="A34" s="23" t="s">
        <v>433</v>
      </c>
      <c r="B34" s="39" t="s">
        <v>420</v>
      </c>
      <c r="C34" s="34" t="s">
        <v>521</v>
      </c>
      <c r="D34" s="22"/>
      <c r="E34" s="22"/>
      <c r="F34" s="22"/>
      <c r="G34" s="22"/>
      <c r="H34" s="22"/>
      <c r="I34" s="22"/>
      <c r="J34" s="22"/>
      <c r="K34" s="22"/>
      <c r="L34" s="22"/>
      <c r="M34" s="22"/>
      <c r="N34" s="22"/>
      <c r="O34" s="22"/>
      <c r="P34" s="22"/>
      <c r="Q34" s="22"/>
      <c r="R34" s="22"/>
      <c r="S34" s="22"/>
      <c r="T34" s="22"/>
      <c r="U34" s="22"/>
    </row>
    <row r="35" spans="1:21" ht="58.5" customHeight="1" x14ac:dyDescent="0.25">
      <c r="A35" s="23" t="s">
        <v>423</v>
      </c>
      <c r="B35" s="39" t="s">
        <v>69</v>
      </c>
      <c r="C35" s="34" t="s">
        <v>521</v>
      </c>
      <c r="D35" s="22"/>
      <c r="E35" s="22"/>
      <c r="F35" s="22"/>
      <c r="G35" s="22"/>
      <c r="H35" s="22"/>
      <c r="I35" s="22"/>
      <c r="J35" s="22"/>
      <c r="K35" s="22"/>
      <c r="L35" s="22"/>
      <c r="M35" s="22"/>
      <c r="N35" s="22"/>
      <c r="O35" s="22"/>
      <c r="P35" s="22"/>
      <c r="Q35" s="22"/>
      <c r="R35" s="22"/>
      <c r="S35" s="22"/>
      <c r="T35" s="22"/>
      <c r="U35" s="22"/>
    </row>
    <row r="36" spans="1:21" ht="51.75" customHeight="1" x14ac:dyDescent="0.25">
      <c r="A36" s="23" t="s">
        <v>434</v>
      </c>
      <c r="B36" s="39" t="s">
        <v>421</v>
      </c>
      <c r="C36" s="34" t="s">
        <v>521</v>
      </c>
      <c r="D36" s="22"/>
      <c r="E36" s="22"/>
      <c r="F36" s="22"/>
      <c r="G36" s="22"/>
      <c r="H36" s="22"/>
      <c r="I36" s="22"/>
      <c r="J36" s="22"/>
      <c r="K36" s="22"/>
      <c r="L36" s="22"/>
      <c r="M36" s="22"/>
      <c r="N36" s="22"/>
      <c r="O36" s="22"/>
      <c r="P36" s="22"/>
      <c r="Q36" s="22"/>
      <c r="R36" s="22"/>
      <c r="S36" s="22"/>
      <c r="T36" s="22"/>
      <c r="U36" s="22"/>
    </row>
    <row r="37" spans="1:21" ht="43.5" customHeight="1" x14ac:dyDescent="0.25">
      <c r="A37" s="23" t="s">
        <v>424</v>
      </c>
      <c r="B37" s="39" t="s">
        <v>422</v>
      </c>
      <c r="C37" s="34" t="s">
        <v>571</v>
      </c>
      <c r="D37" s="22"/>
      <c r="E37" s="22"/>
      <c r="F37" s="22"/>
      <c r="G37" s="22"/>
      <c r="H37" s="22"/>
      <c r="I37" s="22"/>
      <c r="J37" s="22"/>
      <c r="K37" s="22"/>
      <c r="L37" s="22"/>
      <c r="M37" s="22"/>
      <c r="N37" s="22"/>
      <c r="O37" s="22"/>
      <c r="P37" s="22"/>
      <c r="Q37" s="22"/>
      <c r="R37" s="22"/>
      <c r="S37" s="22"/>
      <c r="T37" s="22"/>
      <c r="U37" s="22"/>
    </row>
    <row r="38" spans="1:21" ht="43.5" customHeight="1" x14ac:dyDescent="0.25">
      <c r="A38" s="23" t="s">
        <v>435</v>
      </c>
      <c r="B38" s="39" t="s">
        <v>208</v>
      </c>
      <c r="C38" s="34" t="s">
        <v>521</v>
      </c>
      <c r="D38" s="22"/>
      <c r="E38" s="22"/>
      <c r="F38" s="22"/>
      <c r="G38" s="22"/>
      <c r="H38" s="22"/>
      <c r="I38" s="22"/>
      <c r="J38" s="22"/>
      <c r="K38" s="22"/>
      <c r="L38" s="22"/>
      <c r="M38" s="22"/>
      <c r="N38" s="22"/>
      <c r="O38" s="22"/>
      <c r="P38" s="22"/>
      <c r="Q38" s="22"/>
      <c r="R38" s="22"/>
      <c r="S38" s="22"/>
      <c r="T38" s="22"/>
      <c r="U38" s="22"/>
    </row>
    <row r="39" spans="1:21" ht="23.25" customHeight="1" x14ac:dyDescent="0.25">
      <c r="A39" s="393"/>
      <c r="B39" s="394"/>
      <c r="C39" s="395"/>
      <c r="D39" s="22"/>
      <c r="E39" s="22"/>
      <c r="F39" s="22"/>
      <c r="G39" s="22"/>
      <c r="H39" s="22"/>
      <c r="I39" s="22"/>
      <c r="J39" s="22"/>
      <c r="K39" s="22"/>
      <c r="L39" s="22"/>
      <c r="M39" s="22"/>
      <c r="N39" s="22"/>
      <c r="O39" s="22"/>
      <c r="P39" s="22"/>
      <c r="Q39" s="22"/>
      <c r="R39" s="22"/>
      <c r="S39" s="22"/>
      <c r="T39" s="22"/>
      <c r="U39" s="22"/>
    </row>
    <row r="40" spans="1:21" ht="63" x14ac:dyDescent="0.25">
      <c r="A40" s="23" t="s">
        <v>425</v>
      </c>
      <c r="B40" s="39" t="s">
        <v>477</v>
      </c>
      <c r="C40" s="34" t="str">
        <f>CONCATENATE("Фтз=",ROUND('6.2. Паспорт фин осв ввод '!C24,2)," млн рублей")</f>
        <v>Фтз=7,49 млн рублей</v>
      </c>
      <c r="D40" s="22"/>
      <c r="E40" s="22"/>
      <c r="F40" s="22"/>
      <c r="G40" s="22"/>
      <c r="H40" s="22"/>
      <c r="I40" s="22"/>
      <c r="J40" s="22"/>
      <c r="K40" s="22"/>
      <c r="L40" s="22"/>
      <c r="M40" s="22"/>
      <c r="N40" s="22"/>
      <c r="O40" s="22"/>
      <c r="P40" s="22"/>
      <c r="Q40" s="22"/>
      <c r="R40" s="22"/>
      <c r="S40" s="22"/>
      <c r="T40" s="22"/>
      <c r="U40" s="22"/>
    </row>
    <row r="41" spans="1:21" ht="105.75" customHeight="1" x14ac:dyDescent="0.25">
      <c r="A41" s="23" t="s">
        <v>436</v>
      </c>
      <c r="B41" s="39" t="s">
        <v>459</v>
      </c>
      <c r="C41" s="34" t="s">
        <v>571</v>
      </c>
      <c r="D41" s="22"/>
      <c r="E41" s="22"/>
      <c r="F41" s="22"/>
      <c r="G41" s="22"/>
      <c r="H41" s="22"/>
      <c r="I41" s="22"/>
      <c r="J41" s="22"/>
      <c r="K41" s="22"/>
      <c r="L41" s="22"/>
      <c r="M41" s="22"/>
      <c r="N41" s="22"/>
      <c r="O41" s="22"/>
      <c r="P41" s="22"/>
      <c r="Q41" s="22"/>
      <c r="R41" s="22"/>
      <c r="S41" s="22"/>
      <c r="T41" s="22"/>
      <c r="U41" s="22"/>
    </row>
    <row r="42" spans="1:21" ht="83.25" customHeight="1" x14ac:dyDescent="0.25">
      <c r="A42" s="23" t="s">
        <v>426</v>
      </c>
      <c r="B42" s="39" t="s">
        <v>474</v>
      </c>
      <c r="C42" s="34" t="s">
        <v>571</v>
      </c>
      <c r="D42" s="22"/>
      <c r="E42" s="22"/>
      <c r="F42" s="22"/>
      <c r="G42" s="22"/>
      <c r="H42" s="22"/>
      <c r="I42" s="22"/>
      <c r="J42" s="22"/>
      <c r="K42" s="22"/>
      <c r="L42" s="22"/>
      <c r="M42" s="22"/>
      <c r="N42" s="22"/>
      <c r="O42" s="22"/>
      <c r="P42" s="22"/>
      <c r="Q42" s="22"/>
      <c r="R42" s="22"/>
      <c r="S42" s="22"/>
      <c r="T42" s="22"/>
      <c r="U42" s="22"/>
    </row>
    <row r="43" spans="1:21" ht="186" customHeight="1" x14ac:dyDescent="0.25">
      <c r="A43" s="23" t="s">
        <v>439</v>
      </c>
      <c r="B43" s="39" t="s">
        <v>440</v>
      </c>
      <c r="C43" s="34" t="s">
        <v>522</v>
      </c>
      <c r="D43" s="22"/>
      <c r="E43" s="22"/>
      <c r="F43" s="22"/>
      <c r="G43" s="22"/>
      <c r="H43" s="22"/>
      <c r="I43" s="22"/>
      <c r="J43" s="22"/>
      <c r="K43" s="22"/>
      <c r="L43" s="22"/>
      <c r="M43" s="22"/>
      <c r="N43" s="22"/>
      <c r="O43" s="22"/>
      <c r="P43" s="22"/>
      <c r="Q43" s="22"/>
      <c r="R43" s="22"/>
      <c r="S43" s="22"/>
      <c r="T43" s="22"/>
      <c r="U43" s="22"/>
    </row>
    <row r="44" spans="1:21" ht="111" customHeight="1" x14ac:dyDescent="0.25">
      <c r="A44" s="23" t="s">
        <v>427</v>
      </c>
      <c r="B44" s="39" t="s">
        <v>465</v>
      </c>
      <c r="C44" s="34" t="s">
        <v>522</v>
      </c>
      <c r="D44" s="22"/>
      <c r="E44" s="22"/>
      <c r="F44" s="22"/>
      <c r="G44" s="22"/>
      <c r="H44" s="22"/>
      <c r="I44" s="22"/>
      <c r="J44" s="22"/>
      <c r="K44" s="22"/>
      <c r="L44" s="22"/>
      <c r="M44" s="22"/>
      <c r="N44" s="22"/>
      <c r="O44" s="22"/>
      <c r="P44" s="22"/>
      <c r="Q44" s="22"/>
      <c r="R44" s="22"/>
      <c r="S44" s="22"/>
      <c r="T44" s="22"/>
      <c r="U44" s="22"/>
    </row>
    <row r="45" spans="1:21" ht="120" customHeight="1" x14ac:dyDescent="0.25">
      <c r="A45" s="23" t="s">
        <v>460</v>
      </c>
      <c r="B45" s="39" t="s">
        <v>466</v>
      </c>
      <c r="C45" s="34" t="s">
        <v>522</v>
      </c>
      <c r="D45" s="22"/>
      <c r="E45" s="22"/>
      <c r="F45" s="22"/>
      <c r="G45" s="22"/>
      <c r="H45" s="22"/>
      <c r="I45" s="22"/>
      <c r="J45" s="22"/>
      <c r="K45" s="22"/>
      <c r="L45" s="22"/>
      <c r="M45" s="22"/>
      <c r="N45" s="22"/>
      <c r="O45" s="22"/>
      <c r="P45" s="22"/>
      <c r="Q45" s="22"/>
      <c r="R45" s="22"/>
      <c r="S45" s="22"/>
      <c r="T45" s="22"/>
      <c r="U45" s="22"/>
    </row>
    <row r="46" spans="1:21" ht="101.25" customHeight="1" x14ac:dyDescent="0.25">
      <c r="A46" s="23" t="s">
        <v>428</v>
      </c>
      <c r="B46" s="39" t="s">
        <v>467</v>
      </c>
      <c r="C46" s="356" t="s">
        <v>607</v>
      </c>
      <c r="D46" s="22"/>
      <c r="E46" s="22"/>
      <c r="F46" s="22"/>
      <c r="G46" s="22"/>
      <c r="H46" s="22"/>
      <c r="I46" s="22"/>
      <c r="J46" s="22"/>
      <c r="K46" s="22"/>
      <c r="L46" s="22"/>
      <c r="M46" s="22"/>
      <c r="N46" s="22"/>
      <c r="O46" s="22"/>
      <c r="P46" s="22"/>
      <c r="Q46" s="22"/>
      <c r="R46" s="22"/>
      <c r="S46" s="22"/>
      <c r="T46" s="22"/>
      <c r="U46" s="22"/>
    </row>
    <row r="47" spans="1:21" ht="18.75" customHeight="1" x14ac:dyDescent="0.25">
      <c r="A47" s="393"/>
      <c r="B47" s="394"/>
      <c r="C47" s="395"/>
      <c r="D47" s="22"/>
      <c r="E47" s="22"/>
      <c r="F47" s="22"/>
      <c r="G47" s="22"/>
      <c r="H47" s="22"/>
      <c r="I47" s="22"/>
      <c r="J47" s="22"/>
      <c r="K47" s="22"/>
      <c r="L47" s="22"/>
      <c r="M47" s="22"/>
      <c r="N47" s="22"/>
      <c r="O47" s="22"/>
      <c r="P47" s="22"/>
      <c r="Q47" s="22"/>
      <c r="R47" s="22"/>
      <c r="S47" s="22"/>
      <c r="T47" s="22"/>
      <c r="U47" s="22"/>
    </row>
    <row r="48" spans="1:21" ht="75.75" customHeight="1" x14ac:dyDescent="0.25">
      <c r="A48" s="23" t="s">
        <v>461</v>
      </c>
      <c r="B48" s="39" t="s">
        <v>475</v>
      </c>
      <c r="C48" s="34" t="str">
        <f>CONCATENATE(ROUND('6.2. Паспорт фин осв ввод '!AC24,2)," млн.руб.")</f>
        <v>0 млн.руб.</v>
      </c>
      <c r="D48" s="22"/>
      <c r="E48" s="22"/>
      <c r="F48" s="22"/>
      <c r="G48" s="22"/>
      <c r="H48" s="22"/>
      <c r="I48" s="22"/>
      <c r="J48" s="22"/>
      <c r="K48" s="22"/>
      <c r="L48" s="22"/>
      <c r="M48" s="22"/>
      <c r="N48" s="22"/>
      <c r="O48" s="22"/>
      <c r="P48" s="22"/>
      <c r="Q48" s="22"/>
      <c r="R48" s="22"/>
      <c r="S48" s="22"/>
      <c r="T48" s="22"/>
      <c r="U48" s="22"/>
    </row>
    <row r="49" spans="1:21" ht="71.25" customHeight="1" x14ac:dyDescent="0.25">
      <c r="A49" s="23" t="s">
        <v>429</v>
      </c>
      <c r="B49" s="39" t="s">
        <v>476</v>
      </c>
      <c r="C49" s="34" t="str">
        <f>CONCATENATE(ROUND('6.2. Паспорт фин осв ввод '!AC30,2)," млн.руб.")</f>
        <v>0 млн.руб.</v>
      </c>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H27" sqref="H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8.7109375" style="60" customWidth="1"/>
    <col min="8" max="27" width="9" style="60" customWidth="1"/>
    <col min="28" max="28" width="13.140625" style="59" customWidth="1"/>
    <col min="29" max="29" width="24.85546875" style="59" customWidth="1"/>
    <col min="30" max="30" width="10.7109375" style="59" customWidth="1"/>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396" t="str">
        <f>'6.1. Паспорт сетевой график'!A5:K5</f>
        <v>Год раскрытия информации: 2024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0"/>
      <c r="B5" s="60"/>
      <c r="C5" s="60"/>
      <c r="D5" s="60"/>
      <c r="E5" s="60"/>
      <c r="F5" s="60"/>
      <c r="AC5" s="14"/>
    </row>
    <row r="6" spans="1:29" ht="18.75" x14ac:dyDescent="0.25">
      <c r="A6" s="484" t="s">
        <v>7</v>
      </c>
      <c r="B6" s="484"/>
      <c r="C6" s="484"/>
      <c r="D6" s="484"/>
      <c r="E6" s="484"/>
      <c r="F6" s="484"/>
      <c r="G6" s="484"/>
      <c r="H6" s="484"/>
      <c r="I6" s="484"/>
      <c r="J6" s="484"/>
      <c r="K6" s="484"/>
      <c r="L6" s="484"/>
      <c r="M6" s="484"/>
      <c r="N6" s="484"/>
      <c r="O6" s="484"/>
      <c r="P6" s="484"/>
      <c r="Q6" s="484"/>
      <c r="R6" s="484"/>
      <c r="S6" s="484"/>
      <c r="T6" s="484"/>
      <c r="U6" s="484"/>
      <c r="V6" s="484"/>
      <c r="W6" s="484"/>
      <c r="X6" s="484"/>
      <c r="Y6" s="484"/>
      <c r="Z6" s="484"/>
      <c r="AA6" s="484"/>
      <c r="AB6" s="484"/>
      <c r="AC6" s="484"/>
    </row>
    <row r="7" spans="1:29" ht="18.75" x14ac:dyDescent="0.2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5"/>
      <c r="AC7" s="295"/>
    </row>
    <row r="8" spans="1:29" x14ac:dyDescent="0.25">
      <c r="A8" s="485" t="str">
        <f>'6.1. Паспорт сетевой график'!A9</f>
        <v>Акционерное общество "Россети Янтарь" ДЗО  ПАО "Россети"</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485"/>
    </row>
    <row r="9" spans="1:29" ht="18.75" customHeight="1" x14ac:dyDescent="0.25">
      <c r="A9" s="486" t="s">
        <v>6</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row>
    <row r="10" spans="1:29" ht="18.75" x14ac:dyDescent="0.2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5"/>
      <c r="AC10" s="295"/>
    </row>
    <row r="11" spans="1:29" x14ac:dyDescent="0.25">
      <c r="A11" s="485" t="str">
        <f>'6.1. Паспорт сетевой график'!A12</f>
        <v>N_22-1361</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row>
    <row r="12" spans="1:29" x14ac:dyDescent="0.25">
      <c r="A12" s="486" t="s">
        <v>5</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row>
    <row r="13" spans="1:29" ht="16.5" customHeight="1" x14ac:dyDescent="0.3">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70"/>
      <c r="AC13" s="70"/>
    </row>
    <row r="14" spans="1:29" ht="36" customHeight="1" x14ac:dyDescent="0.25">
      <c r="A14" s="488" t="str">
        <f>'6.1. Паспорт сетевой график'!A15</f>
        <v>Создание системы регистрации аварийных процессов и событий в составе СОТИАССО ПС 110 кВ О-24 Гурьевск</v>
      </c>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488"/>
      <c r="AB14" s="488"/>
      <c r="AC14" s="488"/>
    </row>
    <row r="15" spans="1:29" ht="15.75" customHeight="1" x14ac:dyDescent="0.25">
      <c r="A15" s="486" t="s">
        <v>4</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60"/>
      <c r="AB17" s="60"/>
    </row>
    <row r="18" spans="1:32" x14ac:dyDescent="0.25">
      <c r="A18" s="490" t="s">
        <v>449</v>
      </c>
      <c r="B18" s="490"/>
      <c r="C18" s="490"/>
      <c r="D18" s="490"/>
      <c r="E18" s="490"/>
      <c r="F18" s="490"/>
      <c r="G18" s="490"/>
      <c r="H18" s="490"/>
      <c r="I18" s="490"/>
      <c r="J18" s="490"/>
      <c r="K18" s="490"/>
      <c r="L18" s="490"/>
      <c r="M18" s="490"/>
      <c r="N18" s="490"/>
      <c r="O18" s="490"/>
      <c r="P18" s="490"/>
      <c r="Q18" s="490"/>
      <c r="R18" s="490"/>
      <c r="S18" s="490"/>
      <c r="T18" s="490"/>
      <c r="U18" s="490"/>
      <c r="V18" s="490"/>
      <c r="W18" s="490"/>
      <c r="X18" s="490"/>
      <c r="Y18" s="490"/>
      <c r="Z18" s="490"/>
      <c r="AA18" s="490"/>
      <c r="AB18" s="490"/>
      <c r="AC18" s="490"/>
    </row>
    <row r="19" spans="1:32" x14ac:dyDescent="0.25">
      <c r="A19" s="60"/>
      <c r="B19" s="60"/>
      <c r="C19" s="60"/>
      <c r="D19" s="60"/>
      <c r="E19" s="60"/>
      <c r="F19" s="60"/>
      <c r="AB19" s="60"/>
    </row>
    <row r="20" spans="1:32" ht="33" customHeight="1" x14ac:dyDescent="0.25">
      <c r="A20" s="491" t="s">
        <v>181</v>
      </c>
      <c r="B20" s="491" t="s">
        <v>180</v>
      </c>
      <c r="C20" s="473" t="s">
        <v>179</v>
      </c>
      <c r="D20" s="473"/>
      <c r="E20" s="474" t="s">
        <v>178</v>
      </c>
      <c r="F20" s="474"/>
      <c r="G20" s="475" t="s">
        <v>610</v>
      </c>
      <c r="H20" s="478" t="s">
        <v>586</v>
      </c>
      <c r="I20" s="479"/>
      <c r="J20" s="479"/>
      <c r="K20" s="479"/>
      <c r="L20" s="478" t="s">
        <v>587</v>
      </c>
      <c r="M20" s="479"/>
      <c r="N20" s="479"/>
      <c r="O20" s="479"/>
      <c r="P20" s="478" t="s">
        <v>590</v>
      </c>
      <c r="Q20" s="479"/>
      <c r="R20" s="479"/>
      <c r="S20" s="479"/>
      <c r="T20" s="478" t="s">
        <v>594</v>
      </c>
      <c r="U20" s="479"/>
      <c r="V20" s="479"/>
      <c r="W20" s="479"/>
      <c r="X20" s="478" t="s">
        <v>595</v>
      </c>
      <c r="Y20" s="479"/>
      <c r="Z20" s="479"/>
      <c r="AA20" s="479"/>
      <c r="AB20" s="487" t="s">
        <v>177</v>
      </c>
      <c r="AC20" s="487"/>
      <c r="AD20" s="69"/>
      <c r="AE20" s="69"/>
      <c r="AF20" s="69"/>
    </row>
    <row r="21" spans="1:32" ht="99.75" customHeight="1" x14ac:dyDescent="0.25">
      <c r="A21" s="492"/>
      <c r="B21" s="492"/>
      <c r="C21" s="473"/>
      <c r="D21" s="473"/>
      <c r="E21" s="474"/>
      <c r="F21" s="474"/>
      <c r="G21" s="476"/>
      <c r="H21" s="473" t="s">
        <v>2</v>
      </c>
      <c r="I21" s="473"/>
      <c r="J21" s="473" t="s">
        <v>9</v>
      </c>
      <c r="K21" s="473"/>
      <c r="L21" s="473" t="s">
        <v>2</v>
      </c>
      <c r="M21" s="473"/>
      <c r="N21" s="473" t="s">
        <v>9</v>
      </c>
      <c r="O21" s="473"/>
      <c r="P21" s="473" t="s">
        <v>2</v>
      </c>
      <c r="Q21" s="473"/>
      <c r="R21" s="473" t="s">
        <v>9</v>
      </c>
      <c r="S21" s="473"/>
      <c r="T21" s="473" t="s">
        <v>2</v>
      </c>
      <c r="U21" s="473"/>
      <c r="V21" s="473" t="s">
        <v>9</v>
      </c>
      <c r="W21" s="473"/>
      <c r="X21" s="473" t="s">
        <v>2</v>
      </c>
      <c r="Y21" s="473"/>
      <c r="Z21" s="473" t="s">
        <v>9</v>
      </c>
      <c r="AA21" s="473"/>
      <c r="AB21" s="487"/>
      <c r="AC21" s="487"/>
    </row>
    <row r="22" spans="1:32" ht="89.25" customHeight="1" x14ac:dyDescent="0.25">
      <c r="A22" s="493"/>
      <c r="B22" s="493"/>
      <c r="C22" s="379" t="s">
        <v>2</v>
      </c>
      <c r="D22" s="379" t="s">
        <v>176</v>
      </c>
      <c r="E22" s="380" t="s">
        <v>596</v>
      </c>
      <c r="F22" s="380" t="s">
        <v>611</v>
      </c>
      <c r="G22" s="477"/>
      <c r="H22" s="381" t="s">
        <v>430</v>
      </c>
      <c r="I22" s="381" t="s">
        <v>431</v>
      </c>
      <c r="J22" s="381" t="s">
        <v>430</v>
      </c>
      <c r="K22" s="381" t="s">
        <v>431</v>
      </c>
      <c r="L22" s="381" t="s">
        <v>430</v>
      </c>
      <c r="M22" s="381" t="s">
        <v>431</v>
      </c>
      <c r="N22" s="381" t="s">
        <v>430</v>
      </c>
      <c r="O22" s="381" t="s">
        <v>431</v>
      </c>
      <c r="P22" s="381" t="s">
        <v>430</v>
      </c>
      <c r="Q22" s="381" t="s">
        <v>431</v>
      </c>
      <c r="R22" s="381" t="s">
        <v>430</v>
      </c>
      <c r="S22" s="381" t="s">
        <v>431</v>
      </c>
      <c r="T22" s="381" t="s">
        <v>430</v>
      </c>
      <c r="U22" s="381" t="s">
        <v>431</v>
      </c>
      <c r="V22" s="381" t="s">
        <v>430</v>
      </c>
      <c r="W22" s="381" t="s">
        <v>431</v>
      </c>
      <c r="X22" s="381" t="s">
        <v>430</v>
      </c>
      <c r="Y22" s="381" t="s">
        <v>431</v>
      </c>
      <c r="Z22" s="381" t="s">
        <v>430</v>
      </c>
      <c r="AA22" s="381" t="s">
        <v>431</v>
      </c>
      <c r="AB22" s="379" t="s">
        <v>2</v>
      </c>
      <c r="AC22" s="379" t="s">
        <v>9</v>
      </c>
    </row>
    <row r="23" spans="1:32" ht="19.5" customHeight="1" x14ac:dyDescent="0.25">
      <c r="A23" s="365">
        <v>1</v>
      </c>
      <c r="B23" s="365">
        <v>2</v>
      </c>
      <c r="C23" s="382">
        <v>3</v>
      </c>
      <c r="D23" s="382">
        <v>4</v>
      </c>
      <c r="E23" s="382">
        <v>5</v>
      </c>
      <c r="F23" s="382">
        <v>6</v>
      </c>
      <c r="G23" s="382">
        <v>7</v>
      </c>
      <c r="H23" s="382">
        <v>8</v>
      </c>
      <c r="I23" s="382">
        <v>9</v>
      </c>
      <c r="J23" s="382">
        <v>10</v>
      </c>
      <c r="K23" s="382">
        <v>11</v>
      </c>
      <c r="L23" s="382">
        <v>12</v>
      </c>
      <c r="M23" s="382">
        <v>13</v>
      </c>
      <c r="N23" s="382">
        <v>14</v>
      </c>
      <c r="O23" s="382">
        <v>15</v>
      </c>
      <c r="P23" s="382">
        <v>16</v>
      </c>
      <c r="Q23" s="382">
        <v>17</v>
      </c>
      <c r="R23" s="382">
        <v>18</v>
      </c>
      <c r="S23" s="382">
        <v>19</v>
      </c>
      <c r="T23" s="382">
        <v>20</v>
      </c>
      <c r="U23" s="382">
        <v>21</v>
      </c>
      <c r="V23" s="382">
        <v>22</v>
      </c>
      <c r="W23" s="382">
        <v>23</v>
      </c>
      <c r="X23" s="382">
        <v>24</v>
      </c>
      <c r="Y23" s="382">
        <v>25</v>
      </c>
      <c r="Z23" s="382">
        <v>26</v>
      </c>
      <c r="AA23" s="382">
        <v>27</v>
      </c>
      <c r="AB23" s="382">
        <v>28</v>
      </c>
      <c r="AC23" s="382">
        <v>29</v>
      </c>
    </row>
    <row r="24" spans="1:32" ht="47.25" customHeight="1" x14ac:dyDescent="0.25">
      <c r="A24" s="366">
        <v>1</v>
      </c>
      <c r="B24" s="367" t="s">
        <v>175</v>
      </c>
      <c r="C24" s="368">
        <f>SUM(C25:C29)</f>
        <v>7.4885862599999999</v>
      </c>
      <c r="D24" s="368">
        <f t="shared" ref="D24" si="0">SUM(D25:D29)</f>
        <v>0</v>
      </c>
      <c r="E24" s="383">
        <f t="shared" ref="E24:F24" si="1">SUM(E25:E29)</f>
        <v>7.4885862599999999</v>
      </c>
      <c r="F24" s="383">
        <f t="shared" si="1"/>
        <v>7.4885862599999999</v>
      </c>
      <c r="G24" s="368">
        <f t="shared" ref="G24" si="2">SUM(G25:G29)</f>
        <v>0</v>
      </c>
      <c r="H24" s="368">
        <f>SUM(H25:H29)</f>
        <v>7.4885862599999999</v>
      </c>
      <c r="I24" s="368">
        <f t="shared" ref="I24:AA24" si="3">SUM(I25:I29)</f>
        <v>0</v>
      </c>
      <c r="J24" s="368">
        <f t="shared" ref="J24" si="4">SUM(J25:J29)</f>
        <v>0</v>
      </c>
      <c r="K24" s="368">
        <f t="shared" si="3"/>
        <v>0</v>
      </c>
      <c r="L24" s="368">
        <f t="shared" si="3"/>
        <v>0</v>
      </c>
      <c r="M24" s="368">
        <f t="shared" si="3"/>
        <v>0</v>
      </c>
      <c r="N24" s="368">
        <f t="shared" si="3"/>
        <v>0</v>
      </c>
      <c r="O24" s="368">
        <f t="shared" si="3"/>
        <v>0</v>
      </c>
      <c r="P24" s="368">
        <f>SUM(P25:P29)</f>
        <v>0</v>
      </c>
      <c r="Q24" s="368">
        <f t="shared" ref="Q24:S24" si="5">SUM(Q25:Q29)</f>
        <v>0</v>
      </c>
      <c r="R24" s="368">
        <f t="shared" si="5"/>
        <v>0</v>
      </c>
      <c r="S24" s="368">
        <f t="shared" si="5"/>
        <v>0</v>
      </c>
      <c r="T24" s="368">
        <f t="shared" si="3"/>
        <v>0</v>
      </c>
      <c r="U24" s="368">
        <f t="shared" si="3"/>
        <v>0</v>
      </c>
      <c r="V24" s="368">
        <f t="shared" si="3"/>
        <v>0</v>
      </c>
      <c r="W24" s="368">
        <f t="shared" si="3"/>
        <v>0</v>
      </c>
      <c r="X24" s="368">
        <f>SUM(X25:X29)</f>
        <v>0</v>
      </c>
      <c r="Y24" s="368">
        <f t="shared" si="3"/>
        <v>0</v>
      </c>
      <c r="Z24" s="368">
        <f t="shared" si="3"/>
        <v>0</v>
      </c>
      <c r="AA24" s="368">
        <f t="shared" si="3"/>
        <v>0</v>
      </c>
      <c r="AB24" s="368">
        <f>H24+L24+P24+T24+X24</f>
        <v>7.4885862599999999</v>
      </c>
      <c r="AC24" s="364">
        <f>J24+N24+R24+V24+Z24</f>
        <v>0</v>
      </c>
    </row>
    <row r="25" spans="1:32" ht="24" customHeight="1" x14ac:dyDescent="0.25">
      <c r="A25" s="369" t="s">
        <v>174</v>
      </c>
      <c r="B25" s="370" t="s">
        <v>173</v>
      </c>
      <c r="C25" s="368">
        <v>0</v>
      </c>
      <c r="D25" s="368">
        <v>0</v>
      </c>
      <c r="E25" s="384">
        <f xml:space="preserve"> C25</f>
        <v>0</v>
      </c>
      <c r="F25" s="384">
        <f>E25-G25</f>
        <v>0</v>
      </c>
      <c r="G25" s="371">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368">
        <f t="shared" ref="AB25:AB64" si="6">H25+L25+P25+T25+X25</f>
        <v>0</v>
      </c>
      <c r="AC25" s="364">
        <f t="shared" ref="AC25:AC64" si="7">J25+N25+R25+V25+Z25</f>
        <v>0</v>
      </c>
    </row>
    <row r="26" spans="1:32" x14ac:dyDescent="0.25">
      <c r="A26" s="369" t="s">
        <v>172</v>
      </c>
      <c r="B26" s="370" t="s">
        <v>171</v>
      </c>
      <c r="C26" s="368">
        <v>0</v>
      </c>
      <c r="D26" s="368">
        <v>0</v>
      </c>
      <c r="E26" s="384">
        <f xml:space="preserve"> C26</f>
        <v>0</v>
      </c>
      <c r="F26" s="384">
        <f t="shared" ref="F26:F64" si="8">E26-G26</f>
        <v>0</v>
      </c>
      <c r="G26" s="371">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368">
        <f t="shared" si="6"/>
        <v>0</v>
      </c>
      <c r="AC26" s="364">
        <f t="shared" si="7"/>
        <v>0</v>
      </c>
    </row>
    <row r="27" spans="1:32" ht="31.5" x14ac:dyDescent="0.25">
      <c r="A27" s="369" t="s">
        <v>170</v>
      </c>
      <c r="B27" s="370" t="s">
        <v>412</v>
      </c>
      <c r="C27" s="368">
        <v>7.4885862599999999</v>
      </c>
      <c r="D27" s="368">
        <v>0</v>
      </c>
      <c r="E27" s="384">
        <f xml:space="preserve"> C27</f>
        <v>7.4885862599999999</v>
      </c>
      <c r="F27" s="384">
        <f t="shared" si="8"/>
        <v>7.4885862599999999</v>
      </c>
      <c r="G27" s="371">
        <v>0</v>
      </c>
      <c r="H27" s="371">
        <v>7.4885862599999999</v>
      </c>
      <c r="I27" s="371">
        <v>0</v>
      </c>
      <c r="J27" s="371">
        <v>0</v>
      </c>
      <c r="K27" s="371">
        <v>0</v>
      </c>
      <c r="L27" s="371">
        <v>0</v>
      </c>
      <c r="M27" s="371">
        <v>0</v>
      </c>
      <c r="N27" s="372">
        <v>0</v>
      </c>
      <c r="O27" s="371">
        <v>0</v>
      </c>
      <c r="P27" s="371">
        <v>0</v>
      </c>
      <c r="Q27" s="371">
        <v>0</v>
      </c>
      <c r="R27" s="371">
        <v>0</v>
      </c>
      <c r="S27" s="371">
        <v>0</v>
      </c>
      <c r="T27" s="371">
        <v>0</v>
      </c>
      <c r="U27" s="371">
        <v>0</v>
      </c>
      <c r="V27" s="372">
        <v>0</v>
      </c>
      <c r="W27" s="371">
        <v>0</v>
      </c>
      <c r="X27" s="371">
        <v>0</v>
      </c>
      <c r="Y27" s="371">
        <v>0</v>
      </c>
      <c r="Z27" s="371">
        <v>0</v>
      </c>
      <c r="AA27" s="371">
        <v>0</v>
      </c>
      <c r="AB27" s="368">
        <f t="shared" si="6"/>
        <v>7.4885862599999999</v>
      </c>
      <c r="AC27" s="364">
        <f t="shared" si="7"/>
        <v>0</v>
      </c>
    </row>
    <row r="28" spans="1:32" x14ac:dyDescent="0.25">
      <c r="A28" s="369" t="s">
        <v>169</v>
      </c>
      <c r="B28" s="370" t="s">
        <v>597</v>
      </c>
      <c r="C28" s="368">
        <v>0</v>
      </c>
      <c r="D28" s="368">
        <v>0</v>
      </c>
      <c r="E28" s="384">
        <f xml:space="preserve"> C28</f>
        <v>0</v>
      </c>
      <c r="F28" s="384">
        <f t="shared" si="8"/>
        <v>0</v>
      </c>
      <c r="G28" s="371">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368">
        <f t="shared" si="6"/>
        <v>0</v>
      </c>
      <c r="AC28" s="364">
        <f t="shared" si="7"/>
        <v>0</v>
      </c>
    </row>
    <row r="29" spans="1:32" x14ac:dyDescent="0.25">
      <c r="A29" s="369" t="s">
        <v>168</v>
      </c>
      <c r="B29" s="68" t="s">
        <v>167</v>
      </c>
      <c r="C29" s="368">
        <v>0</v>
      </c>
      <c r="D29" s="368">
        <v>0</v>
      </c>
      <c r="E29" s="384">
        <f xml:space="preserve"> C29</f>
        <v>0</v>
      </c>
      <c r="F29" s="384">
        <f t="shared" si="8"/>
        <v>0</v>
      </c>
      <c r="G29" s="371">
        <v>0</v>
      </c>
      <c r="H29" s="371">
        <v>0</v>
      </c>
      <c r="I29" s="371">
        <v>0</v>
      </c>
      <c r="J29" s="371">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368">
        <f t="shared" si="6"/>
        <v>0</v>
      </c>
      <c r="AC29" s="364">
        <f t="shared" si="7"/>
        <v>0</v>
      </c>
    </row>
    <row r="30" spans="1:32" s="309" customFormat="1" ht="47.25" x14ac:dyDescent="0.25">
      <c r="A30" s="366" t="s">
        <v>61</v>
      </c>
      <c r="B30" s="367" t="s">
        <v>166</v>
      </c>
      <c r="C30" s="368">
        <f>SUM(C31:C34)</f>
        <v>6.2404885499999994</v>
      </c>
      <c r="D30" s="368">
        <f t="shared" ref="D30" si="9">SUM(D31:D34)</f>
        <v>0</v>
      </c>
      <c r="E30" s="383">
        <f t="shared" ref="E30:F30" si="10">SUM(E31:E34)</f>
        <v>6.2404885499999994</v>
      </c>
      <c r="F30" s="383">
        <f t="shared" si="10"/>
        <v>6.2404885499999994</v>
      </c>
      <c r="G30" s="368">
        <f t="shared" ref="G30" si="11">SUM(G31:G34)</f>
        <v>0</v>
      </c>
      <c r="H30" s="368">
        <f>SUM(H31:H34)</f>
        <v>6.2404885499999994</v>
      </c>
      <c r="I30" s="368">
        <f t="shared" ref="I30:AA30" si="12">SUM(I31:I34)</f>
        <v>0</v>
      </c>
      <c r="J30" s="368">
        <f t="shared" ref="J30" si="13">SUM(J31:J34)</f>
        <v>0</v>
      </c>
      <c r="K30" s="368">
        <f t="shared" si="12"/>
        <v>0</v>
      </c>
      <c r="L30" s="368">
        <f t="shared" si="12"/>
        <v>0</v>
      </c>
      <c r="M30" s="368">
        <f t="shared" si="12"/>
        <v>0</v>
      </c>
      <c r="N30" s="368">
        <f t="shared" si="12"/>
        <v>0</v>
      </c>
      <c r="O30" s="368">
        <f t="shared" si="12"/>
        <v>0</v>
      </c>
      <c r="P30" s="368">
        <f t="shared" si="12"/>
        <v>0</v>
      </c>
      <c r="Q30" s="368">
        <f t="shared" si="12"/>
        <v>0</v>
      </c>
      <c r="R30" s="368">
        <f t="shared" si="12"/>
        <v>0</v>
      </c>
      <c r="S30" s="368">
        <f t="shared" si="12"/>
        <v>0</v>
      </c>
      <c r="T30" s="368">
        <f t="shared" si="12"/>
        <v>0</v>
      </c>
      <c r="U30" s="368">
        <f t="shared" si="12"/>
        <v>0</v>
      </c>
      <c r="V30" s="368">
        <f t="shared" si="12"/>
        <v>0</v>
      </c>
      <c r="W30" s="368">
        <f t="shared" si="12"/>
        <v>0</v>
      </c>
      <c r="X30" s="368">
        <f t="shared" si="12"/>
        <v>0</v>
      </c>
      <c r="Y30" s="368">
        <f t="shared" si="12"/>
        <v>0</v>
      </c>
      <c r="Z30" s="368">
        <f t="shared" si="12"/>
        <v>0</v>
      </c>
      <c r="AA30" s="368">
        <f t="shared" si="12"/>
        <v>0</v>
      </c>
      <c r="AB30" s="368">
        <f t="shared" si="6"/>
        <v>6.2404885499999994</v>
      </c>
      <c r="AC30" s="364">
        <f t="shared" si="7"/>
        <v>0</v>
      </c>
      <c r="AD30" s="59"/>
      <c r="AE30" s="59"/>
    </row>
    <row r="31" spans="1:32" x14ac:dyDescent="0.25">
      <c r="A31" s="366" t="s">
        <v>165</v>
      </c>
      <c r="B31" s="370" t="s">
        <v>164</v>
      </c>
      <c r="C31" s="368">
        <v>0.62404884999999999</v>
      </c>
      <c r="D31" s="368">
        <v>0</v>
      </c>
      <c r="E31" s="384">
        <f t="shared" ref="E31:E64" si="14" xml:space="preserve"> C31</f>
        <v>0.62404884999999999</v>
      </c>
      <c r="F31" s="384">
        <f t="shared" si="8"/>
        <v>0.62404884999999999</v>
      </c>
      <c r="G31" s="371">
        <v>0</v>
      </c>
      <c r="H31" s="371">
        <v>0.62404884999999999</v>
      </c>
      <c r="I31" s="371">
        <v>0</v>
      </c>
      <c r="J31" s="371">
        <v>0</v>
      </c>
      <c r="K31" s="371">
        <v>0</v>
      </c>
      <c r="L31" s="371">
        <v>0</v>
      </c>
      <c r="M31" s="371">
        <v>0</v>
      </c>
      <c r="N31" s="371">
        <v>0</v>
      </c>
      <c r="O31" s="371">
        <v>0</v>
      </c>
      <c r="P31" s="371">
        <v>0</v>
      </c>
      <c r="Q31" s="371">
        <v>0</v>
      </c>
      <c r="R31" s="371">
        <v>0</v>
      </c>
      <c r="S31" s="371">
        <v>0</v>
      </c>
      <c r="T31" s="371">
        <v>0</v>
      </c>
      <c r="U31" s="371">
        <v>0</v>
      </c>
      <c r="V31" s="371">
        <v>0</v>
      </c>
      <c r="W31" s="371">
        <v>0</v>
      </c>
      <c r="X31" s="371">
        <v>0</v>
      </c>
      <c r="Y31" s="371">
        <v>0</v>
      </c>
      <c r="Z31" s="371">
        <v>0</v>
      </c>
      <c r="AA31" s="371">
        <v>0</v>
      </c>
      <c r="AB31" s="368">
        <f t="shared" si="6"/>
        <v>0.62404884999999999</v>
      </c>
      <c r="AC31" s="364">
        <f t="shared" si="7"/>
        <v>0</v>
      </c>
    </row>
    <row r="32" spans="1:32" ht="31.5" x14ac:dyDescent="0.25">
      <c r="A32" s="366" t="s">
        <v>163</v>
      </c>
      <c r="B32" s="370" t="s">
        <v>162</v>
      </c>
      <c r="C32" s="368">
        <v>0.62404884999999999</v>
      </c>
      <c r="D32" s="368">
        <v>0</v>
      </c>
      <c r="E32" s="384">
        <f t="shared" si="14"/>
        <v>0.62404884999999999</v>
      </c>
      <c r="F32" s="384">
        <f t="shared" si="8"/>
        <v>0.62404884999999999</v>
      </c>
      <c r="G32" s="371">
        <v>0</v>
      </c>
      <c r="H32" s="371">
        <v>0.62404884999999999</v>
      </c>
      <c r="I32" s="371">
        <v>0</v>
      </c>
      <c r="J32" s="371">
        <v>0</v>
      </c>
      <c r="K32" s="371">
        <v>0</v>
      </c>
      <c r="L32" s="371">
        <v>0</v>
      </c>
      <c r="M32" s="371">
        <v>0</v>
      </c>
      <c r="N32" s="371">
        <v>0</v>
      </c>
      <c r="O32" s="371">
        <v>0</v>
      </c>
      <c r="P32" s="371">
        <v>0</v>
      </c>
      <c r="Q32" s="371">
        <v>0</v>
      </c>
      <c r="R32" s="371">
        <v>0</v>
      </c>
      <c r="S32" s="371">
        <v>0</v>
      </c>
      <c r="T32" s="371">
        <v>0</v>
      </c>
      <c r="U32" s="371">
        <v>0</v>
      </c>
      <c r="V32" s="371">
        <v>0</v>
      </c>
      <c r="W32" s="371">
        <v>0</v>
      </c>
      <c r="X32" s="371">
        <v>0</v>
      </c>
      <c r="Y32" s="371">
        <v>0</v>
      </c>
      <c r="Z32" s="371">
        <v>0</v>
      </c>
      <c r="AA32" s="371">
        <v>0</v>
      </c>
      <c r="AB32" s="368">
        <f t="shared" si="6"/>
        <v>0.62404884999999999</v>
      </c>
      <c r="AC32" s="364">
        <f t="shared" si="7"/>
        <v>0</v>
      </c>
    </row>
    <row r="33" spans="1:31" x14ac:dyDescent="0.25">
      <c r="A33" s="366" t="s">
        <v>161</v>
      </c>
      <c r="B33" s="370" t="s">
        <v>160</v>
      </c>
      <c r="C33" s="368">
        <v>4.6993184399999999</v>
      </c>
      <c r="D33" s="368">
        <v>0</v>
      </c>
      <c r="E33" s="384">
        <f t="shared" si="14"/>
        <v>4.6993184399999999</v>
      </c>
      <c r="F33" s="384">
        <f t="shared" si="8"/>
        <v>4.6993184399999999</v>
      </c>
      <c r="G33" s="371">
        <v>0</v>
      </c>
      <c r="H33" s="371">
        <v>4.6993184399999999</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368">
        <f t="shared" si="6"/>
        <v>4.6993184399999999</v>
      </c>
      <c r="AC33" s="364">
        <f t="shared" si="7"/>
        <v>0</v>
      </c>
    </row>
    <row r="34" spans="1:31" x14ac:dyDescent="0.25">
      <c r="A34" s="366" t="s">
        <v>159</v>
      </c>
      <c r="B34" s="370" t="s">
        <v>158</v>
      </c>
      <c r="C34" s="368">
        <v>0.29307241000000001</v>
      </c>
      <c r="D34" s="368">
        <v>0</v>
      </c>
      <c r="E34" s="384">
        <f t="shared" si="14"/>
        <v>0.29307241000000001</v>
      </c>
      <c r="F34" s="384">
        <f t="shared" si="8"/>
        <v>0.29307241000000001</v>
      </c>
      <c r="G34" s="371">
        <v>0</v>
      </c>
      <c r="H34" s="371">
        <v>0.29307241000000001</v>
      </c>
      <c r="I34" s="371">
        <v>0</v>
      </c>
      <c r="J34" s="371">
        <v>0</v>
      </c>
      <c r="K34" s="371">
        <v>0</v>
      </c>
      <c r="L34" s="371">
        <v>0</v>
      </c>
      <c r="M34" s="371">
        <v>0</v>
      </c>
      <c r="N34" s="371">
        <v>0</v>
      </c>
      <c r="O34" s="371">
        <v>0</v>
      </c>
      <c r="P34" s="371">
        <v>0</v>
      </c>
      <c r="Q34" s="371">
        <v>0</v>
      </c>
      <c r="R34" s="371">
        <v>0</v>
      </c>
      <c r="S34" s="371">
        <v>0</v>
      </c>
      <c r="T34" s="371">
        <v>0</v>
      </c>
      <c r="U34" s="371">
        <v>0</v>
      </c>
      <c r="V34" s="371">
        <v>0</v>
      </c>
      <c r="W34" s="371">
        <v>0</v>
      </c>
      <c r="X34" s="371">
        <v>0</v>
      </c>
      <c r="Y34" s="371">
        <v>0</v>
      </c>
      <c r="Z34" s="371">
        <v>0</v>
      </c>
      <c r="AA34" s="371">
        <v>0</v>
      </c>
      <c r="AB34" s="368">
        <f t="shared" si="6"/>
        <v>0.29307241000000001</v>
      </c>
      <c r="AC34" s="364">
        <f t="shared" si="7"/>
        <v>0</v>
      </c>
    </row>
    <row r="35" spans="1:31" s="309" customFormat="1" ht="31.5" x14ac:dyDescent="0.25">
      <c r="A35" s="366" t="s">
        <v>60</v>
      </c>
      <c r="B35" s="367" t="s">
        <v>157</v>
      </c>
      <c r="C35" s="368">
        <v>0</v>
      </c>
      <c r="D35" s="368">
        <v>0</v>
      </c>
      <c r="E35" s="384">
        <f t="shared" si="14"/>
        <v>0</v>
      </c>
      <c r="F35" s="384">
        <f t="shared" si="8"/>
        <v>0</v>
      </c>
      <c r="G35" s="368">
        <v>0</v>
      </c>
      <c r="H35" s="368">
        <v>0</v>
      </c>
      <c r="I35" s="368">
        <v>0</v>
      </c>
      <c r="J35" s="368">
        <v>0</v>
      </c>
      <c r="K35" s="368">
        <v>0</v>
      </c>
      <c r="L35" s="368">
        <v>0</v>
      </c>
      <c r="M35" s="368">
        <v>0</v>
      </c>
      <c r="N35" s="373">
        <v>0</v>
      </c>
      <c r="O35" s="368">
        <v>0</v>
      </c>
      <c r="P35" s="368">
        <v>0</v>
      </c>
      <c r="Q35" s="368">
        <v>0</v>
      </c>
      <c r="R35" s="368">
        <v>0</v>
      </c>
      <c r="S35" s="368">
        <v>0</v>
      </c>
      <c r="T35" s="368">
        <v>0</v>
      </c>
      <c r="U35" s="368">
        <v>0</v>
      </c>
      <c r="V35" s="373">
        <v>0</v>
      </c>
      <c r="W35" s="368">
        <v>0</v>
      </c>
      <c r="X35" s="368">
        <v>0</v>
      </c>
      <c r="Y35" s="368">
        <v>0</v>
      </c>
      <c r="Z35" s="368">
        <v>0</v>
      </c>
      <c r="AA35" s="368">
        <v>0</v>
      </c>
      <c r="AB35" s="368">
        <f t="shared" si="6"/>
        <v>0</v>
      </c>
      <c r="AC35" s="364">
        <f t="shared" si="7"/>
        <v>0</v>
      </c>
      <c r="AD35" s="59"/>
      <c r="AE35" s="59"/>
    </row>
    <row r="36" spans="1:31" ht="31.5" x14ac:dyDescent="0.25">
      <c r="A36" s="369" t="s">
        <v>156</v>
      </c>
      <c r="B36" s="374" t="s">
        <v>155</v>
      </c>
      <c r="C36" s="375">
        <v>0</v>
      </c>
      <c r="D36" s="375">
        <v>0</v>
      </c>
      <c r="E36" s="384">
        <f t="shared" si="14"/>
        <v>0</v>
      </c>
      <c r="F36" s="384">
        <f t="shared" si="8"/>
        <v>0</v>
      </c>
      <c r="G36" s="371">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v>0</v>
      </c>
      <c r="Y36" s="371">
        <v>0</v>
      </c>
      <c r="Z36" s="371">
        <v>0</v>
      </c>
      <c r="AA36" s="371">
        <v>0</v>
      </c>
      <c r="AB36" s="368">
        <f t="shared" si="6"/>
        <v>0</v>
      </c>
      <c r="AC36" s="364">
        <f t="shared" si="7"/>
        <v>0</v>
      </c>
    </row>
    <row r="37" spans="1:31" x14ac:dyDescent="0.25">
      <c r="A37" s="369" t="s">
        <v>154</v>
      </c>
      <c r="B37" s="374" t="s">
        <v>144</v>
      </c>
      <c r="C37" s="375">
        <v>0</v>
      </c>
      <c r="D37" s="375">
        <v>0</v>
      </c>
      <c r="E37" s="384">
        <f t="shared" si="14"/>
        <v>0</v>
      </c>
      <c r="F37" s="384">
        <f t="shared" si="8"/>
        <v>0</v>
      </c>
      <c r="G37" s="371">
        <v>0</v>
      </c>
      <c r="H37" s="371">
        <v>0</v>
      </c>
      <c r="I37" s="371">
        <v>0</v>
      </c>
      <c r="J37" s="371">
        <v>0</v>
      </c>
      <c r="K37" s="371">
        <v>0</v>
      </c>
      <c r="L37" s="371">
        <v>0</v>
      </c>
      <c r="M37" s="371">
        <v>0</v>
      </c>
      <c r="N37" s="372">
        <v>0</v>
      </c>
      <c r="O37" s="371">
        <v>0</v>
      </c>
      <c r="P37" s="371">
        <v>0</v>
      </c>
      <c r="Q37" s="371">
        <v>0</v>
      </c>
      <c r="R37" s="371">
        <v>0</v>
      </c>
      <c r="S37" s="371">
        <v>0</v>
      </c>
      <c r="T37" s="371">
        <v>0</v>
      </c>
      <c r="U37" s="371">
        <v>0</v>
      </c>
      <c r="V37" s="372">
        <v>0</v>
      </c>
      <c r="W37" s="371">
        <v>0</v>
      </c>
      <c r="X37" s="371">
        <v>0</v>
      </c>
      <c r="Y37" s="371">
        <v>0</v>
      </c>
      <c r="Z37" s="371">
        <v>0</v>
      </c>
      <c r="AA37" s="371">
        <v>0</v>
      </c>
      <c r="AB37" s="368">
        <f t="shared" si="6"/>
        <v>0</v>
      </c>
      <c r="AC37" s="364">
        <f t="shared" si="7"/>
        <v>0</v>
      </c>
    </row>
    <row r="38" spans="1:31" x14ac:dyDescent="0.25">
      <c r="A38" s="369" t="s">
        <v>153</v>
      </c>
      <c r="B38" s="374" t="s">
        <v>142</v>
      </c>
      <c r="C38" s="375">
        <v>0</v>
      </c>
      <c r="D38" s="375">
        <v>0</v>
      </c>
      <c r="E38" s="384">
        <f t="shared" si="14"/>
        <v>0</v>
      </c>
      <c r="F38" s="384">
        <f t="shared" si="8"/>
        <v>0</v>
      </c>
      <c r="G38" s="371">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368">
        <f t="shared" si="6"/>
        <v>0</v>
      </c>
      <c r="AC38" s="364">
        <f t="shared" si="7"/>
        <v>0</v>
      </c>
    </row>
    <row r="39" spans="1:31" ht="31.5" x14ac:dyDescent="0.25">
      <c r="A39" s="369" t="s">
        <v>152</v>
      </c>
      <c r="B39" s="370" t="s">
        <v>140</v>
      </c>
      <c r="C39" s="368">
        <v>0</v>
      </c>
      <c r="D39" s="368">
        <v>0</v>
      </c>
      <c r="E39" s="384">
        <f t="shared" si="14"/>
        <v>0</v>
      </c>
      <c r="F39" s="384">
        <f t="shared" si="8"/>
        <v>0</v>
      </c>
      <c r="G39" s="371">
        <v>0</v>
      </c>
      <c r="H39" s="371">
        <v>0</v>
      </c>
      <c r="I39" s="371">
        <v>0</v>
      </c>
      <c r="J39" s="371">
        <v>0</v>
      </c>
      <c r="K39" s="371">
        <v>0</v>
      </c>
      <c r="L39" s="371">
        <v>0</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368">
        <f t="shared" si="6"/>
        <v>0</v>
      </c>
      <c r="AC39" s="364">
        <f t="shared" si="7"/>
        <v>0</v>
      </c>
    </row>
    <row r="40" spans="1:31" ht="31.5" x14ac:dyDescent="0.25">
      <c r="A40" s="369" t="s">
        <v>151</v>
      </c>
      <c r="B40" s="370" t="s">
        <v>138</v>
      </c>
      <c r="C40" s="368">
        <v>0</v>
      </c>
      <c r="D40" s="368">
        <v>0</v>
      </c>
      <c r="E40" s="384">
        <f t="shared" si="14"/>
        <v>0</v>
      </c>
      <c r="F40" s="384">
        <f t="shared" si="8"/>
        <v>0</v>
      </c>
      <c r="G40" s="371">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368">
        <f t="shared" si="6"/>
        <v>0</v>
      </c>
      <c r="AC40" s="364">
        <f t="shared" si="7"/>
        <v>0</v>
      </c>
    </row>
    <row r="41" spans="1:31" x14ac:dyDescent="0.25">
      <c r="A41" s="369" t="s">
        <v>150</v>
      </c>
      <c r="B41" s="370" t="s">
        <v>136</v>
      </c>
      <c r="C41" s="368">
        <v>0</v>
      </c>
      <c r="D41" s="368">
        <v>0</v>
      </c>
      <c r="E41" s="384">
        <f t="shared" si="14"/>
        <v>0</v>
      </c>
      <c r="F41" s="384">
        <f t="shared" si="8"/>
        <v>0</v>
      </c>
      <c r="G41" s="371">
        <v>0</v>
      </c>
      <c r="H41" s="371">
        <v>0</v>
      </c>
      <c r="I41" s="371">
        <v>0</v>
      </c>
      <c r="J41" s="371">
        <v>0</v>
      </c>
      <c r="K41" s="371">
        <v>0</v>
      </c>
      <c r="L41" s="371">
        <v>0</v>
      </c>
      <c r="M41" s="371">
        <v>0</v>
      </c>
      <c r="N41" s="371">
        <v>0</v>
      </c>
      <c r="O41" s="371">
        <v>0</v>
      </c>
      <c r="P41" s="371">
        <v>0</v>
      </c>
      <c r="Q41" s="371">
        <v>0</v>
      </c>
      <c r="R41" s="371">
        <v>0</v>
      </c>
      <c r="S41" s="371">
        <v>0</v>
      </c>
      <c r="T41" s="371">
        <v>0</v>
      </c>
      <c r="U41" s="371">
        <v>0</v>
      </c>
      <c r="V41" s="371">
        <v>0</v>
      </c>
      <c r="W41" s="371">
        <v>0</v>
      </c>
      <c r="X41" s="371">
        <v>0</v>
      </c>
      <c r="Y41" s="371">
        <v>0</v>
      </c>
      <c r="Z41" s="371">
        <v>0</v>
      </c>
      <c r="AA41" s="371">
        <v>0</v>
      </c>
      <c r="AB41" s="368">
        <f t="shared" si="6"/>
        <v>0</v>
      </c>
      <c r="AC41" s="364">
        <f t="shared" si="7"/>
        <v>0</v>
      </c>
    </row>
    <row r="42" spans="1:31" ht="18.75" x14ac:dyDescent="0.25">
      <c r="A42" s="369" t="s">
        <v>149</v>
      </c>
      <c r="B42" s="374" t="s">
        <v>600</v>
      </c>
      <c r="C42" s="375">
        <v>1</v>
      </c>
      <c r="D42" s="375">
        <v>0</v>
      </c>
      <c r="E42" s="384">
        <f t="shared" si="14"/>
        <v>1</v>
      </c>
      <c r="F42" s="384">
        <f t="shared" si="8"/>
        <v>1</v>
      </c>
      <c r="G42" s="371">
        <v>0</v>
      </c>
      <c r="H42" s="371">
        <v>1</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368">
        <f t="shared" si="6"/>
        <v>1</v>
      </c>
      <c r="AC42" s="364">
        <f t="shared" si="7"/>
        <v>0</v>
      </c>
    </row>
    <row r="43" spans="1:31" s="309" customFormat="1" x14ac:dyDescent="0.25">
      <c r="A43" s="366" t="s">
        <v>59</v>
      </c>
      <c r="B43" s="367" t="s">
        <v>148</v>
      </c>
      <c r="C43" s="368">
        <v>0</v>
      </c>
      <c r="D43" s="368">
        <v>0</v>
      </c>
      <c r="E43" s="384">
        <f t="shared" si="14"/>
        <v>0</v>
      </c>
      <c r="F43" s="384">
        <f t="shared" si="8"/>
        <v>0</v>
      </c>
      <c r="G43" s="368">
        <v>0</v>
      </c>
      <c r="H43" s="368">
        <v>0</v>
      </c>
      <c r="I43" s="368">
        <v>0</v>
      </c>
      <c r="J43" s="368">
        <v>0</v>
      </c>
      <c r="K43" s="368">
        <v>0</v>
      </c>
      <c r="L43" s="368">
        <v>0</v>
      </c>
      <c r="M43" s="368">
        <v>0</v>
      </c>
      <c r="N43" s="373">
        <v>0</v>
      </c>
      <c r="O43" s="368">
        <v>0</v>
      </c>
      <c r="P43" s="368">
        <v>0</v>
      </c>
      <c r="Q43" s="368">
        <v>0</v>
      </c>
      <c r="R43" s="368">
        <v>0</v>
      </c>
      <c r="S43" s="368">
        <v>0</v>
      </c>
      <c r="T43" s="368">
        <v>0</v>
      </c>
      <c r="U43" s="368">
        <v>0</v>
      </c>
      <c r="V43" s="373">
        <v>0</v>
      </c>
      <c r="W43" s="368">
        <v>0</v>
      </c>
      <c r="X43" s="368">
        <v>0</v>
      </c>
      <c r="Y43" s="368">
        <v>0</v>
      </c>
      <c r="Z43" s="368">
        <v>0</v>
      </c>
      <c r="AA43" s="368">
        <v>0</v>
      </c>
      <c r="AB43" s="368">
        <f t="shared" si="6"/>
        <v>0</v>
      </c>
      <c r="AC43" s="364">
        <f t="shared" si="7"/>
        <v>0</v>
      </c>
      <c r="AD43" s="59"/>
    </row>
    <row r="44" spans="1:31" x14ac:dyDescent="0.25">
      <c r="A44" s="369" t="s">
        <v>147</v>
      </c>
      <c r="B44" s="370" t="s">
        <v>146</v>
      </c>
      <c r="C44" s="368">
        <v>0</v>
      </c>
      <c r="D44" s="368">
        <v>0</v>
      </c>
      <c r="E44" s="384">
        <f t="shared" si="14"/>
        <v>0</v>
      </c>
      <c r="F44" s="384">
        <f t="shared" si="8"/>
        <v>0</v>
      </c>
      <c r="G44" s="371">
        <v>0</v>
      </c>
      <c r="H44" s="371">
        <v>0</v>
      </c>
      <c r="I44" s="371">
        <v>0</v>
      </c>
      <c r="J44" s="371">
        <v>0</v>
      </c>
      <c r="K44" s="371">
        <v>0</v>
      </c>
      <c r="L44" s="371">
        <v>0</v>
      </c>
      <c r="M44" s="371">
        <v>0</v>
      </c>
      <c r="N44" s="371">
        <v>0</v>
      </c>
      <c r="O44" s="371">
        <v>0</v>
      </c>
      <c r="P44" s="371">
        <v>0</v>
      </c>
      <c r="Q44" s="371">
        <v>0</v>
      </c>
      <c r="R44" s="371">
        <v>0</v>
      </c>
      <c r="S44" s="371">
        <v>0</v>
      </c>
      <c r="T44" s="371">
        <v>0</v>
      </c>
      <c r="U44" s="371">
        <v>0</v>
      </c>
      <c r="V44" s="371">
        <v>0</v>
      </c>
      <c r="W44" s="371">
        <v>0</v>
      </c>
      <c r="X44" s="371">
        <v>0</v>
      </c>
      <c r="Y44" s="371">
        <v>0</v>
      </c>
      <c r="Z44" s="371">
        <v>0</v>
      </c>
      <c r="AA44" s="371">
        <v>0</v>
      </c>
      <c r="AB44" s="368">
        <f t="shared" si="6"/>
        <v>0</v>
      </c>
      <c r="AC44" s="364">
        <f t="shared" si="7"/>
        <v>0</v>
      </c>
    </row>
    <row r="45" spans="1:31" x14ac:dyDescent="0.25">
      <c r="A45" s="369" t="s">
        <v>145</v>
      </c>
      <c r="B45" s="370" t="s">
        <v>144</v>
      </c>
      <c r="C45" s="368">
        <v>0</v>
      </c>
      <c r="D45" s="368">
        <v>0</v>
      </c>
      <c r="E45" s="384">
        <f t="shared" si="14"/>
        <v>0</v>
      </c>
      <c r="F45" s="384">
        <f t="shared" si="8"/>
        <v>0</v>
      </c>
      <c r="G45" s="371">
        <v>0</v>
      </c>
      <c r="H45" s="371">
        <v>0</v>
      </c>
      <c r="I45" s="371">
        <v>0</v>
      </c>
      <c r="J45" s="371">
        <v>0</v>
      </c>
      <c r="K45" s="371">
        <v>0</v>
      </c>
      <c r="L45" s="371">
        <v>0</v>
      </c>
      <c r="M45" s="371">
        <v>0</v>
      </c>
      <c r="N45" s="372">
        <v>0</v>
      </c>
      <c r="O45" s="371">
        <v>0</v>
      </c>
      <c r="P45" s="371">
        <v>0</v>
      </c>
      <c r="Q45" s="371">
        <v>0</v>
      </c>
      <c r="R45" s="371">
        <v>0</v>
      </c>
      <c r="S45" s="371">
        <v>0</v>
      </c>
      <c r="T45" s="371">
        <v>0</v>
      </c>
      <c r="U45" s="371">
        <v>0</v>
      </c>
      <c r="V45" s="372">
        <v>0</v>
      </c>
      <c r="W45" s="371">
        <v>0</v>
      </c>
      <c r="X45" s="371">
        <v>0</v>
      </c>
      <c r="Y45" s="371">
        <v>0</v>
      </c>
      <c r="Z45" s="371">
        <v>0</v>
      </c>
      <c r="AA45" s="371">
        <v>0</v>
      </c>
      <c r="AB45" s="368">
        <f t="shared" si="6"/>
        <v>0</v>
      </c>
      <c r="AC45" s="364">
        <f t="shared" si="7"/>
        <v>0</v>
      </c>
    </row>
    <row r="46" spans="1:31" x14ac:dyDescent="0.25">
      <c r="A46" s="369" t="s">
        <v>143</v>
      </c>
      <c r="B46" s="370" t="s">
        <v>142</v>
      </c>
      <c r="C46" s="368">
        <v>0</v>
      </c>
      <c r="D46" s="368">
        <v>0</v>
      </c>
      <c r="E46" s="384">
        <f t="shared" si="14"/>
        <v>0</v>
      </c>
      <c r="F46" s="384">
        <f t="shared" si="8"/>
        <v>0</v>
      </c>
      <c r="G46" s="371">
        <v>0</v>
      </c>
      <c r="H46" s="371">
        <v>0</v>
      </c>
      <c r="I46" s="371">
        <v>0</v>
      </c>
      <c r="J46" s="371">
        <v>0</v>
      </c>
      <c r="K46" s="371">
        <v>0</v>
      </c>
      <c r="L46" s="371">
        <v>0</v>
      </c>
      <c r="M46" s="371">
        <v>0</v>
      </c>
      <c r="N46" s="371">
        <v>0</v>
      </c>
      <c r="O46" s="371">
        <v>0</v>
      </c>
      <c r="P46" s="371">
        <v>0</v>
      </c>
      <c r="Q46" s="371">
        <v>0</v>
      </c>
      <c r="R46" s="371">
        <v>0</v>
      </c>
      <c r="S46" s="371">
        <v>0</v>
      </c>
      <c r="T46" s="371">
        <v>0</v>
      </c>
      <c r="U46" s="371">
        <v>0</v>
      </c>
      <c r="V46" s="371">
        <v>0</v>
      </c>
      <c r="W46" s="371">
        <v>0</v>
      </c>
      <c r="X46" s="371">
        <v>0</v>
      </c>
      <c r="Y46" s="371">
        <v>0</v>
      </c>
      <c r="Z46" s="371">
        <v>0</v>
      </c>
      <c r="AA46" s="371">
        <v>0</v>
      </c>
      <c r="AB46" s="368">
        <f t="shared" si="6"/>
        <v>0</v>
      </c>
      <c r="AC46" s="364">
        <f t="shared" si="7"/>
        <v>0</v>
      </c>
    </row>
    <row r="47" spans="1:31" ht="31.5" x14ac:dyDescent="0.25">
      <c r="A47" s="369" t="s">
        <v>141</v>
      </c>
      <c r="B47" s="370" t="s">
        <v>140</v>
      </c>
      <c r="C47" s="368">
        <v>0</v>
      </c>
      <c r="D47" s="368">
        <v>0</v>
      </c>
      <c r="E47" s="384">
        <f t="shared" si="14"/>
        <v>0</v>
      </c>
      <c r="F47" s="384">
        <f t="shared" si="8"/>
        <v>0</v>
      </c>
      <c r="G47" s="371">
        <v>0</v>
      </c>
      <c r="H47" s="371">
        <v>0</v>
      </c>
      <c r="I47" s="371">
        <v>0</v>
      </c>
      <c r="J47" s="371">
        <v>0</v>
      </c>
      <c r="K47" s="371">
        <v>0</v>
      </c>
      <c r="L47" s="371">
        <v>0</v>
      </c>
      <c r="M47" s="371">
        <v>0</v>
      </c>
      <c r="N47" s="371">
        <v>0</v>
      </c>
      <c r="O47" s="371">
        <v>0</v>
      </c>
      <c r="P47" s="371">
        <v>0</v>
      </c>
      <c r="Q47" s="371">
        <v>0</v>
      </c>
      <c r="R47" s="371">
        <v>0</v>
      </c>
      <c r="S47" s="371">
        <v>0</v>
      </c>
      <c r="T47" s="371">
        <v>0</v>
      </c>
      <c r="U47" s="371">
        <v>0</v>
      </c>
      <c r="V47" s="371">
        <v>0</v>
      </c>
      <c r="W47" s="371">
        <v>0</v>
      </c>
      <c r="X47" s="371">
        <v>0</v>
      </c>
      <c r="Y47" s="371">
        <v>0</v>
      </c>
      <c r="Z47" s="371">
        <v>0</v>
      </c>
      <c r="AA47" s="371">
        <v>0</v>
      </c>
      <c r="AB47" s="368">
        <f t="shared" si="6"/>
        <v>0</v>
      </c>
      <c r="AC47" s="364">
        <f t="shared" si="7"/>
        <v>0</v>
      </c>
    </row>
    <row r="48" spans="1:31" ht="31.5" x14ac:dyDescent="0.25">
      <c r="A48" s="369" t="s">
        <v>139</v>
      </c>
      <c r="B48" s="370" t="s">
        <v>138</v>
      </c>
      <c r="C48" s="368">
        <v>0</v>
      </c>
      <c r="D48" s="368">
        <v>0</v>
      </c>
      <c r="E48" s="384">
        <f t="shared" si="14"/>
        <v>0</v>
      </c>
      <c r="F48" s="384">
        <f t="shared" si="8"/>
        <v>0</v>
      </c>
      <c r="G48" s="371">
        <v>0</v>
      </c>
      <c r="H48" s="371">
        <v>0</v>
      </c>
      <c r="I48" s="371">
        <v>0</v>
      </c>
      <c r="J48" s="371">
        <v>0</v>
      </c>
      <c r="K48" s="371">
        <v>0</v>
      </c>
      <c r="L48" s="371">
        <v>0</v>
      </c>
      <c r="M48" s="371">
        <v>0</v>
      </c>
      <c r="N48" s="371">
        <v>0</v>
      </c>
      <c r="O48" s="371">
        <v>0</v>
      </c>
      <c r="P48" s="371">
        <v>0</v>
      </c>
      <c r="Q48" s="371">
        <v>0</v>
      </c>
      <c r="R48" s="371">
        <v>0</v>
      </c>
      <c r="S48" s="371">
        <v>0</v>
      </c>
      <c r="T48" s="371">
        <v>0</v>
      </c>
      <c r="U48" s="371">
        <v>0</v>
      </c>
      <c r="V48" s="371">
        <v>0</v>
      </c>
      <c r="W48" s="371">
        <v>0</v>
      </c>
      <c r="X48" s="371">
        <v>0</v>
      </c>
      <c r="Y48" s="371">
        <v>0</v>
      </c>
      <c r="Z48" s="371">
        <v>0</v>
      </c>
      <c r="AA48" s="371">
        <v>0</v>
      </c>
      <c r="AB48" s="368">
        <f t="shared" si="6"/>
        <v>0</v>
      </c>
      <c r="AC48" s="364">
        <f t="shared" si="7"/>
        <v>0</v>
      </c>
    </row>
    <row r="49" spans="1:30" x14ac:dyDescent="0.25">
      <c r="A49" s="369" t="s">
        <v>137</v>
      </c>
      <c r="B49" s="370" t="s">
        <v>136</v>
      </c>
      <c r="C49" s="368">
        <v>0</v>
      </c>
      <c r="D49" s="368">
        <v>0</v>
      </c>
      <c r="E49" s="384">
        <f t="shared" si="14"/>
        <v>0</v>
      </c>
      <c r="F49" s="384">
        <f t="shared" si="8"/>
        <v>0</v>
      </c>
      <c r="G49" s="371">
        <v>0</v>
      </c>
      <c r="H49" s="371">
        <v>0</v>
      </c>
      <c r="I49" s="371">
        <v>0</v>
      </c>
      <c r="J49" s="371">
        <v>0</v>
      </c>
      <c r="K49" s="371">
        <v>0</v>
      </c>
      <c r="L49" s="371">
        <v>0</v>
      </c>
      <c r="M49" s="371">
        <v>0</v>
      </c>
      <c r="N49" s="371">
        <v>0</v>
      </c>
      <c r="O49" s="371">
        <v>0</v>
      </c>
      <c r="P49" s="371">
        <v>0</v>
      </c>
      <c r="Q49" s="371">
        <v>0</v>
      </c>
      <c r="R49" s="371">
        <v>0</v>
      </c>
      <c r="S49" s="371">
        <v>0</v>
      </c>
      <c r="T49" s="371">
        <v>0</v>
      </c>
      <c r="U49" s="371">
        <v>0</v>
      </c>
      <c r="V49" s="371">
        <v>0</v>
      </c>
      <c r="W49" s="371">
        <v>0</v>
      </c>
      <c r="X49" s="371">
        <v>0</v>
      </c>
      <c r="Y49" s="371">
        <v>0</v>
      </c>
      <c r="Z49" s="371">
        <v>0</v>
      </c>
      <c r="AA49" s="371">
        <v>0</v>
      </c>
      <c r="AB49" s="368">
        <f t="shared" si="6"/>
        <v>0</v>
      </c>
      <c r="AC49" s="364">
        <f t="shared" si="7"/>
        <v>0</v>
      </c>
    </row>
    <row r="50" spans="1:30" ht="18.75" x14ac:dyDescent="0.25">
      <c r="A50" s="369" t="s">
        <v>135</v>
      </c>
      <c r="B50" s="374" t="s">
        <v>600</v>
      </c>
      <c r="C50" s="368">
        <f>C42</f>
        <v>1</v>
      </c>
      <c r="D50" s="368">
        <v>0</v>
      </c>
      <c r="E50" s="384">
        <f t="shared" si="14"/>
        <v>1</v>
      </c>
      <c r="F50" s="384">
        <f t="shared" si="8"/>
        <v>1</v>
      </c>
      <c r="G50" s="371">
        <v>0</v>
      </c>
      <c r="H50" s="371">
        <f>H42</f>
        <v>1</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1">
        <v>0</v>
      </c>
      <c r="AB50" s="368">
        <f t="shared" si="6"/>
        <v>1</v>
      </c>
      <c r="AC50" s="364">
        <f t="shared" si="7"/>
        <v>0</v>
      </c>
    </row>
    <row r="51" spans="1:30" s="309" customFormat="1" ht="35.25" customHeight="1" x14ac:dyDescent="0.25">
      <c r="A51" s="366" t="s">
        <v>57</v>
      </c>
      <c r="B51" s="367" t="s">
        <v>134</v>
      </c>
      <c r="C51" s="368">
        <v>0</v>
      </c>
      <c r="D51" s="368">
        <v>0</v>
      </c>
      <c r="E51" s="384">
        <f t="shared" si="14"/>
        <v>0</v>
      </c>
      <c r="F51" s="384">
        <f t="shared" si="8"/>
        <v>0</v>
      </c>
      <c r="G51" s="368">
        <v>0</v>
      </c>
      <c r="H51" s="368">
        <v>0</v>
      </c>
      <c r="I51" s="368">
        <v>0</v>
      </c>
      <c r="J51" s="368">
        <v>0</v>
      </c>
      <c r="K51" s="368">
        <v>0</v>
      </c>
      <c r="L51" s="368">
        <v>0</v>
      </c>
      <c r="M51" s="368">
        <v>0</v>
      </c>
      <c r="N51" s="373">
        <v>0</v>
      </c>
      <c r="O51" s="368">
        <v>0</v>
      </c>
      <c r="P51" s="368">
        <v>0</v>
      </c>
      <c r="Q51" s="368">
        <v>0</v>
      </c>
      <c r="R51" s="368">
        <v>0</v>
      </c>
      <c r="S51" s="368">
        <v>0</v>
      </c>
      <c r="T51" s="368">
        <v>0</v>
      </c>
      <c r="U51" s="368">
        <v>0</v>
      </c>
      <c r="V51" s="373">
        <v>0</v>
      </c>
      <c r="W51" s="368">
        <v>0</v>
      </c>
      <c r="X51" s="368">
        <v>0</v>
      </c>
      <c r="Y51" s="368">
        <v>0</v>
      </c>
      <c r="Z51" s="368">
        <v>0</v>
      </c>
      <c r="AA51" s="368">
        <v>0</v>
      </c>
      <c r="AB51" s="368">
        <f t="shared" si="6"/>
        <v>0</v>
      </c>
      <c r="AC51" s="364">
        <f t="shared" si="7"/>
        <v>0</v>
      </c>
      <c r="AD51" s="59"/>
    </row>
    <row r="52" spans="1:30" x14ac:dyDescent="0.25">
      <c r="A52" s="369" t="s">
        <v>133</v>
      </c>
      <c r="B52" s="370" t="s">
        <v>132</v>
      </c>
      <c r="C52" s="368">
        <f>C30</f>
        <v>6.2404885499999994</v>
      </c>
      <c r="D52" s="368">
        <v>0</v>
      </c>
      <c r="E52" s="384">
        <f t="shared" si="14"/>
        <v>6.2404885499999994</v>
      </c>
      <c r="F52" s="384">
        <f t="shared" si="8"/>
        <v>6.2404885499999994</v>
      </c>
      <c r="G52" s="371">
        <v>0</v>
      </c>
      <c r="H52" s="371">
        <f>H30</f>
        <v>6.2404885499999994</v>
      </c>
      <c r="I52" s="371">
        <v>0</v>
      </c>
      <c r="J52" s="371">
        <v>0</v>
      </c>
      <c r="K52" s="371">
        <v>0</v>
      </c>
      <c r="L52" s="371">
        <v>0</v>
      </c>
      <c r="M52" s="371">
        <v>0</v>
      </c>
      <c r="N52" s="371">
        <v>0</v>
      </c>
      <c r="O52" s="371">
        <v>0</v>
      </c>
      <c r="P52" s="371">
        <v>0</v>
      </c>
      <c r="Q52" s="371">
        <v>0</v>
      </c>
      <c r="R52" s="371">
        <v>0</v>
      </c>
      <c r="S52" s="371">
        <v>0</v>
      </c>
      <c r="T52" s="371">
        <v>0</v>
      </c>
      <c r="U52" s="371">
        <v>0</v>
      </c>
      <c r="V52" s="371">
        <v>0</v>
      </c>
      <c r="W52" s="371">
        <v>0</v>
      </c>
      <c r="X52" s="371">
        <v>0</v>
      </c>
      <c r="Y52" s="371">
        <v>0</v>
      </c>
      <c r="Z52" s="371">
        <v>0</v>
      </c>
      <c r="AA52" s="371">
        <v>0</v>
      </c>
      <c r="AB52" s="368">
        <f t="shared" si="6"/>
        <v>6.2404885499999994</v>
      </c>
      <c r="AC52" s="364">
        <f t="shared" si="7"/>
        <v>0</v>
      </c>
    </row>
    <row r="53" spans="1:30" x14ac:dyDescent="0.25">
      <c r="A53" s="369" t="s">
        <v>131</v>
      </c>
      <c r="B53" s="370" t="s">
        <v>125</v>
      </c>
      <c r="C53" s="368">
        <v>0</v>
      </c>
      <c r="D53" s="368">
        <v>0</v>
      </c>
      <c r="E53" s="384">
        <f t="shared" si="14"/>
        <v>0</v>
      </c>
      <c r="F53" s="384">
        <f t="shared" si="8"/>
        <v>0</v>
      </c>
      <c r="G53" s="371">
        <v>0</v>
      </c>
      <c r="H53" s="371">
        <v>0</v>
      </c>
      <c r="I53" s="371">
        <v>0</v>
      </c>
      <c r="J53" s="371">
        <v>0</v>
      </c>
      <c r="K53" s="371">
        <v>0</v>
      </c>
      <c r="L53" s="371">
        <v>0</v>
      </c>
      <c r="M53" s="371">
        <v>0</v>
      </c>
      <c r="N53" s="372">
        <v>0</v>
      </c>
      <c r="O53" s="371">
        <v>0</v>
      </c>
      <c r="P53" s="371">
        <v>0</v>
      </c>
      <c r="Q53" s="371">
        <v>0</v>
      </c>
      <c r="R53" s="371">
        <v>0</v>
      </c>
      <c r="S53" s="371">
        <v>0</v>
      </c>
      <c r="T53" s="371">
        <v>0</v>
      </c>
      <c r="U53" s="371">
        <v>0</v>
      </c>
      <c r="V53" s="372">
        <v>0</v>
      </c>
      <c r="W53" s="371">
        <v>0</v>
      </c>
      <c r="X53" s="371">
        <v>0</v>
      </c>
      <c r="Y53" s="371">
        <v>0</v>
      </c>
      <c r="Z53" s="371">
        <v>0</v>
      </c>
      <c r="AA53" s="371">
        <v>0</v>
      </c>
      <c r="AB53" s="368">
        <f t="shared" si="6"/>
        <v>0</v>
      </c>
      <c r="AC53" s="364">
        <f t="shared" si="7"/>
        <v>0</v>
      </c>
    </row>
    <row r="54" spans="1:30" x14ac:dyDescent="0.25">
      <c r="A54" s="369" t="s">
        <v>130</v>
      </c>
      <c r="B54" s="374" t="s">
        <v>124</v>
      </c>
      <c r="C54" s="375">
        <v>0</v>
      </c>
      <c r="D54" s="375">
        <v>0</v>
      </c>
      <c r="E54" s="384">
        <f t="shared" si="14"/>
        <v>0</v>
      </c>
      <c r="F54" s="384">
        <f t="shared" si="8"/>
        <v>0</v>
      </c>
      <c r="G54" s="371">
        <v>0</v>
      </c>
      <c r="H54" s="371">
        <v>0</v>
      </c>
      <c r="I54" s="371">
        <v>0</v>
      </c>
      <c r="J54" s="371">
        <v>0</v>
      </c>
      <c r="K54" s="371">
        <v>0</v>
      </c>
      <c r="L54" s="371">
        <v>0</v>
      </c>
      <c r="M54" s="371">
        <v>0</v>
      </c>
      <c r="N54" s="371">
        <v>0</v>
      </c>
      <c r="O54" s="371">
        <v>0</v>
      </c>
      <c r="P54" s="371">
        <v>0</v>
      </c>
      <c r="Q54" s="371">
        <v>0</v>
      </c>
      <c r="R54" s="371">
        <v>0</v>
      </c>
      <c r="S54" s="371">
        <v>0</v>
      </c>
      <c r="T54" s="371">
        <v>0</v>
      </c>
      <c r="U54" s="371">
        <v>0</v>
      </c>
      <c r="V54" s="371">
        <v>0</v>
      </c>
      <c r="W54" s="371">
        <v>0</v>
      </c>
      <c r="X54" s="371">
        <v>0</v>
      </c>
      <c r="Y54" s="371">
        <v>0</v>
      </c>
      <c r="Z54" s="371">
        <v>0</v>
      </c>
      <c r="AA54" s="371">
        <v>0</v>
      </c>
      <c r="AB54" s="368">
        <f t="shared" si="6"/>
        <v>0</v>
      </c>
      <c r="AC54" s="364">
        <f t="shared" si="7"/>
        <v>0</v>
      </c>
    </row>
    <row r="55" spans="1:30" x14ac:dyDescent="0.25">
      <c r="A55" s="369" t="s">
        <v>129</v>
      </c>
      <c r="B55" s="374" t="s">
        <v>123</v>
      </c>
      <c r="C55" s="375">
        <v>0</v>
      </c>
      <c r="D55" s="375">
        <v>0</v>
      </c>
      <c r="E55" s="384">
        <f t="shared" si="14"/>
        <v>0</v>
      </c>
      <c r="F55" s="384">
        <f t="shared" si="8"/>
        <v>0</v>
      </c>
      <c r="G55" s="371">
        <v>0</v>
      </c>
      <c r="H55" s="371">
        <v>0</v>
      </c>
      <c r="I55" s="371">
        <v>0</v>
      </c>
      <c r="J55" s="371">
        <v>0</v>
      </c>
      <c r="K55" s="371">
        <v>0</v>
      </c>
      <c r="L55" s="371">
        <v>0</v>
      </c>
      <c r="M55" s="371">
        <v>0</v>
      </c>
      <c r="N55" s="371">
        <v>0</v>
      </c>
      <c r="O55" s="371">
        <v>0</v>
      </c>
      <c r="P55" s="371">
        <v>0</v>
      </c>
      <c r="Q55" s="371">
        <v>0</v>
      </c>
      <c r="R55" s="371">
        <v>0</v>
      </c>
      <c r="S55" s="371">
        <v>0</v>
      </c>
      <c r="T55" s="371">
        <v>0</v>
      </c>
      <c r="U55" s="371">
        <v>0</v>
      </c>
      <c r="V55" s="371">
        <v>0</v>
      </c>
      <c r="W55" s="371">
        <v>0</v>
      </c>
      <c r="X55" s="371">
        <v>0</v>
      </c>
      <c r="Y55" s="371">
        <v>0</v>
      </c>
      <c r="Z55" s="371">
        <v>0</v>
      </c>
      <c r="AA55" s="371">
        <v>0</v>
      </c>
      <c r="AB55" s="368">
        <f t="shared" si="6"/>
        <v>0</v>
      </c>
      <c r="AC55" s="364">
        <f t="shared" si="7"/>
        <v>0</v>
      </c>
    </row>
    <row r="56" spans="1:30" x14ac:dyDescent="0.25">
      <c r="A56" s="369" t="s">
        <v>128</v>
      </c>
      <c r="B56" s="374" t="s">
        <v>122</v>
      </c>
      <c r="C56" s="375">
        <v>0</v>
      </c>
      <c r="D56" s="375">
        <v>0</v>
      </c>
      <c r="E56" s="384">
        <f t="shared" si="14"/>
        <v>0</v>
      </c>
      <c r="F56" s="384">
        <f t="shared" si="8"/>
        <v>0</v>
      </c>
      <c r="G56" s="371">
        <v>0</v>
      </c>
      <c r="H56" s="371">
        <v>0</v>
      </c>
      <c r="I56" s="371">
        <v>0</v>
      </c>
      <c r="J56" s="371">
        <v>0</v>
      </c>
      <c r="K56" s="371">
        <v>0</v>
      </c>
      <c r="L56" s="371">
        <v>0</v>
      </c>
      <c r="M56" s="371">
        <v>0</v>
      </c>
      <c r="N56" s="371">
        <v>0</v>
      </c>
      <c r="O56" s="371">
        <v>0</v>
      </c>
      <c r="P56" s="371">
        <v>0</v>
      </c>
      <c r="Q56" s="371">
        <v>0</v>
      </c>
      <c r="R56" s="371">
        <v>0</v>
      </c>
      <c r="S56" s="371">
        <v>0</v>
      </c>
      <c r="T56" s="371">
        <v>0</v>
      </c>
      <c r="U56" s="371">
        <v>0</v>
      </c>
      <c r="V56" s="371">
        <v>0</v>
      </c>
      <c r="W56" s="371">
        <v>0</v>
      </c>
      <c r="X56" s="371">
        <v>0</v>
      </c>
      <c r="Y56" s="371">
        <v>0</v>
      </c>
      <c r="Z56" s="371">
        <v>0</v>
      </c>
      <c r="AA56" s="371">
        <v>0</v>
      </c>
      <c r="AB56" s="368">
        <f t="shared" si="6"/>
        <v>0</v>
      </c>
      <c r="AC56" s="364">
        <f t="shared" si="7"/>
        <v>0</v>
      </c>
    </row>
    <row r="57" spans="1:30" ht="18.75" x14ac:dyDescent="0.25">
      <c r="A57" s="369" t="s">
        <v>127</v>
      </c>
      <c r="B57" s="374" t="s">
        <v>600</v>
      </c>
      <c r="C57" s="375">
        <f>C50</f>
        <v>1</v>
      </c>
      <c r="D57" s="375">
        <v>0</v>
      </c>
      <c r="E57" s="384">
        <f t="shared" si="14"/>
        <v>1</v>
      </c>
      <c r="F57" s="384">
        <f t="shared" si="8"/>
        <v>1</v>
      </c>
      <c r="G57" s="371">
        <v>0</v>
      </c>
      <c r="H57" s="371">
        <f>H50</f>
        <v>1</v>
      </c>
      <c r="I57" s="371">
        <v>0</v>
      </c>
      <c r="J57" s="371">
        <v>0</v>
      </c>
      <c r="K57" s="371">
        <v>0</v>
      </c>
      <c r="L57" s="371">
        <v>0</v>
      </c>
      <c r="M57" s="371">
        <v>0</v>
      </c>
      <c r="N57" s="371">
        <v>0</v>
      </c>
      <c r="O57" s="371">
        <v>0</v>
      </c>
      <c r="P57" s="371">
        <v>0</v>
      </c>
      <c r="Q57" s="371">
        <v>0</v>
      </c>
      <c r="R57" s="371">
        <v>0</v>
      </c>
      <c r="S57" s="371">
        <v>0</v>
      </c>
      <c r="T57" s="371">
        <v>0</v>
      </c>
      <c r="U57" s="371">
        <v>0</v>
      </c>
      <c r="V57" s="371">
        <v>0</v>
      </c>
      <c r="W57" s="371">
        <v>0</v>
      </c>
      <c r="X57" s="371">
        <v>0</v>
      </c>
      <c r="Y57" s="371">
        <v>0</v>
      </c>
      <c r="Z57" s="371">
        <v>0</v>
      </c>
      <c r="AA57" s="371">
        <v>0</v>
      </c>
      <c r="AB57" s="368">
        <f t="shared" si="6"/>
        <v>1</v>
      </c>
      <c r="AC57" s="364">
        <f t="shared" si="7"/>
        <v>0</v>
      </c>
    </row>
    <row r="58" spans="1:30" s="309" customFormat="1" ht="36.75" customHeight="1" x14ac:dyDescent="0.25">
      <c r="A58" s="366" t="s">
        <v>56</v>
      </c>
      <c r="B58" s="376" t="s">
        <v>206</v>
      </c>
      <c r="C58" s="375">
        <v>0</v>
      </c>
      <c r="D58" s="375">
        <v>0</v>
      </c>
      <c r="E58" s="384">
        <f t="shared" si="14"/>
        <v>0</v>
      </c>
      <c r="F58" s="384">
        <f t="shared" si="8"/>
        <v>0</v>
      </c>
      <c r="G58" s="368">
        <v>0</v>
      </c>
      <c r="H58" s="368">
        <v>0</v>
      </c>
      <c r="I58" s="368">
        <v>0</v>
      </c>
      <c r="J58" s="368">
        <v>0</v>
      </c>
      <c r="K58" s="368">
        <v>0</v>
      </c>
      <c r="L58" s="368">
        <v>0</v>
      </c>
      <c r="M58" s="368">
        <v>0</v>
      </c>
      <c r="N58" s="373">
        <v>0</v>
      </c>
      <c r="O58" s="368">
        <v>0</v>
      </c>
      <c r="P58" s="368">
        <v>0</v>
      </c>
      <c r="Q58" s="368">
        <v>0</v>
      </c>
      <c r="R58" s="368">
        <v>0</v>
      </c>
      <c r="S58" s="368">
        <v>0</v>
      </c>
      <c r="T58" s="368">
        <v>0</v>
      </c>
      <c r="U58" s="368">
        <v>0</v>
      </c>
      <c r="V58" s="373">
        <v>0</v>
      </c>
      <c r="W58" s="368">
        <v>0</v>
      </c>
      <c r="X58" s="368">
        <v>0</v>
      </c>
      <c r="Y58" s="368">
        <v>0</v>
      </c>
      <c r="Z58" s="368">
        <v>0</v>
      </c>
      <c r="AA58" s="368">
        <v>0</v>
      </c>
      <c r="AB58" s="368">
        <f t="shared" si="6"/>
        <v>0</v>
      </c>
      <c r="AC58" s="364">
        <f t="shared" si="7"/>
        <v>0</v>
      </c>
      <c r="AD58" s="59"/>
    </row>
    <row r="59" spans="1:30" s="309" customFormat="1" x14ac:dyDescent="0.25">
      <c r="A59" s="366" t="s">
        <v>54</v>
      </c>
      <c r="B59" s="367" t="s">
        <v>126</v>
      </c>
      <c r="C59" s="368">
        <v>0</v>
      </c>
      <c r="D59" s="368">
        <v>0</v>
      </c>
      <c r="E59" s="384">
        <f t="shared" si="14"/>
        <v>0</v>
      </c>
      <c r="F59" s="384">
        <f t="shared" si="8"/>
        <v>0</v>
      </c>
      <c r="G59" s="368">
        <v>0</v>
      </c>
      <c r="H59" s="368">
        <v>0</v>
      </c>
      <c r="I59" s="368">
        <v>0</v>
      </c>
      <c r="J59" s="368">
        <v>0</v>
      </c>
      <c r="K59" s="368">
        <v>0</v>
      </c>
      <c r="L59" s="368">
        <v>0</v>
      </c>
      <c r="M59" s="368">
        <v>0</v>
      </c>
      <c r="N59" s="373">
        <v>0</v>
      </c>
      <c r="O59" s="368">
        <v>0</v>
      </c>
      <c r="P59" s="368">
        <v>0</v>
      </c>
      <c r="Q59" s="368">
        <v>0</v>
      </c>
      <c r="R59" s="368">
        <v>0</v>
      </c>
      <c r="S59" s="368">
        <v>0</v>
      </c>
      <c r="T59" s="368">
        <v>0</v>
      </c>
      <c r="U59" s="368">
        <v>0</v>
      </c>
      <c r="V59" s="373">
        <v>0</v>
      </c>
      <c r="W59" s="368">
        <v>0</v>
      </c>
      <c r="X59" s="368">
        <v>0</v>
      </c>
      <c r="Y59" s="368">
        <v>0</v>
      </c>
      <c r="Z59" s="368">
        <v>0</v>
      </c>
      <c r="AA59" s="368">
        <v>0</v>
      </c>
      <c r="AB59" s="368">
        <f t="shared" si="6"/>
        <v>0</v>
      </c>
      <c r="AC59" s="364">
        <f t="shared" si="7"/>
        <v>0</v>
      </c>
      <c r="AD59" s="59"/>
    </row>
    <row r="60" spans="1:30" x14ac:dyDescent="0.25">
      <c r="A60" s="369" t="s">
        <v>200</v>
      </c>
      <c r="B60" s="377" t="s">
        <v>146</v>
      </c>
      <c r="C60" s="378">
        <v>0</v>
      </c>
      <c r="D60" s="378">
        <v>0</v>
      </c>
      <c r="E60" s="384">
        <f t="shared" si="14"/>
        <v>0</v>
      </c>
      <c r="F60" s="384">
        <f t="shared" si="8"/>
        <v>0</v>
      </c>
      <c r="G60" s="371">
        <v>0</v>
      </c>
      <c r="H60" s="371">
        <v>0</v>
      </c>
      <c r="I60" s="371">
        <v>0</v>
      </c>
      <c r="J60" s="371">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368">
        <f t="shared" si="6"/>
        <v>0</v>
      </c>
      <c r="AC60" s="364">
        <f t="shared" si="7"/>
        <v>0</v>
      </c>
    </row>
    <row r="61" spans="1:30" x14ac:dyDescent="0.25">
      <c r="A61" s="369" t="s">
        <v>201</v>
      </c>
      <c r="B61" s="377" t="s">
        <v>144</v>
      </c>
      <c r="C61" s="378">
        <v>0</v>
      </c>
      <c r="D61" s="378">
        <v>0</v>
      </c>
      <c r="E61" s="384">
        <f t="shared" si="14"/>
        <v>0</v>
      </c>
      <c r="F61" s="384">
        <f t="shared" si="8"/>
        <v>0</v>
      </c>
      <c r="G61" s="371">
        <v>0</v>
      </c>
      <c r="H61" s="371">
        <v>0</v>
      </c>
      <c r="I61" s="371">
        <v>0</v>
      </c>
      <c r="J61" s="371">
        <v>0</v>
      </c>
      <c r="K61" s="371">
        <v>0</v>
      </c>
      <c r="L61" s="371">
        <v>0</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368">
        <f t="shared" si="6"/>
        <v>0</v>
      </c>
      <c r="AC61" s="364">
        <f t="shared" si="7"/>
        <v>0</v>
      </c>
    </row>
    <row r="62" spans="1:30" x14ac:dyDescent="0.25">
      <c r="A62" s="369" t="s">
        <v>202</v>
      </c>
      <c r="B62" s="377" t="s">
        <v>142</v>
      </c>
      <c r="C62" s="378">
        <v>0</v>
      </c>
      <c r="D62" s="378">
        <v>0</v>
      </c>
      <c r="E62" s="384">
        <f t="shared" si="14"/>
        <v>0</v>
      </c>
      <c r="F62" s="384">
        <f t="shared" si="8"/>
        <v>0</v>
      </c>
      <c r="G62" s="371">
        <v>0</v>
      </c>
      <c r="H62" s="371">
        <v>0</v>
      </c>
      <c r="I62" s="371">
        <v>0</v>
      </c>
      <c r="J62" s="371">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368">
        <f t="shared" si="6"/>
        <v>0</v>
      </c>
      <c r="AC62" s="364">
        <f t="shared" si="7"/>
        <v>0</v>
      </c>
    </row>
    <row r="63" spans="1:30" x14ac:dyDescent="0.25">
      <c r="A63" s="369" t="s">
        <v>203</v>
      </c>
      <c r="B63" s="377" t="s">
        <v>205</v>
      </c>
      <c r="C63" s="378">
        <v>0</v>
      </c>
      <c r="D63" s="378">
        <v>0</v>
      </c>
      <c r="E63" s="384">
        <f t="shared" si="14"/>
        <v>0</v>
      </c>
      <c r="F63" s="384">
        <f t="shared" si="8"/>
        <v>0</v>
      </c>
      <c r="G63" s="371">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68">
        <f t="shared" si="6"/>
        <v>0</v>
      </c>
      <c r="AC63" s="364">
        <f t="shared" si="7"/>
        <v>0</v>
      </c>
    </row>
    <row r="64" spans="1:30" ht="18.75" x14ac:dyDescent="0.25">
      <c r="A64" s="369" t="s">
        <v>204</v>
      </c>
      <c r="B64" s="374" t="s">
        <v>598</v>
      </c>
      <c r="C64" s="375">
        <v>0</v>
      </c>
      <c r="D64" s="375">
        <v>0</v>
      </c>
      <c r="E64" s="384">
        <f t="shared" si="14"/>
        <v>0</v>
      </c>
      <c r="F64" s="384">
        <f t="shared" si="8"/>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68">
        <f t="shared" si="6"/>
        <v>0</v>
      </c>
      <c r="AC64" s="364">
        <f t="shared" si="7"/>
        <v>0</v>
      </c>
    </row>
    <row r="65" spans="1:28"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0"/>
    </row>
    <row r="66" spans="1:28" ht="54" customHeight="1" x14ac:dyDescent="0.25">
      <c r="A66" s="60"/>
      <c r="B66" s="480"/>
      <c r="C66" s="480"/>
      <c r="D66" s="480"/>
      <c r="E66" s="480"/>
      <c r="F66" s="480"/>
      <c r="G66" s="480"/>
      <c r="H66" s="480"/>
      <c r="I66" s="480"/>
      <c r="J66" s="480"/>
      <c r="K66" s="480"/>
      <c r="L66" s="480"/>
      <c r="M66" s="480"/>
      <c r="N66" s="480"/>
      <c r="O66" s="480"/>
      <c r="P66" s="480"/>
      <c r="Q66" s="480"/>
      <c r="R66" s="480"/>
      <c r="S66" s="480"/>
      <c r="T66" s="480"/>
      <c r="U66" s="480"/>
      <c r="V66" s="480"/>
      <c r="W66" s="480"/>
      <c r="X66" s="480"/>
      <c r="Y66" s="480"/>
      <c r="Z66" s="354"/>
      <c r="AA66" s="354"/>
      <c r="AB66" s="64"/>
    </row>
    <row r="67" spans="1:28" x14ac:dyDescent="0.25">
      <c r="A67" s="60"/>
      <c r="B67" s="60"/>
      <c r="C67" s="60"/>
      <c r="D67" s="60"/>
      <c r="E67" s="60"/>
      <c r="F67" s="60"/>
      <c r="AB67" s="60"/>
    </row>
    <row r="68" spans="1:28" ht="50.25" customHeight="1" x14ac:dyDescent="0.25">
      <c r="A68" s="60"/>
      <c r="B68" s="483"/>
      <c r="C68" s="483"/>
      <c r="D68" s="483"/>
      <c r="E68" s="483"/>
      <c r="F68" s="483"/>
      <c r="G68" s="483"/>
      <c r="H68" s="483"/>
      <c r="I68" s="483"/>
      <c r="J68" s="483"/>
      <c r="K68" s="483"/>
      <c r="L68" s="483"/>
      <c r="M68" s="483"/>
      <c r="N68" s="483"/>
      <c r="O68" s="483"/>
      <c r="P68" s="483"/>
      <c r="Q68" s="483"/>
      <c r="R68" s="483"/>
      <c r="S68" s="483"/>
      <c r="T68" s="483"/>
      <c r="U68" s="483"/>
      <c r="V68" s="483"/>
      <c r="W68" s="483"/>
      <c r="X68" s="483"/>
      <c r="Y68" s="483"/>
      <c r="Z68" s="355"/>
      <c r="AA68" s="355"/>
      <c r="AB68" s="60"/>
    </row>
    <row r="69" spans="1:28" x14ac:dyDescent="0.25">
      <c r="A69" s="60"/>
      <c r="B69" s="60"/>
      <c r="C69" s="60"/>
      <c r="D69" s="60"/>
      <c r="E69" s="60"/>
      <c r="F69" s="60"/>
      <c r="AB69" s="60"/>
    </row>
    <row r="70" spans="1:28" ht="36.75" customHeight="1" x14ac:dyDescent="0.25">
      <c r="A70" s="60"/>
      <c r="B70" s="480"/>
      <c r="C70" s="480"/>
      <c r="D70" s="480"/>
      <c r="E70" s="480"/>
      <c r="F70" s="480"/>
      <c r="G70" s="480"/>
      <c r="H70" s="480"/>
      <c r="I70" s="480"/>
      <c r="J70" s="480"/>
      <c r="K70" s="480"/>
      <c r="L70" s="480"/>
      <c r="M70" s="480"/>
      <c r="N70" s="480"/>
      <c r="O70" s="480"/>
      <c r="P70" s="480"/>
      <c r="Q70" s="480"/>
      <c r="R70" s="480"/>
      <c r="S70" s="480"/>
      <c r="T70" s="480"/>
      <c r="U70" s="480"/>
      <c r="V70" s="480"/>
      <c r="W70" s="480"/>
      <c r="X70" s="480"/>
      <c r="Y70" s="480"/>
      <c r="Z70" s="354"/>
      <c r="AA70" s="354"/>
      <c r="AB70" s="60"/>
    </row>
    <row r="71" spans="1:28" x14ac:dyDescent="0.25">
      <c r="A71" s="60"/>
      <c r="B71" s="63"/>
      <c r="C71" s="63"/>
      <c r="D71" s="63"/>
      <c r="E71" s="63"/>
      <c r="F71" s="63"/>
      <c r="AB71" s="60"/>
    </row>
    <row r="72" spans="1:28" ht="51" customHeight="1" x14ac:dyDescent="0.25">
      <c r="A72" s="60"/>
      <c r="B72" s="480"/>
      <c r="C72" s="480"/>
      <c r="D72" s="480"/>
      <c r="E72" s="480"/>
      <c r="F72" s="480"/>
      <c r="G72" s="480"/>
      <c r="H72" s="480"/>
      <c r="I72" s="480"/>
      <c r="J72" s="480"/>
      <c r="K72" s="480"/>
      <c r="L72" s="480"/>
      <c r="M72" s="480"/>
      <c r="N72" s="480"/>
      <c r="O72" s="480"/>
      <c r="P72" s="480"/>
      <c r="Q72" s="480"/>
      <c r="R72" s="480"/>
      <c r="S72" s="480"/>
      <c r="T72" s="480"/>
      <c r="U72" s="480"/>
      <c r="V72" s="480"/>
      <c r="W72" s="480"/>
      <c r="X72" s="480"/>
      <c r="Y72" s="480"/>
      <c r="Z72" s="354"/>
      <c r="AA72" s="354"/>
      <c r="AB72" s="60"/>
    </row>
    <row r="73" spans="1:28" ht="32.25" customHeight="1" x14ac:dyDescent="0.25">
      <c r="A73" s="60"/>
      <c r="B73" s="483"/>
      <c r="C73" s="483"/>
      <c r="D73" s="483"/>
      <c r="E73" s="483"/>
      <c r="F73" s="483"/>
      <c r="G73" s="483"/>
      <c r="H73" s="483"/>
      <c r="I73" s="483"/>
      <c r="J73" s="483"/>
      <c r="K73" s="483"/>
      <c r="L73" s="483"/>
      <c r="M73" s="483"/>
      <c r="N73" s="483"/>
      <c r="O73" s="483"/>
      <c r="P73" s="483"/>
      <c r="Q73" s="483"/>
      <c r="R73" s="483"/>
      <c r="S73" s="483"/>
      <c r="T73" s="483"/>
      <c r="U73" s="483"/>
      <c r="V73" s="483"/>
      <c r="W73" s="483"/>
      <c r="X73" s="483"/>
      <c r="Y73" s="483"/>
      <c r="Z73" s="355"/>
      <c r="AA73" s="355"/>
      <c r="AB73" s="60"/>
    </row>
    <row r="74" spans="1:28" ht="51.75" customHeight="1" x14ac:dyDescent="0.25">
      <c r="A74" s="60"/>
      <c r="B74" s="480"/>
      <c r="C74" s="480"/>
      <c r="D74" s="480"/>
      <c r="E74" s="480"/>
      <c r="F74" s="480"/>
      <c r="G74" s="480"/>
      <c r="H74" s="480"/>
      <c r="I74" s="480"/>
      <c r="J74" s="480"/>
      <c r="K74" s="480"/>
      <c r="L74" s="480"/>
      <c r="M74" s="480"/>
      <c r="N74" s="480"/>
      <c r="O74" s="480"/>
      <c r="P74" s="480"/>
      <c r="Q74" s="480"/>
      <c r="R74" s="480"/>
      <c r="S74" s="480"/>
      <c r="T74" s="480"/>
      <c r="U74" s="480"/>
      <c r="V74" s="480"/>
      <c r="W74" s="480"/>
      <c r="X74" s="480"/>
      <c r="Y74" s="480"/>
      <c r="Z74" s="354"/>
      <c r="AA74" s="354"/>
      <c r="AB74" s="60"/>
    </row>
    <row r="75" spans="1:28" ht="21.75" customHeight="1" x14ac:dyDescent="0.25">
      <c r="A75" s="60"/>
      <c r="B75" s="481"/>
      <c r="C75" s="481"/>
      <c r="D75" s="481"/>
      <c r="E75" s="481"/>
      <c r="F75" s="481"/>
      <c r="G75" s="481"/>
      <c r="H75" s="481"/>
      <c r="I75" s="481"/>
      <c r="J75" s="481"/>
      <c r="K75" s="481"/>
      <c r="L75" s="481"/>
      <c r="M75" s="481"/>
      <c r="N75" s="481"/>
      <c r="O75" s="481"/>
      <c r="P75" s="481"/>
      <c r="Q75" s="481"/>
      <c r="R75" s="481"/>
      <c r="S75" s="481"/>
      <c r="T75" s="481"/>
      <c r="U75" s="481"/>
      <c r="V75" s="481"/>
      <c r="W75" s="481"/>
      <c r="X75" s="481"/>
      <c r="Y75" s="481"/>
      <c r="Z75" s="352"/>
      <c r="AA75" s="352"/>
      <c r="AB75" s="60"/>
    </row>
    <row r="76" spans="1:28" ht="23.25" customHeight="1" x14ac:dyDescent="0.25">
      <c r="A76" s="60"/>
      <c r="B76" s="61"/>
      <c r="C76" s="61"/>
      <c r="D76" s="61"/>
      <c r="E76" s="61"/>
      <c r="F76" s="61"/>
      <c r="AB76" s="60"/>
    </row>
    <row r="77" spans="1:28" ht="18.75" customHeight="1" x14ac:dyDescent="0.25">
      <c r="A77" s="60"/>
      <c r="B77" s="482"/>
      <c r="C77" s="482"/>
      <c r="D77" s="482"/>
      <c r="E77" s="482"/>
      <c r="F77" s="482"/>
      <c r="G77" s="482"/>
      <c r="H77" s="482"/>
      <c r="I77" s="482"/>
      <c r="J77" s="482"/>
      <c r="K77" s="482"/>
      <c r="L77" s="482"/>
      <c r="M77" s="482"/>
      <c r="N77" s="482"/>
      <c r="O77" s="482"/>
      <c r="P77" s="482"/>
      <c r="Q77" s="482"/>
      <c r="R77" s="482"/>
      <c r="S77" s="482"/>
      <c r="T77" s="482"/>
      <c r="U77" s="482"/>
      <c r="V77" s="482"/>
      <c r="W77" s="482"/>
      <c r="X77" s="482"/>
      <c r="Y77" s="482"/>
      <c r="Z77" s="353"/>
      <c r="AA77" s="353"/>
      <c r="AB77" s="60"/>
    </row>
    <row r="78" spans="1:28" x14ac:dyDescent="0.25">
      <c r="A78" s="60"/>
      <c r="B78" s="60"/>
      <c r="C78" s="60"/>
      <c r="D78" s="60"/>
      <c r="E78" s="60"/>
      <c r="F78" s="60"/>
      <c r="AB78" s="60"/>
    </row>
    <row r="79" spans="1:28" x14ac:dyDescent="0.25">
      <c r="A79" s="60"/>
      <c r="B79" s="60"/>
      <c r="C79" s="60"/>
      <c r="D79" s="60"/>
      <c r="E79" s="60"/>
      <c r="F79" s="60"/>
      <c r="AB79" s="60"/>
    </row>
    <row r="80" spans="1:28" x14ac:dyDescent="0.25">
      <c r="G80" s="59"/>
      <c r="H80" s="59"/>
      <c r="I80" s="59"/>
      <c r="J80" s="59"/>
      <c r="K80" s="59"/>
      <c r="L80" s="59"/>
      <c r="M80" s="59"/>
      <c r="N80" s="59"/>
      <c r="O80" s="59"/>
      <c r="P80" s="59"/>
      <c r="Q80" s="59"/>
      <c r="R80" s="59"/>
      <c r="S80" s="59"/>
      <c r="T80" s="59"/>
      <c r="U80" s="59"/>
      <c r="V80" s="59"/>
      <c r="W80" s="59"/>
      <c r="X80" s="59"/>
      <c r="Y80" s="59"/>
      <c r="Z80" s="59"/>
      <c r="AA80" s="59"/>
    </row>
    <row r="81" spans="7:27" x14ac:dyDescent="0.25">
      <c r="G81" s="59"/>
      <c r="H81" s="59"/>
      <c r="I81" s="59"/>
      <c r="J81" s="59"/>
      <c r="K81" s="59"/>
      <c r="L81" s="59"/>
      <c r="M81" s="59"/>
      <c r="N81" s="59"/>
      <c r="O81" s="59"/>
      <c r="P81" s="59"/>
      <c r="Q81" s="59"/>
      <c r="R81" s="59"/>
      <c r="S81" s="59"/>
      <c r="T81" s="59"/>
      <c r="U81" s="59"/>
      <c r="V81" s="59"/>
      <c r="W81" s="59"/>
      <c r="X81" s="59"/>
      <c r="Y81" s="59"/>
      <c r="Z81" s="59"/>
      <c r="AA81" s="59"/>
    </row>
    <row r="82" spans="7:27" x14ac:dyDescent="0.25">
      <c r="G82" s="59"/>
      <c r="H82" s="59"/>
      <c r="I82" s="59"/>
      <c r="J82" s="59"/>
      <c r="K82" s="59"/>
      <c r="L82" s="59"/>
      <c r="M82" s="59"/>
      <c r="N82" s="59"/>
      <c r="O82" s="59"/>
      <c r="P82" s="59"/>
      <c r="Q82" s="59"/>
      <c r="R82" s="59"/>
      <c r="S82" s="59"/>
      <c r="T82" s="59"/>
      <c r="U82" s="59"/>
      <c r="V82" s="59"/>
      <c r="W82" s="59"/>
      <c r="X82" s="59"/>
      <c r="Y82" s="59"/>
      <c r="Z82" s="59"/>
      <c r="AA82" s="59"/>
    </row>
    <row r="83" spans="7:27" x14ac:dyDescent="0.25">
      <c r="G83" s="59"/>
      <c r="H83" s="59"/>
      <c r="I83" s="59"/>
      <c r="J83" s="59"/>
      <c r="K83" s="59"/>
      <c r="L83" s="59"/>
      <c r="M83" s="59"/>
      <c r="N83" s="59"/>
      <c r="O83" s="59"/>
      <c r="P83" s="59"/>
      <c r="Q83" s="59"/>
      <c r="R83" s="59"/>
      <c r="S83" s="59"/>
      <c r="T83" s="59"/>
      <c r="U83" s="59"/>
      <c r="V83" s="59"/>
      <c r="W83" s="59"/>
      <c r="X83" s="59"/>
      <c r="Y83" s="59"/>
      <c r="Z83" s="59"/>
      <c r="AA83" s="59"/>
    </row>
    <row r="84" spans="7:27" x14ac:dyDescent="0.25">
      <c r="G84" s="59"/>
      <c r="H84" s="59"/>
      <c r="I84" s="59"/>
      <c r="J84" s="59"/>
      <c r="K84" s="59"/>
      <c r="L84" s="59"/>
      <c r="M84" s="59"/>
      <c r="N84" s="59"/>
      <c r="O84" s="59"/>
      <c r="P84" s="59"/>
      <c r="Q84" s="59"/>
      <c r="R84" s="59"/>
      <c r="S84" s="59"/>
      <c r="T84" s="59"/>
      <c r="U84" s="59"/>
      <c r="V84" s="59"/>
      <c r="W84" s="59"/>
      <c r="X84" s="59"/>
      <c r="Y84" s="59"/>
      <c r="Z84" s="59"/>
      <c r="AA84" s="59"/>
    </row>
    <row r="85" spans="7:27" x14ac:dyDescent="0.25">
      <c r="G85" s="59"/>
      <c r="H85" s="59"/>
      <c r="I85" s="59"/>
      <c r="J85" s="59"/>
      <c r="K85" s="59"/>
      <c r="L85" s="59"/>
      <c r="M85" s="59"/>
      <c r="N85" s="59"/>
      <c r="O85" s="59"/>
      <c r="P85" s="59"/>
      <c r="Q85" s="59"/>
      <c r="R85" s="59"/>
      <c r="S85" s="59"/>
      <c r="T85" s="59"/>
      <c r="U85" s="59"/>
      <c r="V85" s="59"/>
      <c r="W85" s="59"/>
      <c r="X85" s="59"/>
      <c r="Y85" s="59"/>
      <c r="Z85" s="59"/>
      <c r="AA85" s="59"/>
    </row>
    <row r="86" spans="7:27" x14ac:dyDescent="0.25">
      <c r="G86" s="59"/>
      <c r="H86" s="59"/>
      <c r="I86" s="59"/>
      <c r="J86" s="59"/>
      <c r="K86" s="59"/>
      <c r="L86" s="59"/>
      <c r="M86" s="59"/>
      <c r="N86" s="59"/>
      <c r="O86" s="59"/>
      <c r="P86" s="59"/>
      <c r="Q86" s="59"/>
      <c r="R86" s="59"/>
      <c r="S86" s="59"/>
      <c r="T86" s="59"/>
      <c r="U86" s="59"/>
      <c r="V86" s="59"/>
      <c r="W86" s="59"/>
      <c r="X86" s="59"/>
      <c r="Y86" s="59"/>
      <c r="Z86" s="59"/>
      <c r="AA86" s="59"/>
    </row>
    <row r="87" spans="7:27" x14ac:dyDescent="0.25">
      <c r="G87" s="59"/>
      <c r="H87" s="59"/>
      <c r="I87" s="59"/>
      <c r="J87" s="59"/>
      <c r="K87" s="59"/>
      <c r="L87" s="59"/>
      <c r="M87" s="59"/>
      <c r="N87" s="59"/>
      <c r="O87" s="59"/>
      <c r="P87" s="59"/>
      <c r="Q87" s="59"/>
      <c r="R87" s="59"/>
      <c r="S87" s="59"/>
      <c r="T87" s="59"/>
      <c r="U87" s="59"/>
      <c r="V87" s="59"/>
      <c r="W87" s="59"/>
      <c r="X87" s="59"/>
      <c r="Y87" s="59"/>
      <c r="Z87" s="59"/>
      <c r="AA87" s="59"/>
    </row>
    <row r="88" spans="7:27" x14ac:dyDescent="0.25">
      <c r="G88" s="59"/>
      <c r="H88" s="59"/>
      <c r="I88" s="59"/>
      <c r="J88" s="59"/>
      <c r="K88" s="59"/>
      <c r="L88" s="59"/>
      <c r="M88" s="59"/>
      <c r="N88" s="59"/>
      <c r="O88" s="59"/>
      <c r="P88" s="59"/>
      <c r="Q88" s="59"/>
      <c r="R88" s="59"/>
      <c r="S88" s="59"/>
      <c r="T88" s="59"/>
      <c r="U88" s="59"/>
      <c r="V88" s="59"/>
      <c r="W88" s="59"/>
      <c r="X88" s="59"/>
      <c r="Y88" s="59"/>
      <c r="Z88" s="59"/>
      <c r="AA88" s="59"/>
    </row>
    <row r="89" spans="7:27" x14ac:dyDescent="0.25">
      <c r="G89" s="59"/>
      <c r="H89" s="59"/>
      <c r="I89" s="59"/>
      <c r="J89" s="59"/>
      <c r="K89" s="59"/>
      <c r="L89" s="59"/>
      <c r="M89" s="59"/>
      <c r="N89" s="59"/>
      <c r="O89" s="59"/>
      <c r="P89" s="59"/>
      <c r="Q89" s="59"/>
      <c r="R89" s="59"/>
      <c r="S89" s="59"/>
      <c r="T89" s="59"/>
      <c r="U89" s="59"/>
      <c r="V89" s="59"/>
      <c r="W89" s="59"/>
      <c r="X89" s="59"/>
      <c r="Y89" s="59"/>
      <c r="Z89" s="59"/>
      <c r="AA89" s="59"/>
    </row>
    <row r="90" spans="7:27" x14ac:dyDescent="0.25">
      <c r="G90" s="59"/>
      <c r="H90" s="59"/>
      <c r="I90" s="59"/>
      <c r="J90" s="59"/>
      <c r="K90" s="59"/>
      <c r="L90" s="59"/>
      <c r="M90" s="59"/>
      <c r="N90" s="59"/>
      <c r="O90" s="59"/>
      <c r="P90" s="59"/>
      <c r="Q90" s="59"/>
      <c r="R90" s="59"/>
      <c r="S90" s="59"/>
      <c r="T90" s="59"/>
      <c r="U90" s="59"/>
      <c r="V90" s="59"/>
      <c r="W90" s="59"/>
      <c r="X90" s="59"/>
      <c r="Y90" s="59"/>
      <c r="Z90" s="59"/>
      <c r="AA90" s="59"/>
    </row>
    <row r="91" spans="7:27" x14ac:dyDescent="0.25">
      <c r="G91" s="59"/>
      <c r="H91" s="59"/>
      <c r="I91" s="59"/>
      <c r="J91" s="59"/>
      <c r="K91" s="59"/>
      <c r="L91" s="59"/>
      <c r="M91" s="59"/>
      <c r="N91" s="59"/>
      <c r="O91" s="59"/>
      <c r="P91" s="59"/>
      <c r="Q91" s="59"/>
      <c r="R91" s="59"/>
      <c r="S91" s="59"/>
      <c r="T91" s="59"/>
      <c r="U91" s="59"/>
      <c r="V91" s="59"/>
      <c r="W91" s="59"/>
      <c r="X91" s="59"/>
      <c r="Y91" s="59"/>
      <c r="Z91" s="59"/>
      <c r="AA91" s="59"/>
    </row>
    <row r="92" spans="7:27" x14ac:dyDescent="0.25">
      <c r="G92" s="59"/>
      <c r="H92" s="59"/>
      <c r="I92" s="59"/>
      <c r="J92" s="59"/>
      <c r="K92" s="59"/>
      <c r="L92" s="59"/>
      <c r="M92" s="59"/>
      <c r="N92" s="59"/>
      <c r="O92" s="59"/>
      <c r="P92" s="59"/>
      <c r="Q92" s="59"/>
      <c r="R92" s="59"/>
      <c r="S92" s="59"/>
      <c r="T92" s="59"/>
      <c r="U92" s="59"/>
      <c r="V92" s="59"/>
      <c r="W92" s="59"/>
      <c r="X92" s="59"/>
      <c r="Y92" s="59"/>
      <c r="Z92" s="59"/>
      <c r="AA92" s="59"/>
    </row>
  </sheetData>
  <mergeCells count="39">
    <mergeCell ref="AB20:AC21"/>
    <mergeCell ref="P20:S20"/>
    <mergeCell ref="T20:W20"/>
    <mergeCell ref="A12:AC12"/>
    <mergeCell ref="A14:AC14"/>
    <mergeCell ref="A15:AC15"/>
    <mergeCell ref="A16:AC16"/>
    <mergeCell ref="A18:AC18"/>
    <mergeCell ref="H21:I21"/>
    <mergeCell ref="J21:K21"/>
    <mergeCell ref="L21:M21"/>
    <mergeCell ref="N21:O21"/>
    <mergeCell ref="A20:A22"/>
    <mergeCell ref="B20:B22"/>
    <mergeCell ref="X20:AA20"/>
    <mergeCell ref="P21:Q21"/>
    <mergeCell ref="A4:AC4"/>
    <mergeCell ref="A6:AC6"/>
    <mergeCell ref="A8:AC8"/>
    <mergeCell ref="A9:AC9"/>
    <mergeCell ref="A11:AC11"/>
    <mergeCell ref="B74:Y74"/>
    <mergeCell ref="B75:Y75"/>
    <mergeCell ref="B77:Y77"/>
    <mergeCell ref="B66:Y66"/>
    <mergeCell ref="B68:Y68"/>
    <mergeCell ref="B70:Y70"/>
    <mergeCell ref="B72:Y72"/>
    <mergeCell ref="B73:Y73"/>
    <mergeCell ref="R21:S21"/>
    <mergeCell ref="T21:U21"/>
    <mergeCell ref="V21:W21"/>
    <mergeCell ref="X21:Y21"/>
    <mergeCell ref="Z21:AA21"/>
    <mergeCell ref="C20:D21"/>
    <mergeCell ref="E20:F21"/>
    <mergeCell ref="G20:G22"/>
    <mergeCell ref="H20:K20"/>
    <mergeCell ref="L20:O20"/>
  </mergeCells>
  <conditionalFormatting sqref="T24:AB29 I24:I29 T31:AB64 I31:I64 H30:I30 K30:AB30 K31:K64 K24:K29">
    <cfRule type="cellIs" dxfId="8" priority="10" operator="notEqual">
      <formula>0</formula>
    </cfRule>
  </conditionalFormatting>
  <conditionalFormatting sqref="AC24:AC64">
    <cfRule type="cellIs" dxfId="7" priority="9" operator="notEqual">
      <formula>0</formula>
    </cfRule>
  </conditionalFormatting>
  <conditionalFormatting sqref="L24:S29 L31:S64">
    <cfRule type="cellIs" dxfId="6" priority="8" operator="notEqual">
      <formula>0</formula>
    </cfRule>
  </conditionalFormatting>
  <conditionalFormatting sqref="H24:H29 H31:H64">
    <cfRule type="cellIs" dxfId="5" priority="7" operator="notEqual">
      <formula>0</formula>
    </cfRule>
  </conditionalFormatting>
  <conditionalFormatting sqref="C24:C64">
    <cfRule type="cellIs" dxfId="4" priority="6" operator="notEqual">
      <formula>0</formula>
    </cfRule>
  </conditionalFormatting>
  <conditionalFormatting sqref="G24:G64">
    <cfRule type="cellIs" dxfId="3" priority="5" operator="notEqual">
      <formula>0</formula>
    </cfRule>
  </conditionalFormatting>
  <conditionalFormatting sqref="D24:D64">
    <cfRule type="cellIs" dxfId="2" priority="4" operator="notEqual">
      <formula>0</formula>
    </cfRule>
  </conditionalFormatting>
  <conditionalFormatting sqref="E24:F64">
    <cfRule type="cellIs" dxfId="1" priority="3"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8" zoomScale="80" zoomScaleSheetLayoutView="80" workbookViewId="0">
      <selection activeCell="R27" sqref="R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5.4257812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4"/>
    </row>
    <row r="7" spans="1:48" ht="18.75" x14ac:dyDescent="0.25">
      <c r="A7" s="400" t="s">
        <v>7</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x14ac:dyDescent="0.25">
      <c r="A9" s="405" t="str">
        <f>'1. паспорт местоположение'!A9:C9</f>
        <v>Акционерное общество "Россети Янтарь"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397" t="s">
        <v>6</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x14ac:dyDescent="0.25">
      <c r="A12" s="405" t="str">
        <f>'1. паспорт местоположение'!A12:C12</f>
        <v>N_22-1361</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397" t="s">
        <v>5</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15.75" x14ac:dyDescent="0.25">
      <c r="A15" s="402" t="str">
        <f>'1. паспорт местоположение'!A15:C15</f>
        <v>Создание системы регистрации аварийных процессов и событий в составе СОТИАССО ПС 110 кВ О-24 Гурьевск</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97" t="s">
        <v>4</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1"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1" customFormat="1" x14ac:dyDescent="0.25">
      <c r="A21" s="494" t="s">
        <v>462</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1" customFormat="1" ht="58.5" customHeight="1" x14ac:dyDescent="0.25">
      <c r="A22" s="495" t="s">
        <v>50</v>
      </c>
      <c r="B22" s="498" t="s">
        <v>22</v>
      </c>
      <c r="C22" s="495" t="s">
        <v>49</v>
      </c>
      <c r="D22" s="495" t="s">
        <v>48</v>
      </c>
      <c r="E22" s="501" t="s">
        <v>473</v>
      </c>
      <c r="F22" s="502"/>
      <c r="G22" s="502"/>
      <c r="H22" s="502"/>
      <c r="I22" s="502"/>
      <c r="J22" s="502"/>
      <c r="K22" s="502"/>
      <c r="L22" s="503"/>
      <c r="M22" s="495" t="s">
        <v>47</v>
      </c>
      <c r="N22" s="495" t="s">
        <v>46</v>
      </c>
      <c r="O22" s="495" t="s">
        <v>45</v>
      </c>
      <c r="P22" s="504" t="s">
        <v>235</v>
      </c>
      <c r="Q22" s="504" t="s">
        <v>44</v>
      </c>
      <c r="R22" s="504" t="s">
        <v>43</v>
      </c>
      <c r="S22" s="504" t="s">
        <v>42</v>
      </c>
      <c r="T22" s="504"/>
      <c r="U22" s="505" t="s">
        <v>41</v>
      </c>
      <c r="V22" s="505" t="s">
        <v>40</v>
      </c>
      <c r="W22" s="504" t="s">
        <v>39</v>
      </c>
      <c r="X22" s="504" t="s">
        <v>38</v>
      </c>
      <c r="Y22" s="504" t="s">
        <v>37</v>
      </c>
      <c r="Z22" s="518" t="s">
        <v>36</v>
      </c>
      <c r="AA22" s="504" t="s">
        <v>35</v>
      </c>
      <c r="AB22" s="504" t="s">
        <v>34</v>
      </c>
      <c r="AC22" s="504" t="s">
        <v>33</v>
      </c>
      <c r="AD22" s="504" t="s">
        <v>32</v>
      </c>
      <c r="AE22" s="504" t="s">
        <v>31</v>
      </c>
      <c r="AF22" s="504" t="s">
        <v>30</v>
      </c>
      <c r="AG22" s="504"/>
      <c r="AH22" s="504"/>
      <c r="AI22" s="504"/>
      <c r="AJ22" s="504"/>
      <c r="AK22" s="504"/>
      <c r="AL22" s="504" t="s">
        <v>29</v>
      </c>
      <c r="AM22" s="504"/>
      <c r="AN22" s="504"/>
      <c r="AO22" s="504"/>
      <c r="AP22" s="504" t="s">
        <v>28</v>
      </c>
      <c r="AQ22" s="504"/>
      <c r="AR22" s="504" t="s">
        <v>27</v>
      </c>
      <c r="AS22" s="504" t="s">
        <v>26</v>
      </c>
      <c r="AT22" s="504" t="s">
        <v>25</v>
      </c>
      <c r="AU22" s="504" t="s">
        <v>24</v>
      </c>
      <c r="AV22" s="508" t="s">
        <v>23</v>
      </c>
    </row>
    <row r="23" spans="1:48" s="21" customFormat="1" ht="64.5" customHeight="1" x14ac:dyDescent="0.25">
      <c r="A23" s="496"/>
      <c r="B23" s="499"/>
      <c r="C23" s="496"/>
      <c r="D23" s="496"/>
      <c r="E23" s="510" t="s">
        <v>21</v>
      </c>
      <c r="F23" s="512" t="s">
        <v>125</v>
      </c>
      <c r="G23" s="512" t="s">
        <v>124</v>
      </c>
      <c r="H23" s="512" t="s">
        <v>123</v>
      </c>
      <c r="I23" s="516" t="s">
        <v>409</v>
      </c>
      <c r="J23" s="516" t="s">
        <v>410</v>
      </c>
      <c r="K23" s="516" t="s">
        <v>411</v>
      </c>
      <c r="L23" s="512" t="s">
        <v>599</v>
      </c>
      <c r="M23" s="496"/>
      <c r="N23" s="496"/>
      <c r="O23" s="496"/>
      <c r="P23" s="504"/>
      <c r="Q23" s="504"/>
      <c r="R23" s="504"/>
      <c r="S23" s="514" t="s">
        <v>2</v>
      </c>
      <c r="T23" s="514" t="s">
        <v>9</v>
      </c>
      <c r="U23" s="505"/>
      <c r="V23" s="505"/>
      <c r="W23" s="504"/>
      <c r="X23" s="504"/>
      <c r="Y23" s="504"/>
      <c r="Z23" s="504"/>
      <c r="AA23" s="504"/>
      <c r="AB23" s="504"/>
      <c r="AC23" s="504"/>
      <c r="AD23" s="504"/>
      <c r="AE23" s="504"/>
      <c r="AF23" s="504" t="s">
        <v>20</v>
      </c>
      <c r="AG23" s="504"/>
      <c r="AH23" s="504" t="s">
        <v>19</v>
      </c>
      <c r="AI23" s="504"/>
      <c r="AJ23" s="495" t="s">
        <v>18</v>
      </c>
      <c r="AK23" s="495" t="s">
        <v>17</v>
      </c>
      <c r="AL23" s="495" t="s">
        <v>16</v>
      </c>
      <c r="AM23" s="495" t="s">
        <v>15</v>
      </c>
      <c r="AN23" s="495" t="s">
        <v>14</v>
      </c>
      <c r="AO23" s="495" t="s">
        <v>13</v>
      </c>
      <c r="AP23" s="495" t="s">
        <v>12</v>
      </c>
      <c r="AQ23" s="506" t="s">
        <v>9</v>
      </c>
      <c r="AR23" s="504"/>
      <c r="AS23" s="504"/>
      <c r="AT23" s="504"/>
      <c r="AU23" s="504"/>
      <c r="AV23" s="509"/>
    </row>
    <row r="24" spans="1:48" s="21" customFormat="1" ht="96.75" customHeight="1" x14ac:dyDescent="0.25">
      <c r="A24" s="497"/>
      <c r="B24" s="500"/>
      <c r="C24" s="497"/>
      <c r="D24" s="497"/>
      <c r="E24" s="511"/>
      <c r="F24" s="513"/>
      <c r="G24" s="513"/>
      <c r="H24" s="513"/>
      <c r="I24" s="517"/>
      <c r="J24" s="517"/>
      <c r="K24" s="517"/>
      <c r="L24" s="513"/>
      <c r="M24" s="497"/>
      <c r="N24" s="497"/>
      <c r="O24" s="497"/>
      <c r="P24" s="504"/>
      <c r="Q24" s="504"/>
      <c r="R24" s="504"/>
      <c r="S24" s="515"/>
      <c r="T24" s="515"/>
      <c r="U24" s="505"/>
      <c r="V24" s="505"/>
      <c r="W24" s="504"/>
      <c r="X24" s="504"/>
      <c r="Y24" s="504"/>
      <c r="Z24" s="504"/>
      <c r="AA24" s="504"/>
      <c r="AB24" s="504"/>
      <c r="AC24" s="504"/>
      <c r="AD24" s="504"/>
      <c r="AE24" s="504"/>
      <c r="AF24" s="117" t="s">
        <v>11</v>
      </c>
      <c r="AG24" s="117" t="s">
        <v>10</v>
      </c>
      <c r="AH24" s="118" t="s">
        <v>2</v>
      </c>
      <c r="AI24" s="118" t="s">
        <v>9</v>
      </c>
      <c r="AJ24" s="497"/>
      <c r="AK24" s="497"/>
      <c r="AL24" s="497"/>
      <c r="AM24" s="497"/>
      <c r="AN24" s="497"/>
      <c r="AO24" s="497"/>
      <c r="AP24" s="497"/>
      <c r="AQ24" s="507"/>
      <c r="AR24" s="504"/>
      <c r="AS24" s="504"/>
      <c r="AT24" s="504"/>
      <c r="AU24" s="504"/>
      <c r="AV24" s="50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45" customFormat="1" ht="56.25" x14ac:dyDescent="0.2">
      <c r="A26" s="339">
        <v>1</v>
      </c>
      <c r="B26" s="340" t="s">
        <v>588</v>
      </c>
      <c r="C26" s="340" t="s">
        <v>61</v>
      </c>
      <c r="D26" s="341">
        <f>'6.1. Паспорт сетевой график'!H53</f>
        <v>45657</v>
      </c>
      <c r="E26" s="339"/>
      <c r="F26" s="339"/>
      <c r="G26" s="339"/>
      <c r="H26" s="339"/>
      <c r="I26" s="339"/>
      <c r="J26" s="339"/>
      <c r="K26" s="339"/>
      <c r="L26" s="339">
        <v>1</v>
      </c>
      <c r="M26" s="385" t="s">
        <v>612</v>
      </c>
      <c r="N26" s="386" t="s">
        <v>613</v>
      </c>
      <c r="O26" s="387" t="s">
        <v>588</v>
      </c>
      <c r="P26" s="388">
        <v>1746.88824</v>
      </c>
      <c r="Q26" s="386" t="s">
        <v>614</v>
      </c>
      <c r="R26" s="388">
        <f>P26</f>
        <v>1746.88824</v>
      </c>
      <c r="S26" s="386" t="s">
        <v>615</v>
      </c>
      <c r="T26" s="386" t="s">
        <v>616</v>
      </c>
      <c r="U26" s="386" t="s">
        <v>60</v>
      </c>
      <c r="V26" s="386" t="s">
        <v>60</v>
      </c>
      <c r="W26" s="386" t="s">
        <v>617</v>
      </c>
      <c r="X26" s="388">
        <v>1746.88824</v>
      </c>
      <c r="Y26" s="386"/>
      <c r="Z26" s="386"/>
      <c r="AA26" s="388"/>
      <c r="AB26" s="388">
        <v>1746.88824</v>
      </c>
      <c r="AC26" s="386" t="s">
        <v>617</v>
      </c>
      <c r="AD26" s="389">
        <v>842.32568400000002</v>
      </c>
      <c r="AE26" s="389">
        <f>AD26</f>
        <v>842.32568400000002</v>
      </c>
      <c r="AF26" s="386"/>
      <c r="AG26" s="386"/>
      <c r="AH26" s="390"/>
      <c r="AI26" s="390"/>
      <c r="AJ26" s="390"/>
      <c r="AK26" s="390"/>
      <c r="AL26" s="385"/>
      <c r="AM26" s="385"/>
      <c r="AN26" s="391"/>
      <c r="AO26" s="385"/>
      <c r="AP26" s="390"/>
      <c r="AQ26" s="390"/>
      <c r="AR26" s="390"/>
      <c r="AS26" s="390"/>
      <c r="AT26" s="391"/>
      <c r="AU26" s="385"/>
      <c r="AV26" s="387" t="s">
        <v>618</v>
      </c>
    </row>
    <row r="27" spans="1:48" s="21" customFormat="1" ht="22.5" x14ac:dyDescent="0.25">
      <c r="A27" s="346"/>
      <c r="B27" s="346"/>
      <c r="C27" s="346"/>
      <c r="D27" s="346"/>
      <c r="E27" s="346"/>
      <c r="F27" s="346"/>
      <c r="G27" s="346"/>
      <c r="H27" s="346"/>
      <c r="I27" s="346"/>
      <c r="J27" s="346"/>
      <c r="K27" s="346"/>
      <c r="L27" s="346"/>
      <c r="M27" s="392"/>
      <c r="N27" s="392"/>
      <c r="O27" s="392"/>
      <c r="P27" s="392"/>
      <c r="Q27" s="392"/>
      <c r="R27" s="392"/>
      <c r="S27" s="392"/>
      <c r="T27" s="392"/>
      <c r="U27" s="392"/>
      <c r="V27" s="392"/>
      <c r="W27" s="386" t="s">
        <v>619</v>
      </c>
      <c r="X27" s="388">
        <v>2316.6666700000001</v>
      </c>
      <c r="Y27" s="386"/>
      <c r="Z27" s="386"/>
      <c r="AA27" s="388"/>
      <c r="AB27" s="392"/>
      <c r="AC27" s="392"/>
      <c r="AD27" s="392"/>
      <c r="AE27" s="392"/>
      <c r="AF27" s="392"/>
      <c r="AG27" s="392"/>
      <c r="AH27" s="392"/>
      <c r="AI27" s="392"/>
      <c r="AJ27" s="392"/>
      <c r="AK27" s="392"/>
      <c r="AL27" s="392"/>
      <c r="AM27" s="392"/>
      <c r="AN27" s="392"/>
      <c r="AO27" s="392"/>
      <c r="AP27" s="392"/>
      <c r="AQ27" s="392"/>
      <c r="AR27" s="392"/>
      <c r="AS27" s="392"/>
      <c r="AT27" s="392"/>
      <c r="AU27" s="392"/>
      <c r="AV27" s="392"/>
    </row>
    <row r="28" spans="1:48" s="21" customFormat="1" x14ac:dyDescent="0.25">
      <c r="A28" s="346"/>
      <c r="B28" s="346"/>
      <c r="C28" s="346"/>
      <c r="D28" s="346"/>
      <c r="E28" s="346"/>
      <c r="F28" s="346"/>
      <c r="G28" s="346"/>
      <c r="H28" s="346"/>
      <c r="I28" s="346"/>
      <c r="J28" s="346"/>
      <c r="K28" s="346"/>
      <c r="L28" s="346"/>
      <c r="M28" s="392"/>
      <c r="N28" s="392"/>
      <c r="O28" s="392"/>
      <c r="P28" s="392"/>
      <c r="Q28" s="392"/>
      <c r="R28" s="392"/>
      <c r="S28" s="392"/>
      <c r="T28" s="392"/>
      <c r="U28" s="392"/>
      <c r="V28" s="392"/>
      <c r="W28" s="386" t="s">
        <v>620</v>
      </c>
      <c r="X28" s="388">
        <v>3666.6666700000001</v>
      </c>
      <c r="Y28" s="386"/>
      <c r="Z28" s="386"/>
      <c r="AA28" s="388"/>
      <c r="AB28" s="392"/>
      <c r="AC28" s="392"/>
      <c r="AD28" s="392"/>
      <c r="AE28" s="392"/>
      <c r="AF28" s="392"/>
      <c r="AG28" s="392"/>
      <c r="AH28" s="392"/>
      <c r="AI28" s="392"/>
      <c r="AJ28" s="392"/>
      <c r="AK28" s="392"/>
      <c r="AL28" s="392"/>
      <c r="AM28" s="392"/>
      <c r="AN28" s="392"/>
      <c r="AO28" s="392"/>
      <c r="AP28" s="392"/>
      <c r="AQ28" s="392"/>
      <c r="AR28" s="392"/>
      <c r="AS28" s="392"/>
      <c r="AT28" s="392"/>
      <c r="AU28" s="392"/>
      <c r="AV28" s="392"/>
    </row>
    <row r="29" spans="1:48" s="21" customFormat="1" x14ac:dyDescent="0.25">
      <c r="A29" s="346"/>
      <c r="B29" s="346"/>
      <c r="C29" s="346"/>
      <c r="D29" s="346"/>
      <c r="E29" s="346"/>
      <c r="F29" s="346"/>
      <c r="G29" s="346"/>
      <c r="H29" s="346"/>
      <c r="I29" s="346"/>
      <c r="J29" s="346"/>
      <c r="K29" s="346"/>
      <c r="L29" s="346"/>
      <c r="M29" s="346"/>
      <c r="N29" s="346"/>
      <c r="O29" s="346"/>
      <c r="P29" s="346"/>
      <c r="Q29" s="346"/>
      <c r="R29" s="346"/>
      <c r="S29" s="346"/>
      <c r="T29" s="346"/>
      <c r="U29" s="346"/>
      <c r="V29" s="346"/>
      <c r="W29" s="289"/>
      <c r="X29" s="290"/>
      <c r="Y29" s="289"/>
      <c r="Z29" s="289"/>
      <c r="AA29" s="290"/>
      <c r="AB29" s="346"/>
      <c r="AC29" s="346"/>
      <c r="AD29" s="346"/>
      <c r="AE29" s="346"/>
      <c r="AF29" s="346"/>
      <c r="AG29" s="346"/>
      <c r="AH29" s="346"/>
      <c r="AI29" s="346"/>
      <c r="AJ29" s="346"/>
      <c r="AK29" s="346"/>
      <c r="AL29" s="346"/>
      <c r="AM29" s="346"/>
      <c r="AN29" s="346"/>
      <c r="AO29" s="346"/>
      <c r="AP29" s="346"/>
      <c r="AQ29" s="346"/>
      <c r="AR29" s="346"/>
      <c r="AS29" s="346"/>
      <c r="AT29" s="346"/>
      <c r="AU29" s="346"/>
      <c r="AV29" s="346"/>
    </row>
    <row r="30" spans="1:48" s="21" customFormat="1" x14ac:dyDescent="0.25">
      <c r="A30" s="346"/>
      <c r="B30" s="346"/>
      <c r="C30" s="346"/>
      <c r="D30" s="346"/>
      <c r="E30" s="346"/>
      <c r="F30" s="346"/>
      <c r="G30" s="346"/>
      <c r="H30" s="346"/>
      <c r="I30" s="346"/>
      <c r="J30" s="346"/>
      <c r="K30" s="346"/>
      <c r="L30" s="346"/>
      <c r="M30" s="346"/>
      <c r="N30" s="346"/>
      <c r="O30" s="346"/>
      <c r="P30" s="346"/>
      <c r="Q30" s="346"/>
      <c r="R30" s="346"/>
      <c r="S30" s="346"/>
      <c r="T30" s="346"/>
      <c r="U30" s="346"/>
      <c r="V30" s="346"/>
      <c r="W30" s="289"/>
      <c r="X30" s="290"/>
      <c r="Y30" s="289"/>
      <c r="Z30" s="289"/>
      <c r="AA30" s="290"/>
      <c r="AB30" s="346"/>
      <c r="AC30" s="346"/>
      <c r="AD30" s="346"/>
      <c r="AE30" s="346"/>
      <c r="AF30" s="346"/>
      <c r="AG30" s="346"/>
      <c r="AH30" s="346"/>
      <c r="AI30" s="346"/>
      <c r="AJ30" s="346"/>
      <c r="AK30" s="346"/>
      <c r="AL30" s="346"/>
      <c r="AM30" s="346"/>
      <c r="AN30" s="346"/>
      <c r="AO30" s="346"/>
      <c r="AP30" s="346"/>
      <c r="AQ30" s="346"/>
      <c r="AR30" s="346"/>
      <c r="AS30" s="346"/>
      <c r="AT30" s="346"/>
      <c r="AU30" s="346"/>
      <c r="AV30" s="346"/>
    </row>
    <row r="31" spans="1:48" s="345" customFormat="1" ht="11.25" x14ac:dyDescent="0.2">
      <c r="A31" s="339"/>
      <c r="B31" s="340"/>
      <c r="C31" s="340"/>
      <c r="D31" s="341"/>
      <c r="E31" s="339"/>
      <c r="F31" s="339"/>
      <c r="G31" s="339"/>
      <c r="H31" s="339"/>
      <c r="I31" s="339"/>
      <c r="J31" s="339"/>
      <c r="K31" s="339"/>
      <c r="L31" s="339"/>
      <c r="M31" s="347"/>
      <c r="N31" s="289"/>
      <c r="O31" s="342"/>
      <c r="P31" s="290"/>
      <c r="Q31" s="289"/>
      <c r="R31" s="290"/>
      <c r="S31" s="289"/>
      <c r="T31" s="289"/>
      <c r="U31" s="289"/>
      <c r="V31" s="289"/>
      <c r="W31" s="289"/>
      <c r="X31" s="290"/>
      <c r="Y31" s="289"/>
      <c r="Z31" s="289"/>
      <c r="AA31" s="290"/>
      <c r="AB31" s="343"/>
      <c r="AC31" s="289"/>
      <c r="AD31" s="343"/>
      <c r="AE31" s="343"/>
      <c r="AF31" s="289"/>
      <c r="AG31" s="289"/>
      <c r="AH31" s="344"/>
      <c r="AI31" s="344"/>
      <c r="AJ31" s="344"/>
      <c r="AK31" s="344"/>
      <c r="AL31" s="347"/>
      <c r="AM31" s="347"/>
      <c r="AN31" s="348"/>
      <c r="AO31" s="347"/>
      <c r="AP31" s="344"/>
      <c r="AQ31" s="344"/>
      <c r="AR31" s="344"/>
      <c r="AS31" s="344"/>
      <c r="AT31" s="348"/>
      <c r="AU31" s="347"/>
      <c r="AV31" s="347"/>
    </row>
    <row r="32" spans="1:48" s="21" customFormat="1" x14ac:dyDescent="0.25">
      <c r="A32" s="346"/>
      <c r="B32" s="346"/>
      <c r="C32" s="346"/>
      <c r="D32" s="346"/>
      <c r="E32" s="346"/>
      <c r="F32" s="346"/>
      <c r="G32" s="346"/>
      <c r="H32" s="346"/>
      <c r="I32" s="346"/>
      <c r="J32" s="346"/>
      <c r="K32" s="346"/>
      <c r="L32" s="346"/>
      <c r="M32" s="346"/>
      <c r="N32" s="346"/>
      <c r="O32" s="346"/>
      <c r="P32" s="346"/>
      <c r="Q32" s="346"/>
      <c r="R32" s="346"/>
      <c r="S32" s="346"/>
      <c r="T32" s="346"/>
      <c r="U32" s="346"/>
      <c r="V32" s="346"/>
      <c r="W32" s="289"/>
      <c r="X32" s="290"/>
      <c r="Y32" s="289"/>
      <c r="Z32" s="289"/>
      <c r="AA32" s="290"/>
      <c r="AB32" s="346"/>
      <c r="AC32" s="346"/>
      <c r="AD32" s="346"/>
      <c r="AE32" s="346"/>
      <c r="AF32" s="346"/>
      <c r="AG32" s="346"/>
      <c r="AH32" s="346"/>
      <c r="AI32" s="346"/>
      <c r="AJ32" s="346"/>
      <c r="AK32" s="346"/>
      <c r="AL32" s="346"/>
      <c r="AM32" s="346"/>
      <c r="AN32" s="346"/>
      <c r="AO32" s="346"/>
      <c r="AP32" s="346"/>
      <c r="AQ32" s="346"/>
      <c r="AR32" s="346"/>
      <c r="AS32" s="346"/>
      <c r="AT32" s="346"/>
      <c r="AU32" s="346"/>
      <c r="AV32" s="346"/>
    </row>
    <row r="33" spans="1:48" s="21" customFormat="1" x14ac:dyDescent="0.25">
      <c r="A33" s="346"/>
      <c r="B33" s="346"/>
      <c r="C33" s="346"/>
      <c r="D33" s="346"/>
      <c r="E33" s="346"/>
      <c r="F33" s="346"/>
      <c r="G33" s="346"/>
      <c r="H33" s="346"/>
      <c r="I33" s="346"/>
      <c r="J33" s="346"/>
      <c r="K33" s="346"/>
      <c r="L33" s="346"/>
      <c r="M33" s="346"/>
      <c r="N33" s="346"/>
      <c r="O33" s="346"/>
      <c r="P33" s="346"/>
      <c r="Q33" s="346"/>
      <c r="R33" s="346"/>
      <c r="S33" s="346"/>
      <c r="T33" s="346"/>
      <c r="U33" s="346"/>
      <c r="V33" s="346"/>
      <c r="W33" s="289"/>
      <c r="X33" s="290"/>
      <c r="Y33" s="289"/>
      <c r="Z33" s="289"/>
      <c r="AA33" s="290"/>
      <c r="AB33" s="346"/>
      <c r="AC33" s="346"/>
      <c r="AD33" s="346"/>
      <c r="AE33" s="346"/>
      <c r="AF33" s="346"/>
      <c r="AG33" s="346"/>
      <c r="AH33" s="346"/>
      <c r="AI33" s="346"/>
      <c r="AJ33" s="346"/>
      <c r="AK33" s="346"/>
      <c r="AL33" s="346"/>
      <c r="AM33" s="346"/>
      <c r="AN33" s="346"/>
      <c r="AO33" s="346"/>
      <c r="AP33" s="346"/>
      <c r="AQ33" s="346"/>
      <c r="AR33" s="346"/>
      <c r="AS33" s="346"/>
      <c r="AT33" s="346"/>
      <c r="AU33" s="346"/>
      <c r="AV33" s="346"/>
    </row>
    <row r="34" spans="1:48" s="21" customFormat="1" x14ac:dyDescent="0.25">
      <c r="A34" s="346"/>
      <c r="B34" s="346"/>
      <c r="C34" s="346"/>
      <c r="D34" s="346"/>
      <c r="E34" s="346"/>
      <c r="F34" s="346"/>
      <c r="G34" s="346"/>
      <c r="H34" s="346"/>
      <c r="I34" s="346"/>
      <c r="J34" s="346"/>
      <c r="K34" s="346"/>
      <c r="L34" s="346"/>
      <c r="M34" s="346"/>
      <c r="N34" s="346"/>
      <c r="O34" s="346"/>
      <c r="P34" s="346"/>
      <c r="Q34" s="346"/>
      <c r="R34" s="346"/>
      <c r="S34" s="346"/>
      <c r="T34" s="346"/>
      <c r="U34" s="346"/>
      <c r="V34" s="346"/>
      <c r="W34" s="289"/>
      <c r="X34" s="290"/>
      <c r="Y34" s="289"/>
      <c r="Z34" s="289"/>
      <c r="AA34" s="290"/>
      <c r="AB34" s="346"/>
      <c r="AC34" s="346"/>
      <c r="AD34" s="346"/>
      <c r="AE34" s="346"/>
      <c r="AF34" s="346"/>
      <c r="AG34" s="346"/>
      <c r="AH34" s="346"/>
      <c r="AI34" s="346"/>
      <c r="AJ34" s="346"/>
      <c r="AK34" s="346"/>
      <c r="AL34" s="346"/>
      <c r="AM34" s="346"/>
      <c r="AN34" s="346"/>
      <c r="AO34" s="346"/>
      <c r="AP34" s="346"/>
      <c r="AQ34" s="346"/>
      <c r="AR34" s="346"/>
      <c r="AS34" s="346"/>
      <c r="AT34" s="346"/>
      <c r="AU34" s="346"/>
      <c r="AV34" s="346"/>
    </row>
    <row r="35" spans="1:48" x14ac:dyDescent="0.25">
      <c r="AD35" s="331">
        <f>SUM(AD26:AD34)</f>
        <v>842.32568400000002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90" zoomScaleNormal="90" zoomScaleSheetLayoutView="90" workbookViewId="0">
      <selection activeCell="B28" sqref="B28"/>
    </sheetView>
  </sheetViews>
  <sheetFormatPr defaultRowHeight="15.75" x14ac:dyDescent="0.25"/>
  <cols>
    <col min="1" max="2" width="66.140625" style="106" customWidth="1"/>
    <col min="3" max="4" width="8.85546875" style="60" hidden="1" customWidth="1"/>
    <col min="5"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38" t="s">
        <v>66</v>
      </c>
    </row>
    <row r="2" spans="1:8" ht="18.75" x14ac:dyDescent="0.3">
      <c r="B2" s="14" t="s">
        <v>8</v>
      </c>
    </row>
    <row r="3" spans="1:8" ht="18.75" x14ac:dyDescent="0.3">
      <c r="B3" s="14" t="s">
        <v>480</v>
      </c>
    </row>
    <row r="4" spans="1:8" x14ac:dyDescent="0.25">
      <c r="B4" s="43"/>
    </row>
    <row r="5" spans="1:8" ht="18.75" x14ac:dyDescent="0.3">
      <c r="A5" s="524" t="str">
        <f>'1. паспорт местоположение'!A5:C5</f>
        <v>Год раскрытия информации: 2024 год</v>
      </c>
      <c r="B5" s="524"/>
      <c r="C5" s="71"/>
      <c r="D5" s="71"/>
      <c r="E5" s="71"/>
      <c r="F5" s="71"/>
      <c r="G5" s="71"/>
      <c r="H5" s="71"/>
    </row>
    <row r="6" spans="1:8" ht="18.75" x14ac:dyDescent="0.3">
      <c r="A6" s="292"/>
      <c r="B6" s="292"/>
      <c r="C6" s="292"/>
      <c r="D6" s="292"/>
      <c r="E6" s="292"/>
      <c r="F6" s="292"/>
      <c r="G6" s="292"/>
      <c r="H6" s="292"/>
    </row>
    <row r="7" spans="1:8" ht="18.75" x14ac:dyDescent="0.25">
      <c r="A7" s="484" t="s">
        <v>7</v>
      </c>
      <c r="B7" s="484"/>
      <c r="C7" s="294"/>
      <c r="D7" s="294"/>
      <c r="E7" s="294"/>
      <c r="F7" s="294"/>
      <c r="G7" s="294"/>
      <c r="H7" s="294"/>
    </row>
    <row r="8" spans="1:8" ht="18.75" x14ac:dyDescent="0.25">
      <c r="A8" s="294"/>
      <c r="B8" s="294"/>
      <c r="C8" s="294"/>
      <c r="D8" s="294"/>
      <c r="E8" s="294"/>
      <c r="F8" s="294"/>
      <c r="G8" s="294"/>
      <c r="H8" s="294"/>
    </row>
    <row r="9" spans="1:8" x14ac:dyDescent="0.25">
      <c r="A9" s="485" t="str">
        <f>'1. паспорт местоположение'!A9:C9</f>
        <v>Акционерное общество "Россети Янтарь" ДЗО  ПАО "Россети"</v>
      </c>
      <c r="B9" s="485"/>
      <c r="C9" s="297"/>
      <c r="D9" s="297"/>
      <c r="E9" s="297"/>
      <c r="F9" s="297"/>
      <c r="G9" s="297"/>
      <c r="H9" s="297"/>
    </row>
    <row r="10" spans="1:8" x14ac:dyDescent="0.25">
      <c r="A10" s="486" t="s">
        <v>6</v>
      </c>
      <c r="B10" s="486"/>
      <c r="C10" s="298"/>
      <c r="D10" s="298"/>
      <c r="E10" s="298"/>
      <c r="F10" s="298"/>
      <c r="G10" s="298"/>
      <c r="H10" s="298"/>
    </row>
    <row r="11" spans="1:8" ht="18.75" x14ac:dyDescent="0.25">
      <c r="A11" s="294"/>
      <c r="B11" s="294"/>
      <c r="C11" s="294"/>
      <c r="D11" s="294"/>
      <c r="E11" s="294"/>
      <c r="F11" s="294"/>
      <c r="G11" s="294"/>
      <c r="H11" s="294"/>
    </row>
    <row r="12" spans="1:8" x14ac:dyDescent="0.25">
      <c r="A12" s="485" t="str">
        <f>'1. паспорт местоположение'!A12:C12</f>
        <v>N_22-1361</v>
      </c>
      <c r="B12" s="485"/>
      <c r="C12" s="297"/>
      <c r="D12" s="297"/>
      <c r="E12" s="297"/>
      <c r="F12" s="297"/>
      <c r="G12" s="297"/>
      <c r="H12" s="297"/>
    </row>
    <row r="13" spans="1:8" x14ac:dyDescent="0.25">
      <c r="A13" s="486" t="s">
        <v>5</v>
      </c>
      <c r="B13" s="486"/>
      <c r="C13" s="298"/>
      <c r="D13" s="298"/>
      <c r="E13" s="298"/>
      <c r="F13" s="298"/>
      <c r="G13" s="298"/>
      <c r="H13" s="298"/>
    </row>
    <row r="14" spans="1:8" ht="18.75" x14ac:dyDescent="0.25">
      <c r="A14" s="296"/>
      <c r="B14" s="296"/>
      <c r="C14" s="296"/>
      <c r="D14" s="296"/>
      <c r="E14" s="296"/>
      <c r="F14" s="296"/>
      <c r="G14" s="296"/>
      <c r="H14" s="296"/>
    </row>
    <row r="15" spans="1:8" ht="49.5" customHeight="1" x14ac:dyDescent="0.25">
      <c r="A15" s="488" t="str">
        <f>'1. паспорт местоположение'!A15:C15</f>
        <v>Создание системы регистрации аварийных процессов и событий в составе СОТИАССО ПС 110 кВ О-24 Гурьевск</v>
      </c>
      <c r="B15" s="488"/>
      <c r="C15" s="297"/>
      <c r="D15" s="297"/>
      <c r="E15" s="297"/>
      <c r="F15" s="297"/>
      <c r="G15" s="297"/>
      <c r="H15" s="297"/>
    </row>
    <row r="16" spans="1:8" x14ac:dyDescent="0.25">
      <c r="A16" s="486" t="s">
        <v>4</v>
      </c>
      <c r="B16" s="486"/>
      <c r="C16" s="298"/>
      <c r="D16" s="298"/>
      <c r="E16" s="298"/>
      <c r="F16" s="298"/>
      <c r="G16" s="298"/>
      <c r="H16" s="298"/>
    </row>
    <row r="17" spans="1:2" x14ac:dyDescent="0.25">
      <c r="B17" s="107"/>
    </row>
    <row r="18" spans="1:2" x14ac:dyDescent="0.25">
      <c r="A18" s="519" t="s">
        <v>463</v>
      </c>
      <c r="B18" s="520"/>
    </row>
    <row r="19" spans="1:2" x14ac:dyDescent="0.25">
      <c r="B19" s="43"/>
    </row>
    <row r="20" spans="1:2" ht="16.5" thickBot="1" x14ac:dyDescent="0.3">
      <c r="B20" s="108"/>
    </row>
    <row r="21" spans="1:2" ht="43.15" customHeight="1" thickBot="1" x14ac:dyDescent="0.3">
      <c r="A21" s="109" t="s">
        <v>359</v>
      </c>
      <c r="B21" s="291" t="str">
        <f>A15</f>
        <v>Создание системы регистрации аварийных процессов и событий в составе СОТИАССО ПС 110 кВ О-24 Гурьевск</v>
      </c>
    </row>
    <row r="22" spans="1:2" ht="27" customHeight="1" thickBot="1" x14ac:dyDescent="0.3">
      <c r="A22" s="109" t="s">
        <v>360</v>
      </c>
      <c r="B22" s="110"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09" t="s">
        <v>326</v>
      </c>
      <c r="B23" s="274" t="s">
        <v>582</v>
      </c>
    </row>
    <row r="24" spans="1:2" ht="16.5" thickBot="1" x14ac:dyDescent="0.3">
      <c r="A24" s="109" t="s">
        <v>361</v>
      </c>
      <c r="B24" s="111">
        <v>0</v>
      </c>
    </row>
    <row r="25" spans="1:2" ht="16.5" thickBot="1" x14ac:dyDescent="0.3">
      <c r="A25" s="271" t="s">
        <v>362</v>
      </c>
      <c r="B25" s="110">
        <v>2024</v>
      </c>
    </row>
    <row r="26" spans="1:2" ht="16.5" thickBot="1" x14ac:dyDescent="0.3">
      <c r="A26" s="272" t="s">
        <v>363</v>
      </c>
      <c r="B26" s="274" t="s">
        <v>584</v>
      </c>
    </row>
    <row r="27" spans="1:2" ht="29.25" thickBot="1" x14ac:dyDescent="0.3">
      <c r="A27" s="112" t="s">
        <v>606</v>
      </c>
      <c r="B27" s="310">
        <f>'6.2. Паспорт фин осв ввод '!C24</f>
        <v>7.4885862599999999</v>
      </c>
    </row>
    <row r="28" spans="1:2" ht="16.5" thickBot="1" x14ac:dyDescent="0.3">
      <c r="A28" s="274" t="s">
        <v>364</v>
      </c>
      <c r="B28" s="311" t="s">
        <v>601</v>
      </c>
    </row>
    <row r="29" spans="1:2" ht="29.25" thickBot="1" x14ac:dyDescent="0.3">
      <c r="A29" s="279" t="s">
        <v>365</v>
      </c>
      <c r="B29" s="311">
        <f>'7. Паспорт отчет о закупке'!AD35/1000</f>
        <v>0.84232568400000007</v>
      </c>
    </row>
    <row r="30" spans="1:2" ht="29.25" thickBot="1" x14ac:dyDescent="0.3">
      <c r="A30" s="279" t="s">
        <v>366</v>
      </c>
      <c r="B30" s="310">
        <f>B32+B49+B66</f>
        <v>0</v>
      </c>
    </row>
    <row r="31" spans="1:2" ht="16.5" thickBot="1" x14ac:dyDescent="0.3">
      <c r="A31" s="274" t="s">
        <v>367</v>
      </c>
      <c r="B31" s="310"/>
    </row>
    <row r="32" spans="1:2" ht="29.25" thickBot="1" x14ac:dyDescent="0.3">
      <c r="A32" s="279" t="s">
        <v>368</v>
      </c>
      <c r="B32" s="310">
        <f xml:space="preserve"> SUMIF(C33:C82, 10,B33:B82)</f>
        <v>0</v>
      </c>
    </row>
    <row r="33" spans="1:3" s="299" customFormat="1" ht="16.5" thickBot="1" x14ac:dyDescent="0.3">
      <c r="A33" s="286" t="s">
        <v>369</v>
      </c>
      <c r="B33" s="312"/>
      <c r="C33" s="299">
        <v>10</v>
      </c>
    </row>
    <row r="34" spans="1:3" ht="16.5" thickBot="1" x14ac:dyDescent="0.3">
      <c r="A34" s="274" t="s">
        <v>370</v>
      </c>
      <c r="B34" s="287">
        <f>B33/$B$27</f>
        <v>0</v>
      </c>
    </row>
    <row r="35" spans="1:3" ht="16.5" thickBot="1" x14ac:dyDescent="0.3">
      <c r="A35" s="274" t="s">
        <v>371</v>
      </c>
      <c r="B35" s="310"/>
      <c r="C35" s="60">
        <v>1</v>
      </c>
    </row>
    <row r="36" spans="1:3" ht="16.5" thickBot="1" x14ac:dyDescent="0.3">
      <c r="A36" s="274" t="s">
        <v>372</v>
      </c>
      <c r="B36" s="310"/>
      <c r="C36" s="60">
        <v>2</v>
      </c>
    </row>
    <row r="37" spans="1:3" s="299" customFormat="1" ht="16.5" thickBot="1" x14ac:dyDescent="0.3">
      <c r="A37" s="286" t="s">
        <v>369</v>
      </c>
      <c r="B37" s="312"/>
      <c r="C37" s="299">
        <v>10</v>
      </c>
    </row>
    <row r="38" spans="1:3" ht="16.5" thickBot="1" x14ac:dyDescent="0.3">
      <c r="A38" s="274" t="s">
        <v>370</v>
      </c>
      <c r="B38" s="287">
        <f>B37/$B$27</f>
        <v>0</v>
      </c>
    </row>
    <row r="39" spans="1:3" ht="16.5" thickBot="1" x14ac:dyDescent="0.3">
      <c r="A39" s="274" t="s">
        <v>371</v>
      </c>
      <c r="B39" s="310"/>
      <c r="C39" s="60">
        <v>1</v>
      </c>
    </row>
    <row r="40" spans="1:3" ht="16.5" thickBot="1" x14ac:dyDescent="0.3">
      <c r="A40" s="274" t="s">
        <v>372</v>
      </c>
      <c r="B40" s="310"/>
      <c r="C40" s="60">
        <v>2</v>
      </c>
    </row>
    <row r="41" spans="1:3" ht="16.5" thickBot="1" x14ac:dyDescent="0.3">
      <c r="A41" s="286" t="s">
        <v>369</v>
      </c>
      <c r="B41" s="312"/>
      <c r="C41" s="299">
        <v>10</v>
      </c>
    </row>
    <row r="42" spans="1:3" ht="16.5" thickBot="1" x14ac:dyDescent="0.3">
      <c r="A42" s="274" t="s">
        <v>370</v>
      </c>
      <c r="B42" s="287">
        <f>B41/$B$27</f>
        <v>0</v>
      </c>
    </row>
    <row r="43" spans="1:3" ht="16.5" thickBot="1" x14ac:dyDescent="0.3">
      <c r="A43" s="274" t="s">
        <v>371</v>
      </c>
      <c r="B43" s="310"/>
      <c r="C43" s="60">
        <v>1</v>
      </c>
    </row>
    <row r="44" spans="1:3" ht="16.5" thickBot="1" x14ac:dyDescent="0.3">
      <c r="A44" s="274" t="s">
        <v>372</v>
      </c>
      <c r="B44" s="310"/>
      <c r="C44" s="60">
        <v>2</v>
      </c>
    </row>
    <row r="45" spans="1:3" ht="16.5" thickBot="1" x14ac:dyDescent="0.3">
      <c r="A45" s="286" t="s">
        <v>369</v>
      </c>
      <c r="B45" s="312"/>
      <c r="C45" s="299">
        <v>10</v>
      </c>
    </row>
    <row r="46" spans="1:3" ht="16.5" thickBot="1" x14ac:dyDescent="0.3">
      <c r="A46" s="274" t="s">
        <v>370</v>
      </c>
      <c r="B46" s="287">
        <f>B45/$B$27</f>
        <v>0</v>
      </c>
    </row>
    <row r="47" spans="1:3" ht="16.5" thickBot="1" x14ac:dyDescent="0.3">
      <c r="A47" s="274" t="s">
        <v>371</v>
      </c>
      <c r="B47" s="310"/>
      <c r="C47" s="60">
        <v>1</v>
      </c>
    </row>
    <row r="48" spans="1:3" ht="16.5" thickBot="1" x14ac:dyDescent="0.3">
      <c r="A48" s="274" t="s">
        <v>372</v>
      </c>
      <c r="B48" s="310"/>
      <c r="C48" s="60">
        <v>2</v>
      </c>
    </row>
    <row r="49" spans="1:3" ht="29.25" thickBot="1" x14ac:dyDescent="0.3">
      <c r="A49" s="279" t="s">
        <v>373</v>
      </c>
      <c r="B49" s="310">
        <f xml:space="preserve"> SUMIF(C50:C82, 20,B50:B82)</f>
        <v>0</v>
      </c>
    </row>
    <row r="50" spans="1:3" s="299" customFormat="1" ht="16.5" thickBot="1" x14ac:dyDescent="0.3">
      <c r="A50" s="286" t="s">
        <v>369</v>
      </c>
      <c r="B50" s="312"/>
      <c r="C50" s="299">
        <v>20</v>
      </c>
    </row>
    <row r="51" spans="1:3" ht="16.5" thickBot="1" x14ac:dyDescent="0.3">
      <c r="A51" s="274" t="s">
        <v>370</v>
      </c>
      <c r="B51" s="287">
        <f>B50/$B$27</f>
        <v>0</v>
      </c>
    </row>
    <row r="52" spans="1:3" ht="16.5" thickBot="1" x14ac:dyDescent="0.3">
      <c r="A52" s="274" t="s">
        <v>371</v>
      </c>
      <c r="B52" s="310"/>
      <c r="C52" s="60">
        <v>1</v>
      </c>
    </row>
    <row r="53" spans="1:3" ht="16.5" thickBot="1" x14ac:dyDescent="0.3">
      <c r="A53" s="274" t="s">
        <v>372</v>
      </c>
      <c r="B53" s="310"/>
      <c r="C53" s="60">
        <v>2</v>
      </c>
    </row>
    <row r="54" spans="1:3" s="299" customFormat="1" ht="16.5" thickBot="1" x14ac:dyDescent="0.3">
      <c r="A54" s="286" t="s">
        <v>369</v>
      </c>
      <c r="B54" s="312"/>
      <c r="C54" s="299">
        <v>20</v>
      </c>
    </row>
    <row r="55" spans="1:3" ht="16.5" thickBot="1" x14ac:dyDescent="0.3">
      <c r="A55" s="274" t="s">
        <v>370</v>
      </c>
      <c r="B55" s="287">
        <f>B54/$B$27</f>
        <v>0</v>
      </c>
    </row>
    <row r="56" spans="1:3" ht="16.5" thickBot="1" x14ac:dyDescent="0.3">
      <c r="A56" s="274" t="s">
        <v>371</v>
      </c>
      <c r="B56" s="310"/>
      <c r="C56" s="60">
        <v>1</v>
      </c>
    </row>
    <row r="57" spans="1:3" ht="16.5" thickBot="1" x14ac:dyDescent="0.3">
      <c r="A57" s="274" t="s">
        <v>372</v>
      </c>
      <c r="B57" s="310"/>
      <c r="C57" s="60">
        <v>2</v>
      </c>
    </row>
    <row r="58" spans="1:3" s="299" customFormat="1" ht="16.5" thickBot="1" x14ac:dyDescent="0.3">
      <c r="A58" s="286" t="s">
        <v>369</v>
      </c>
      <c r="B58" s="312"/>
      <c r="C58" s="299">
        <v>20</v>
      </c>
    </row>
    <row r="59" spans="1:3" ht="16.5" thickBot="1" x14ac:dyDescent="0.3">
      <c r="A59" s="274" t="s">
        <v>370</v>
      </c>
      <c r="B59" s="287">
        <f>B58/$B$27</f>
        <v>0</v>
      </c>
    </row>
    <row r="60" spans="1:3" ht="16.5" thickBot="1" x14ac:dyDescent="0.3">
      <c r="A60" s="274" t="s">
        <v>371</v>
      </c>
      <c r="B60" s="310"/>
      <c r="C60" s="60">
        <v>1</v>
      </c>
    </row>
    <row r="61" spans="1:3" ht="16.5" thickBot="1" x14ac:dyDescent="0.3">
      <c r="A61" s="274" t="s">
        <v>372</v>
      </c>
      <c r="B61" s="310"/>
      <c r="C61" s="60">
        <v>2</v>
      </c>
    </row>
    <row r="62" spans="1:3" s="299" customFormat="1" ht="16.5" thickBot="1" x14ac:dyDescent="0.3">
      <c r="A62" s="286" t="s">
        <v>369</v>
      </c>
      <c r="B62" s="312"/>
      <c r="C62" s="299">
        <v>20</v>
      </c>
    </row>
    <row r="63" spans="1:3" ht="16.5" thickBot="1" x14ac:dyDescent="0.3">
      <c r="A63" s="274" t="s">
        <v>370</v>
      </c>
      <c r="B63" s="287">
        <f>B62/$B$27</f>
        <v>0</v>
      </c>
    </row>
    <row r="64" spans="1:3" ht="16.5" thickBot="1" x14ac:dyDescent="0.3">
      <c r="A64" s="274" t="s">
        <v>371</v>
      </c>
      <c r="B64" s="310"/>
      <c r="C64" s="60">
        <v>1</v>
      </c>
    </row>
    <row r="65" spans="1:3" ht="16.5" thickBot="1" x14ac:dyDescent="0.3">
      <c r="A65" s="274" t="s">
        <v>372</v>
      </c>
      <c r="B65" s="310"/>
      <c r="C65" s="60">
        <v>2</v>
      </c>
    </row>
    <row r="66" spans="1:3" ht="29.25" thickBot="1" x14ac:dyDescent="0.3">
      <c r="A66" s="279" t="s">
        <v>374</v>
      </c>
      <c r="B66" s="310">
        <f xml:space="preserve"> SUMIF(C67:C82, 30,B67:B82)</f>
        <v>0</v>
      </c>
    </row>
    <row r="67" spans="1:3" s="299" customFormat="1" ht="16.5" thickBot="1" x14ac:dyDescent="0.3">
      <c r="A67" s="286" t="s">
        <v>369</v>
      </c>
      <c r="B67" s="312"/>
      <c r="C67" s="299">
        <v>30</v>
      </c>
    </row>
    <row r="68" spans="1:3" ht="16.5" thickBot="1" x14ac:dyDescent="0.3">
      <c r="A68" s="274" t="s">
        <v>370</v>
      </c>
      <c r="B68" s="287">
        <f>B67/$B$27</f>
        <v>0</v>
      </c>
    </row>
    <row r="69" spans="1:3" ht="16.5" thickBot="1" x14ac:dyDescent="0.3">
      <c r="A69" s="274" t="s">
        <v>371</v>
      </c>
      <c r="B69" s="310"/>
      <c r="C69" s="60">
        <v>1</v>
      </c>
    </row>
    <row r="70" spans="1:3" ht="16.5" thickBot="1" x14ac:dyDescent="0.3">
      <c r="A70" s="274" t="s">
        <v>372</v>
      </c>
      <c r="B70" s="310"/>
      <c r="C70" s="60">
        <v>2</v>
      </c>
    </row>
    <row r="71" spans="1:3" s="299" customFormat="1" ht="16.5" thickBot="1" x14ac:dyDescent="0.3">
      <c r="A71" s="286" t="s">
        <v>369</v>
      </c>
      <c r="B71" s="312"/>
      <c r="C71" s="299">
        <v>30</v>
      </c>
    </row>
    <row r="72" spans="1:3" ht="16.5" thickBot="1" x14ac:dyDescent="0.3">
      <c r="A72" s="274" t="s">
        <v>370</v>
      </c>
      <c r="B72" s="287">
        <f>B71/$B$27</f>
        <v>0</v>
      </c>
    </row>
    <row r="73" spans="1:3" ht="16.5" thickBot="1" x14ac:dyDescent="0.3">
      <c r="A73" s="274" t="s">
        <v>371</v>
      </c>
      <c r="B73" s="310"/>
      <c r="C73" s="60">
        <v>1</v>
      </c>
    </row>
    <row r="74" spans="1:3" ht="16.5" thickBot="1" x14ac:dyDescent="0.3">
      <c r="A74" s="274" t="s">
        <v>372</v>
      </c>
      <c r="B74" s="310"/>
      <c r="C74" s="60">
        <v>2</v>
      </c>
    </row>
    <row r="75" spans="1:3" s="299" customFormat="1" ht="16.5" thickBot="1" x14ac:dyDescent="0.3">
      <c r="A75" s="286" t="s">
        <v>369</v>
      </c>
      <c r="B75" s="312"/>
      <c r="C75" s="299">
        <v>30</v>
      </c>
    </row>
    <row r="76" spans="1:3" ht="16.5" thickBot="1" x14ac:dyDescent="0.3">
      <c r="A76" s="274" t="s">
        <v>370</v>
      </c>
      <c r="B76" s="287">
        <f>B75/$B$27</f>
        <v>0</v>
      </c>
    </row>
    <row r="77" spans="1:3" ht="16.5" thickBot="1" x14ac:dyDescent="0.3">
      <c r="A77" s="274" t="s">
        <v>371</v>
      </c>
      <c r="B77" s="310"/>
      <c r="C77" s="60">
        <v>1</v>
      </c>
    </row>
    <row r="78" spans="1:3" ht="16.5" thickBot="1" x14ac:dyDescent="0.3">
      <c r="A78" s="274" t="s">
        <v>372</v>
      </c>
      <c r="B78" s="310"/>
      <c r="C78" s="60">
        <v>2</v>
      </c>
    </row>
    <row r="79" spans="1:3" s="299" customFormat="1" ht="16.5" thickBot="1" x14ac:dyDescent="0.3">
      <c r="A79" s="286" t="s">
        <v>369</v>
      </c>
      <c r="B79" s="312"/>
      <c r="C79" s="299">
        <v>30</v>
      </c>
    </row>
    <row r="80" spans="1:3" ht="16.5" thickBot="1" x14ac:dyDescent="0.3">
      <c r="A80" s="274" t="s">
        <v>370</v>
      </c>
      <c r="B80" s="287">
        <f>B79/$B$27</f>
        <v>0</v>
      </c>
    </row>
    <row r="81" spans="1:3" ht="16.5" thickBot="1" x14ac:dyDescent="0.3">
      <c r="A81" s="274" t="s">
        <v>371</v>
      </c>
      <c r="B81" s="310"/>
      <c r="C81" s="60">
        <v>1</v>
      </c>
    </row>
    <row r="82" spans="1:3" ht="16.5" thickBot="1" x14ac:dyDescent="0.3">
      <c r="A82" s="274" t="s">
        <v>372</v>
      </c>
      <c r="B82" s="310"/>
      <c r="C82" s="60">
        <v>2</v>
      </c>
    </row>
    <row r="83" spans="1:3" ht="29.25" thickBot="1" x14ac:dyDescent="0.3">
      <c r="A83" s="273" t="s">
        <v>375</v>
      </c>
      <c r="B83" s="287">
        <f>B30/B27</f>
        <v>0</v>
      </c>
    </row>
    <row r="84" spans="1:3" ht="16.5" thickBot="1" x14ac:dyDescent="0.3">
      <c r="A84" s="275" t="s">
        <v>367</v>
      </c>
      <c r="B84" s="287"/>
    </row>
    <row r="85" spans="1:3" ht="16.5" thickBot="1" x14ac:dyDescent="0.3">
      <c r="A85" s="275" t="s">
        <v>376</v>
      </c>
      <c r="B85" s="287">
        <f>B34-B86</f>
        <v>-0.1487781753882074</v>
      </c>
    </row>
    <row r="86" spans="1:3" ht="16.5" thickBot="1" x14ac:dyDescent="0.3">
      <c r="A86" s="275" t="s">
        <v>377</v>
      </c>
      <c r="B86" s="287">
        <f>1.1141382/B27</f>
        <v>0.1487781753882074</v>
      </c>
    </row>
    <row r="87" spans="1:3" ht="16.5" thickBot="1" x14ac:dyDescent="0.3">
      <c r="A87" s="275" t="s">
        <v>378</v>
      </c>
      <c r="B87" s="287">
        <f>B67/B27</f>
        <v>0</v>
      </c>
    </row>
    <row r="88" spans="1:3" ht="16.5" thickBot="1" x14ac:dyDescent="0.3">
      <c r="A88" s="271" t="s">
        <v>379</v>
      </c>
      <c r="B88" s="288">
        <f>B89/$B$27</f>
        <v>0</v>
      </c>
    </row>
    <row r="89" spans="1:3" ht="16.5" thickBot="1" x14ac:dyDescent="0.3">
      <c r="A89" s="271" t="s">
        <v>380</v>
      </c>
      <c r="B89" s="330">
        <f xml:space="preserve"> SUMIF(C33:C82, 1,B33:B82)</f>
        <v>0</v>
      </c>
    </row>
    <row r="90" spans="1:3" ht="16.5" thickBot="1" x14ac:dyDescent="0.3">
      <c r="A90" s="271" t="s">
        <v>381</v>
      </c>
      <c r="B90" s="288">
        <f>B91/$B$27</f>
        <v>0</v>
      </c>
    </row>
    <row r="91" spans="1:3" ht="16.5" thickBot="1" x14ac:dyDescent="0.3">
      <c r="A91" s="272" t="s">
        <v>382</v>
      </c>
      <c r="B91" s="330">
        <f xml:space="preserve"> SUMIF(C33:C82, 2,B33:B82)</f>
        <v>0</v>
      </c>
    </row>
    <row r="92" spans="1:3" ht="15.75" customHeight="1" x14ac:dyDescent="0.25">
      <c r="A92" s="273" t="s">
        <v>383</v>
      </c>
      <c r="B92" s="275" t="s">
        <v>384</v>
      </c>
    </row>
    <row r="93" spans="1:3" x14ac:dyDescent="0.25">
      <c r="A93" s="277" t="s">
        <v>385</v>
      </c>
      <c r="B93" s="277" t="s">
        <v>588</v>
      </c>
    </row>
    <row r="94" spans="1:3" x14ac:dyDescent="0.25">
      <c r="A94" s="277" t="s">
        <v>386</v>
      </c>
      <c r="B94" s="277"/>
    </row>
    <row r="95" spans="1:3" x14ac:dyDescent="0.25">
      <c r="A95" s="277" t="s">
        <v>387</v>
      </c>
      <c r="B95" s="277"/>
    </row>
    <row r="96" spans="1:3" x14ac:dyDescent="0.25">
      <c r="A96" s="277" t="s">
        <v>388</v>
      </c>
      <c r="B96" s="277"/>
    </row>
    <row r="97" spans="1:6" ht="16.5" thickBot="1" x14ac:dyDescent="0.3">
      <c r="A97" s="278" t="s">
        <v>389</v>
      </c>
      <c r="B97" s="278"/>
    </row>
    <row r="98" spans="1:6" ht="30.75" thickBot="1" x14ac:dyDescent="0.3">
      <c r="A98" s="275" t="s">
        <v>390</v>
      </c>
      <c r="B98" s="276" t="s">
        <v>523</v>
      </c>
    </row>
    <row r="99" spans="1:6" ht="29.25" thickBot="1" x14ac:dyDescent="0.3">
      <c r="A99" s="271" t="s">
        <v>391</v>
      </c>
      <c r="B99" s="314">
        <v>3</v>
      </c>
    </row>
    <row r="100" spans="1:6" ht="16.5" thickBot="1" x14ac:dyDescent="0.3">
      <c r="A100" s="275" t="s">
        <v>367</v>
      </c>
      <c r="B100" s="315"/>
    </row>
    <row r="101" spans="1:6" ht="16.5" thickBot="1" x14ac:dyDescent="0.3">
      <c r="A101" s="275" t="s">
        <v>392</v>
      </c>
      <c r="B101" s="314">
        <v>0</v>
      </c>
    </row>
    <row r="102" spans="1:6" ht="16.5" thickBot="1" x14ac:dyDescent="0.3">
      <c r="A102" s="275" t="s">
        <v>393</v>
      </c>
      <c r="B102" s="315">
        <v>3</v>
      </c>
    </row>
    <row r="103" spans="1:6" ht="16.5" thickBot="1" x14ac:dyDescent="0.3">
      <c r="A103" s="282" t="s">
        <v>394</v>
      </c>
      <c r="B103" s="349" t="s">
        <v>589</v>
      </c>
      <c r="F103" s="22"/>
    </row>
    <row r="104" spans="1:6" ht="16.5" thickBot="1" x14ac:dyDescent="0.3">
      <c r="A104" s="271" t="s">
        <v>395</v>
      </c>
      <c r="B104" s="280"/>
    </row>
    <row r="105" spans="1:6" ht="16.5" thickBot="1" x14ac:dyDescent="0.3">
      <c r="A105" s="277" t="s">
        <v>396</v>
      </c>
      <c r="B105" s="316" t="str">
        <f>'6.1. Паспорт сетевой график'!H43</f>
        <v>не требуется</v>
      </c>
    </row>
    <row r="106" spans="1:6" ht="16.5" thickBot="1" x14ac:dyDescent="0.3">
      <c r="A106" s="277" t="s">
        <v>397</v>
      </c>
      <c r="B106" s="283" t="s">
        <v>523</v>
      </c>
    </row>
    <row r="107" spans="1:6" ht="16.5" thickBot="1" x14ac:dyDescent="0.3">
      <c r="A107" s="277" t="s">
        <v>398</v>
      </c>
      <c r="B107" s="283" t="s">
        <v>523</v>
      </c>
    </row>
    <row r="108" spans="1:6" ht="29.25" thickBot="1" x14ac:dyDescent="0.3">
      <c r="A108" s="284" t="s">
        <v>399</v>
      </c>
      <c r="B108" s="281" t="s">
        <v>572</v>
      </c>
    </row>
    <row r="109" spans="1:6" ht="28.5" customHeight="1" x14ac:dyDescent="0.25">
      <c r="A109" s="273" t="s">
        <v>400</v>
      </c>
      <c r="B109" s="521" t="s">
        <v>571</v>
      </c>
    </row>
    <row r="110" spans="1:6" x14ac:dyDescent="0.25">
      <c r="A110" s="277" t="s">
        <v>401</v>
      </c>
      <c r="B110" s="522"/>
    </row>
    <row r="111" spans="1:6" x14ac:dyDescent="0.25">
      <c r="A111" s="277" t="s">
        <v>402</v>
      </c>
      <c r="B111" s="522"/>
    </row>
    <row r="112" spans="1:6" x14ac:dyDescent="0.25">
      <c r="A112" s="277" t="s">
        <v>403</v>
      </c>
      <c r="B112" s="522"/>
    </row>
    <row r="113" spans="1:2" x14ac:dyDescent="0.25">
      <c r="A113" s="277" t="s">
        <v>404</v>
      </c>
      <c r="B113" s="522"/>
    </row>
    <row r="114" spans="1:2" ht="16.5" thickBot="1" x14ac:dyDescent="0.3">
      <c r="A114" s="285" t="s">
        <v>405</v>
      </c>
      <c r="B114" s="523"/>
    </row>
    <row r="117" spans="1:2" x14ac:dyDescent="0.25">
      <c r="A117" s="113"/>
      <c r="B117" s="114"/>
    </row>
    <row r="118" spans="1:2" x14ac:dyDescent="0.25">
      <c r="B118" s="115"/>
    </row>
    <row r="119" spans="1:2" x14ac:dyDescent="0.25">
      <c r="B119" s="11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6" t="str">
        <f>'1. паспорт местоположение'!A5:C5</f>
        <v>Год раскрытия информации: 2024 год</v>
      </c>
      <c r="B4" s="396"/>
      <c r="C4" s="396"/>
      <c r="D4" s="396"/>
      <c r="E4" s="396"/>
      <c r="F4" s="396"/>
      <c r="G4" s="396"/>
      <c r="H4" s="396"/>
      <c r="I4" s="396"/>
      <c r="J4" s="396"/>
      <c r="K4" s="396"/>
      <c r="L4" s="396"/>
      <c r="M4" s="396"/>
      <c r="N4" s="396"/>
      <c r="O4" s="396"/>
      <c r="P4" s="396"/>
      <c r="Q4" s="396"/>
      <c r="R4" s="396"/>
      <c r="S4" s="396"/>
    </row>
    <row r="5" spans="1:28" s="11" customFormat="1" ht="15.75" x14ac:dyDescent="0.2">
      <c r="A5" s="16"/>
    </row>
    <row r="6" spans="1:28" s="11" customFormat="1" ht="18.75" x14ac:dyDescent="0.2">
      <c r="A6" s="400" t="s">
        <v>7</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405" t="str">
        <f>'1. паспорт местоположение'!A9:C9</f>
        <v>Акционерное общество "Россети Янтарь" ДЗО  ПАО "Россети"</v>
      </c>
      <c r="B8" s="405"/>
      <c r="C8" s="405"/>
      <c r="D8" s="405"/>
      <c r="E8" s="405"/>
      <c r="F8" s="405"/>
      <c r="G8" s="405"/>
      <c r="H8" s="405"/>
      <c r="I8" s="405"/>
      <c r="J8" s="405"/>
      <c r="K8" s="405"/>
      <c r="L8" s="405"/>
      <c r="M8" s="405"/>
      <c r="N8" s="405"/>
      <c r="O8" s="405"/>
      <c r="P8" s="405"/>
      <c r="Q8" s="405"/>
      <c r="R8" s="405"/>
      <c r="S8" s="405"/>
      <c r="T8" s="12"/>
      <c r="U8" s="12"/>
      <c r="V8" s="12"/>
      <c r="W8" s="12"/>
      <c r="X8" s="12"/>
      <c r="Y8" s="12"/>
      <c r="Z8" s="12"/>
      <c r="AA8" s="12"/>
      <c r="AB8" s="12"/>
    </row>
    <row r="9" spans="1:28" s="11" customFormat="1" ht="18.75" x14ac:dyDescent="0.2">
      <c r="A9" s="397" t="s">
        <v>6</v>
      </c>
      <c r="B9" s="397"/>
      <c r="C9" s="397"/>
      <c r="D9" s="397"/>
      <c r="E9" s="397"/>
      <c r="F9" s="397"/>
      <c r="G9" s="397"/>
      <c r="H9" s="397"/>
      <c r="I9" s="397"/>
      <c r="J9" s="397"/>
      <c r="K9" s="397"/>
      <c r="L9" s="397"/>
      <c r="M9" s="397"/>
      <c r="N9" s="397"/>
      <c r="O9" s="397"/>
      <c r="P9" s="397"/>
      <c r="Q9" s="397"/>
      <c r="R9" s="397"/>
      <c r="S9" s="397"/>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405" t="str">
        <f>'1. паспорт местоположение'!A12:C12</f>
        <v>N_22-1361</v>
      </c>
      <c r="B11" s="405"/>
      <c r="C11" s="405"/>
      <c r="D11" s="405"/>
      <c r="E11" s="405"/>
      <c r="F11" s="405"/>
      <c r="G11" s="405"/>
      <c r="H11" s="405"/>
      <c r="I11" s="405"/>
      <c r="J11" s="405"/>
      <c r="K11" s="405"/>
      <c r="L11" s="405"/>
      <c r="M11" s="405"/>
      <c r="N11" s="405"/>
      <c r="O11" s="405"/>
      <c r="P11" s="405"/>
      <c r="Q11" s="405"/>
      <c r="R11" s="405"/>
      <c r="S11" s="405"/>
      <c r="T11" s="12"/>
      <c r="U11" s="12"/>
      <c r="V11" s="12"/>
      <c r="W11" s="12"/>
      <c r="X11" s="12"/>
      <c r="Y11" s="12"/>
      <c r="Z11" s="12"/>
      <c r="AA11" s="12"/>
      <c r="AB11" s="12"/>
    </row>
    <row r="12" spans="1:28" s="11" customFormat="1" ht="18.75" x14ac:dyDescent="0.2">
      <c r="A12" s="397" t="s">
        <v>5</v>
      </c>
      <c r="B12" s="397"/>
      <c r="C12" s="397"/>
      <c r="D12" s="397"/>
      <c r="E12" s="397"/>
      <c r="F12" s="397"/>
      <c r="G12" s="397"/>
      <c r="H12" s="397"/>
      <c r="I12" s="397"/>
      <c r="J12" s="397"/>
      <c r="K12" s="397"/>
      <c r="L12" s="397"/>
      <c r="M12" s="397"/>
      <c r="N12" s="397"/>
      <c r="O12" s="397"/>
      <c r="P12" s="397"/>
      <c r="Q12" s="397"/>
      <c r="R12" s="397"/>
      <c r="S12" s="397"/>
      <c r="T12" s="12"/>
      <c r="U12" s="12"/>
      <c r="V12" s="12"/>
      <c r="W12" s="12"/>
      <c r="X12" s="12"/>
      <c r="Y12" s="12"/>
      <c r="Z12" s="12"/>
      <c r="AA12" s="12"/>
      <c r="AB12" s="12"/>
    </row>
    <row r="13" spans="1:28" s="8"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9"/>
      <c r="U13" s="9"/>
      <c r="V13" s="9"/>
      <c r="W13" s="9"/>
      <c r="X13" s="9"/>
      <c r="Y13" s="9"/>
      <c r="Z13" s="9"/>
      <c r="AA13" s="9"/>
      <c r="AB13" s="9"/>
    </row>
    <row r="14" spans="1:28" s="3" customFormat="1" ht="15.75" x14ac:dyDescent="0.2">
      <c r="A14" s="402" t="str">
        <f>'1. паспорт местоположение'!A15:C15</f>
        <v>Создание системы регистрации аварийных процессов и событий в составе СОТИАССО ПС 110 кВ О-24 Гурьевск</v>
      </c>
      <c r="B14" s="402"/>
      <c r="C14" s="402"/>
      <c r="D14" s="402"/>
      <c r="E14" s="402"/>
      <c r="F14" s="402"/>
      <c r="G14" s="402"/>
      <c r="H14" s="402"/>
      <c r="I14" s="402"/>
      <c r="J14" s="402"/>
      <c r="K14" s="402"/>
      <c r="L14" s="402"/>
      <c r="M14" s="402"/>
      <c r="N14" s="402"/>
      <c r="O14" s="402"/>
      <c r="P14" s="402"/>
      <c r="Q14" s="402"/>
      <c r="R14" s="402"/>
      <c r="S14" s="402"/>
      <c r="T14" s="7"/>
      <c r="U14" s="7"/>
      <c r="V14" s="7"/>
      <c r="W14" s="7"/>
      <c r="X14" s="7"/>
      <c r="Y14" s="7"/>
      <c r="Z14" s="7"/>
      <c r="AA14" s="7"/>
      <c r="AB14" s="7"/>
    </row>
    <row r="15" spans="1:28" s="3" customFormat="1" ht="15" customHeight="1" x14ac:dyDescent="0.2">
      <c r="A15" s="397" t="s">
        <v>4</v>
      </c>
      <c r="B15" s="397"/>
      <c r="C15" s="397"/>
      <c r="D15" s="397"/>
      <c r="E15" s="397"/>
      <c r="F15" s="397"/>
      <c r="G15" s="397"/>
      <c r="H15" s="397"/>
      <c r="I15" s="397"/>
      <c r="J15" s="397"/>
      <c r="K15" s="397"/>
      <c r="L15" s="397"/>
      <c r="M15" s="397"/>
      <c r="N15" s="397"/>
      <c r="O15" s="397"/>
      <c r="P15" s="397"/>
      <c r="Q15" s="397"/>
      <c r="R15" s="397"/>
      <c r="S15" s="397"/>
      <c r="T15" s="5"/>
      <c r="U15" s="5"/>
      <c r="V15" s="5"/>
      <c r="W15" s="5"/>
      <c r="X15" s="5"/>
      <c r="Y15" s="5"/>
      <c r="Z15" s="5"/>
      <c r="AA15" s="5"/>
      <c r="AB15" s="5"/>
    </row>
    <row r="16" spans="1:28" s="3" customFormat="1" ht="15" customHeight="1" x14ac:dyDescent="0.2">
      <c r="A16" s="403"/>
      <c r="B16" s="403"/>
      <c r="C16" s="403"/>
      <c r="D16" s="403"/>
      <c r="E16" s="403"/>
      <c r="F16" s="403"/>
      <c r="G16" s="403"/>
      <c r="H16" s="403"/>
      <c r="I16" s="403"/>
      <c r="J16" s="403"/>
      <c r="K16" s="403"/>
      <c r="L16" s="403"/>
      <c r="M16" s="403"/>
      <c r="N16" s="403"/>
      <c r="O16" s="403"/>
      <c r="P16" s="403"/>
      <c r="Q16" s="403"/>
      <c r="R16" s="403"/>
      <c r="S16" s="403"/>
      <c r="T16" s="4"/>
      <c r="U16" s="4"/>
      <c r="V16" s="4"/>
      <c r="W16" s="4"/>
      <c r="X16" s="4"/>
      <c r="Y16" s="4"/>
    </row>
    <row r="17" spans="1:28" s="3" customFormat="1" ht="45.75" customHeight="1" x14ac:dyDescent="0.2">
      <c r="A17" s="398" t="s">
        <v>438</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
      <c r="U18" s="4"/>
      <c r="V18" s="4"/>
      <c r="W18" s="4"/>
      <c r="X18" s="4"/>
      <c r="Y18" s="4"/>
    </row>
    <row r="19" spans="1:28" s="3" customFormat="1" ht="54" customHeight="1" x14ac:dyDescent="0.2">
      <c r="A19" s="407" t="s">
        <v>3</v>
      </c>
      <c r="B19" s="407" t="s">
        <v>94</v>
      </c>
      <c r="C19" s="408" t="s">
        <v>358</v>
      </c>
      <c r="D19" s="407" t="s">
        <v>357</v>
      </c>
      <c r="E19" s="407" t="s">
        <v>93</v>
      </c>
      <c r="F19" s="407" t="s">
        <v>92</v>
      </c>
      <c r="G19" s="407" t="s">
        <v>353</v>
      </c>
      <c r="H19" s="407" t="s">
        <v>91</v>
      </c>
      <c r="I19" s="407" t="s">
        <v>90</v>
      </c>
      <c r="J19" s="407" t="s">
        <v>89</v>
      </c>
      <c r="K19" s="407" t="s">
        <v>88</v>
      </c>
      <c r="L19" s="407" t="s">
        <v>87</v>
      </c>
      <c r="M19" s="407" t="s">
        <v>86</v>
      </c>
      <c r="N19" s="407" t="s">
        <v>85</v>
      </c>
      <c r="O19" s="407" t="s">
        <v>84</v>
      </c>
      <c r="P19" s="407" t="s">
        <v>83</v>
      </c>
      <c r="Q19" s="407" t="s">
        <v>356</v>
      </c>
      <c r="R19" s="407"/>
      <c r="S19" s="410" t="s">
        <v>432</v>
      </c>
      <c r="T19" s="4"/>
      <c r="U19" s="4"/>
      <c r="V19" s="4"/>
      <c r="W19" s="4"/>
      <c r="X19" s="4"/>
      <c r="Y19" s="4"/>
    </row>
    <row r="20" spans="1:28" s="3" customFormat="1" ht="180.75" customHeight="1" x14ac:dyDescent="0.2">
      <c r="A20" s="407"/>
      <c r="B20" s="407"/>
      <c r="C20" s="409"/>
      <c r="D20" s="407"/>
      <c r="E20" s="407"/>
      <c r="F20" s="407"/>
      <c r="G20" s="407"/>
      <c r="H20" s="407"/>
      <c r="I20" s="407"/>
      <c r="J20" s="407"/>
      <c r="K20" s="407"/>
      <c r="L20" s="407"/>
      <c r="M20" s="407"/>
      <c r="N20" s="407"/>
      <c r="O20" s="407"/>
      <c r="P20" s="407"/>
      <c r="Q20" s="41" t="s">
        <v>354</v>
      </c>
      <c r="R20" s="42" t="s">
        <v>355</v>
      </c>
      <c r="S20" s="410"/>
      <c r="T20" s="27"/>
      <c r="U20" s="27"/>
      <c r="V20" s="27"/>
      <c r="W20" s="27"/>
      <c r="X20" s="27"/>
      <c r="Y20" s="27"/>
      <c r="Z20" s="26"/>
      <c r="AA20" s="26"/>
      <c r="AB20" s="26"/>
    </row>
    <row r="21" spans="1:28" s="3" customFormat="1" ht="18.75" x14ac:dyDescent="0.2">
      <c r="A21" s="41">
        <v>1</v>
      </c>
      <c r="B21" s="44">
        <v>2</v>
      </c>
      <c r="C21" s="41">
        <v>3</v>
      </c>
      <c r="D21" s="44">
        <v>4</v>
      </c>
      <c r="E21" s="41">
        <v>5</v>
      </c>
      <c r="F21" s="44">
        <v>6</v>
      </c>
      <c r="G21" s="119">
        <v>7</v>
      </c>
      <c r="H21" s="120">
        <v>8</v>
      </c>
      <c r="I21" s="119">
        <v>9</v>
      </c>
      <c r="J21" s="120">
        <v>10</v>
      </c>
      <c r="K21" s="119">
        <v>11</v>
      </c>
      <c r="L21" s="120">
        <v>12</v>
      </c>
      <c r="M21" s="119">
        <v>13</v>
      </c>
      <c r="N21" s="120">
        <v>14</v>
      </c>
      <c r="O21" s="119">
        <v>15</v>
      </c>
      <c r="P21" s="120">
        <v>16</v>
      </c>
      <c r="Q21" s="119">
        <v>17</v>
      </c>
      <c r="R21" s="120">
        <v>18</v>
      </c>
      <c r="S21" s="119">
        <v>19</v>
      </c>
      <c r="T21" s="27"/>
      <c r="U21" s="27"/>
      <c r="V21" s="27"/>
      <c r="W21" s="27"/>
      <c r="X21" s="27"/>
      <c r="Y21" s="27"/>
      <c r="Z21" s="26"/>
      <c r="AA21" s="26"/>
      <c r="AB21" s="26"/>
    </row>
    <row r="22" spans="1:28" s="139" customFormat="1" ht="18.75" x14ac:dyDescent="0.25">
      <c r="A22" s="136" t="s">
        <v>352</v>
      </c>
      <c r="B22" s="306" t="s">
        <v>352</v>
      </c>
      <c r="C22" s="306" t="s">
        <v>352</v>
      </c>
      <c r="D22" s="306" t="s">
        <v>352</v>
      </c>
      <c r="E22" s="306" t="s">
        <v>352</v>
      </c>
      <c r="F22" s="306" t="s">
        <v>352</v>
      </c>
      <c r="G22" s="306" t="s">
        <v>352</v>
      </c>
      <c r="H22" s="307" t="s">
        <v>352</v>
      </c>
      <c r="I22" s="307" t="s">
        <v>352</v>
      </c>
      <c r="J22" s="307" t="s">
        <v>352</v>
      </c>
      <c r="K22" s="306" t="s">
        <v>352</v>
      </c>
      <c r="L22" s="306" t="s">
        <v>352</v>
      </c>
      <c r="M22" s="306" t="s">
        <v>352</v>
      </c>
      <c r="N22" s="306" t="s">
        <v>352</v>
      </c>
      <c r="O22" s="306" t="s">
        <v>352</v>
      </c>
      <c r="P22" s="306" t="s">
        <v>352</v>
      </c>
      <c r="Q22" s="306" t="s">
        <v>352</v>
      </c>
      <c r="R22" s="306" t="s">
        <v>352</v>
      </c>
      <c r="S22" s="308" t="s">
        <v>352</v>
      </c>
      <c r="T22" s="27"/>
      <c r="U22" s="27"/>
      <c r="V22" s="27"/>
      <c r="W22" s="27"/>
      <c r="X22" s="27"/>
      <c r="Y22" s="27"/>
      <c r="Z22" s="138"/>
      <c r="AA22" s="138"/>
      <c r="AB22" s="138"/>
    </row>
    <row r="23" spans="1:28" ht="20.25" customHeight="1" x14ac:dyDescent="0.25">
      <c r="A23" s="104"/>
      <c r="B23" s="44" t="s">
        <v>351</v>
      </c>
      <c r="C23" s="44"/>
      <c r="D23" s="44"/>
      <c r="E23" s="104" t="s">
        <v>352</v>
      </c>
      <c r="F23" s="104" t="s">
        <v>352</v>
      </c>
      <c r="G23" s="104" t="s">
        <v>352</v>
      </c>
      <c r="H23" s="137" t="str">
        <f>H22</f>
        <v>-</v>
      </c>
      <c r="I23" s="104"/>
      <c r="J23" s="137" t="str">
        <f>J22</f>
        <v>-</v>
      </c>
      <c r="K23" s="104"/>
      <c r="L23" s="104"/>
      <c r="M23" s="104"/>
      <c r="N23" s="104"/>
      <c r="O23" s="104"/>
      <c r="P23" s="104"/>
      <c r="Q23" s="105"/>
      <c r="R23" s="2"/>
      <c r="S23" s="27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0" zoomScaleNormal="60" zoomScaleSheetLayoutView="8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6" t="str">
        <f>'1. паспорт местоположение'!A5:C5</f>
        <v>Год раскрытия информации: 2024 год</v>
      </c>
      <c r="B6" s="396"/>
      <c r="C6" s="396"/>
      <c r="D6" s="396"/>
      <c r="E6" s="396"/>
      <c r="F6" s="396"/>
      <c r="G6" s="396"/>
      <c r="H6" s="396"/>
      <c r="I6" s="396"/>
      <c r="J6" s="396"/>
      <c r="K6" s="396"/>
      <c r="L6" s="396"/>
      <c r="M6" s="396"/>
      <c r="N6" s="396"/>
      <c r="O6" s="396"/>
      <c r="P6" s="396"/>
      <c r="Q6" s="396"/>
      <c r="R6" s="396"/>
      <c r="S6" s="396"/>
      <c r="T6" s="396"/>
    </row>
    <row r="7" spans="1:20" s="11" customFormat="1" x14ac:dyDescent="0.2">
      <c r="A7" s="16"/>
      <c r="H7" s="15"/>
    </row>
    <row r="8" spans="1:20" s="11" customFormat="1" ht="18.75" x14ac:dyDescent="0.2">
      <c r="A8" s="400" t="s">
        <v>7</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405" t="str">
        <f>'1. паспорт местоположение'!A9:C9</f>
        <v>Акционерное общество "Россети Янтарь"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1" customFormat="1" ht="18.75" customHeight="1" x14ac:dyDescent="0.2">
      <c r="A11" s="397" t="s">
        <v>6</v>
      </c>
      <c r="B11" s="397"/>
      <c r="C11" s="397"/>
      <c r="D11" s="397"/>
      <c r="E11" s="397"/>
      <c r="F11" s="397"/>
      <c r="G11" s="397"/>
      <c r="H11" s="397"/>
      <c r="I11" s="397"/>
      <c r="J11" s="397"/>
      <c r="K11" s="397"/>
      <c r="L11" s="397"/>
      <c r="M11" s="397"/>
      <c r="N11" s="397"/>
      <c r="O11" s="397"/>
      <c r="P11" s="397"/>
      <c r="Q11" s="397"/>
      <c r="R11" s="397"/>
      <c r="S11" s="397"/>
      <c r="T11" s="397"/>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405" t="str">
        <f>'1. паспорт местоположение'!A12:C12</f>
        <v>N_22-1361</v>
      </c>
      <c r="B13" s="405"/>
      <c r="C13" s="405"/>
      <c r="D13" s="405"/>
      <c r="E13" s="405"/>
      <c r="F13" s="405"/>
      <c r="G13" s="405"/>
      <c r="H13" s="405"/>
      <c r="I13" s="405"/>
      <c r="J13" s="405"/>
      <c r="K13" s="405"/>
      <c r="L13" s="405"/>
      <c r="M13" s="405"/>
      <c r="N13" s="405"/>
      <c r="O13" s="405"/>
      <c r="P13" s="405"/>
      <c r="Q13" s="405"/>
      <c r="R13" s="405"/>
      <c r="S13" s="405"/>
      <c r="T13" s="405"/>
    </row>
    <row r="14" spans="1:20" s="11" customFormat="1" ht="18.75" customHeight="1" x14ac:dyDescent="0.2">
      <c r="A14" s="397" t="s">
        <v>5</v>
      </c>
      <c r="B14" s="397"/>
      <c r="C14" s="397"/>
      <c r="D14" s="397"/>
      <c r="E14" s="397"/>
      <c r="F14" s="397"/>
      <c r="G14" s="397"/>
      <c r="H14" s="397"/>
      <c r="I14" s="397"/>
      <c r="J14" s="397"/>
      <c r="K14" s="397"/>
      <c r="L14" s="397"/>
      <c r="M14" s="397"/>
      <c r="N14" s="397"/>
      <c r="O14" s="397"/>
      <c r="P14" s="397"/>
      <c r="Q14" s="397"/>
      <c r="R14" s="397"/>
      <c r="S14" s="397"/>
      <c r="T14" s="397"/>
    </row>
    <row r="15" spans="1:20" s="8"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x14ac:dyDescent="0.2">
      <c r="A16" s="402" t="str">
        <f>'1. паспорт местоположение'!A15:C15</f>
        <v>Создание системы регистрации аварийных процессов и событий в составе СОТИАССО ПС 110 кВ О-24 Гурьевск</v>
      </c>
      <c r="B16" s="402"/>
      <c r="C16" s="402"/>
      <c r="D16" s="402"/>
      <c r="E16" s="402"/>
      <c r="F16" s="402"/>
      <c r="G16" s="402"/>
      <c r="H16" s="402"/>
      <c r="I16" s="402"/>
      <c r="J16" s="402"/>
      <c r="K16" s="402"/>
      <c r="L16" s="402"/>
      <c r="M16" s="402"/>
      <c r="N16" s="402"/>
      <c r="O16" s="402"/>
      <c r="P16" s="402"/>
      <c r="Q16" s="402"/>
      <c r="R16" s="402"/>
      <c r="S16" s="402"/>
      <c r="T16" s="402"/>
    </row>
    <row r="17" spans="1:113" s="3" customFormat="1" ht="15" customHeight="1" x14ac:dyDescent="0.2">
      <c r="A17" s="397" t="s">
        <v>4</v>
      </c>
      <c r="B17" s="397"/>
      <c r="C17" s="397"/>
      <c r="D17" s="397"/>
      <c r="E17" s="397"/>
      <c r="F17" s="397"/>
      <c r="G17" s="397"/>
      <c r="H17" s="397"/>
      <c r="I17" s="397"/>
      <c r="J17" s="397"/>
      <c r="K17" s="397"/>
      <c r="L17" s="397"/>
      <c r="M17" s="397"/>
      <c r="N17" s="397"/>
      <c r="O17" s="397"/>
      <c r="P17" s="397"/>
      <c r="Q17" s="397"/>
      <c r="R17" s="397"/>
      <c r="S17" s="397"/>
      <c r="T17" s="397"/>
    </row>
    <row r="18" spans="1:113"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03"/>
    </row>
    <row r="19" spans="1:113" s="3" customFormat="1" ht="15" customHeight="1" x14ac:dyDescent="0.2">
      <c r="A19" s="399" t="s">
        <v>443</v>
      </c>
      <c r="B19" s="399"/>
      <c r="C19" s="399"/>
      <c r="D19" s="399"/>
      <c r="E19" s="399"/>
      <c r="F19" s="399"/>
      <c r="G19" s="399"/>
      <c r="H19" s="399"/>
      <c r="I19" s="399"/>
      <c r="J19" s="399"/>
      <c r="K19" s="399"/>
      <c r="L19" s="399"/>
      <c r="M19" s="399"/>
      <c r="N19" s="399"/>
      <c r="O19" s="399"/>
      <c r="P19" s="399"/>
      <c r="Q19" s="399"/>
      <c r="R19" s="399"/>
      <c r="S19" s="399"/>
      <c r="T19" s="399"/>
    </row>
    <row r="20" spans="1:113" s="53" customFormat="1" ht="21" customHeight="1" x14ac:dyDescent="0.25">
      <c r="A20" s="414"/>
      <c r="B20" s="414"/>
      <c r="C20" s="414"/>
      <c r="D20" s="414"/>
      <c r="E20" s="414"/>
      <c r="F20" s="414"/>
      <c r="G20" s="414"/>
      <c r="H20" s="414"/>
      <c r="I20" s="414"/>
      <c r="J20" s="414"/>
      <c r="K20" s="414"/>
      <c r="L20" s="414"/>
      <c r="M20" s="414"/>
      <c r="N20" s="414"/>
      <c r="O20" s="414"/>
      <c r="P20" s="414"/>
      <c r="Q20" s="414"/>
      <c r="R20" s="414"/>
      <c r="S20" s="414"/>
      <c r="T20" s="414"/>
    </row>
    <row r="21" spans="1:113" ht="46.5" customHeight="1" x14ac:dyDescent="0.25">
      <c r="A21" s="415" t="s">
        <v>3</v>
      </c>
      <c r="B21" s="418" t="s">
        <v>199</v>
      </c>
      <c r="C21" s="419"/>
      <c r="D21" s="422" t="s">
        <v>116</v>
      </c>
      <c r="E21" s="418" t="s">
        <v>472</v>
      </c>
      <c r="F21" s="419"/>
      <c r="G21" s="418" t="s">
        <v>249</v>
      </c>
      <c r="H21" s="419"/>
      <c r="I21" s="418" t="s">
        <v>115</v>
      </c>
      <c r="J21" s="419"/>
      <c r="K21" s="422" t="s">
        <v>114</v>
      </c>
      <c r="L21" s="418" t="s">
        <v>113</v>
      </c>
      <c r="M21" s="419"/>
      <c r="N21" s="418" t="s">
        <v>468</v>
      </c>
      <c r="O21" s="419"/>
      <c r="P21" s="422" t="s">
        <v>112</v>
      </c>
      <c r="Q21" s="411" t="s">
        <v>111</v>
      </c>
      <c r="R21" s="412"/>
      <c r="S21" s="411" t="s">
        <v>110</v>
      </c>
      <c r="T21" s="413"/>
    </row>
    <row r="22" spans="1:113" ht="204.75" customHeight="1" x14ac:dyDescent="0.25">
      <c r="A22" s="416"/>
      <c r="B22" s="420"/>
      <c r="C22" s="421"/>
      <c r="D22" s="425"/>
      <c r="E22" s="420"/>
      <c r="F22" s="421"/>
      <c r="G22" s="420"/>
      <c r="H22" s="421"/>
      <c r="I22" s="420"/>
      <c r="J22" s="421"/>
      <c r="K22" s="423"/>
      <c r="L22" s="420"/>
      <c r="M22" s="421"/>
      <c r="N22" s="420"/>
      <c r="O22" s="421"/>
      <c r="P22" s="423"/>
      <c r="Q22" s="88" t="s">
        <v>109</v>
      </c>
      <c r="R22" s="88" t="s">
        <v>442</v>
      </c>
      <c r="S22" s="88" t="s">
        <v>108</v>
      </c>
      <c r="T22" s="88" t="s">
        <v>107</v>
      </c>
    </row>
    <row r="23" spans="1:113" ht="51.75" customHeight="1" x14ac:dyDescent="0.25">
      <c r="A23" s="417"/>
      <c r="B23" s="126" t="s">
        <v>105</v>
      </c>
      <c r="C23" s="126" t="s">
        <v>106</v>
      </c>
      <c r="D23" s="423"/>
      <c r="E23" s="126" t="s">
        <v>105</v>
      </c>
      <c r="F23" s="126" t="s">
        <v>106</v>
      </c>
      <c r="G23" s="126" t="s">
        <v>105</v>
      </c>
      <c r="H23" s="126" t="s">
        <v>106</v>
      </c>
      <c r="I23" s="126" t="s">
        <v>105</v>
      </c>
      <c r="J23" s="126" t="s">
        <v>106</v>
      </c>
      <c r="K23" s="126" t="s">
        <v>105</v>
      </c>
      <c r="L23" s="126" t="s">
        <v>105</v>
      </c>
      <c r="M23" s="126" t="s">
        <v>106</v>
      </c>
      <c r="N23" s="126" t="s">
        <v>105</v>
      </c>
      <c r="O23" s="126" t="s">
        <v>106</v>
      </c>
      <c r="P23" s="127" t="s">
        <v>105</v>
      </c>
      <c r="Q23" s="88" t="s">
        <v>105</v>
      </c>
      <c r="R23" s="88" t="s">
        <v>105</v>
      </c>
      <c r="S23" s="88" t="s">
        <v>105</v>
      </c>
      <c r="T23" s="8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352</v>
      </c>
      <c r="B25" s="55" t="s">
        <v>352</v>
      </c>
      <c r="C25" s="55" t="s">
        <v>352</v>
      </c>
      <c r="D25" s="55" t="s">
        <v>352</v>
      </c>
      <c r="E25" s="55" t="s">
        <v>352</v>
      </c>
      <c r="F25" s="55" t="s">
        <v>352</v>
      </c>
      <c r="G25" s="55" t="s">
        <v>352</v>
      </c>
      <c r="H25" s="55" t="s">
        <v>352</v>
      </c>
      <c r="I25" s="55" t="s">
        <v>352</v>
      </c>
      <c r="J25" s="54" t="s">
        <v>352</v>
      </c>
      <c r="K25" s="54" t="s">
        <v>352</v>
      </c>
      <c r="L25" s="54" t="s">
        <v>352</v>
      </c>
      <c r="M25" s="56" t="s">
        <v>352</v>
      </c>
      <c r="N25" s="56" t="s">
        <v>352</v>
      </c>
      <c r="O25" s="56" t="s">
        <v>352</v>
      </c>
      <c r="P25" s="54" t="s">
        <v>352</v>
      </c>
      <c r="Q25" s="129" t="s">
        <v>352</v>
      </c>
      <c r="R25" s="55" t="s">
        <v>352</v>
      </c>
      <c r="S25" s="129" t="s">
        <v>352</v>
      </c>
      <c r="T25" s="55" t="s">
        <v>352</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24" t="s">
        <v>478</v>
      </c>
      <c r="C29" s="424"/>
      <c r="D29" s="424"/>
      <c r="E29" s="424"/>
      <c r="F29" s="424"/>
      <c r="G29" s="424"/>
      <c r="H29" s="424"/>
      <c r="I29" s="424"/>
      <c r="J29" s="424"/>
      <c r="K29" s="424"/>
      <c r="L29" s="424"/>
      <c r="M29" s="424"/>
      <c r="N29" s="424"/>
      <c r="O29" s="424"/>
      <c r="P29" s="424"/>
      <c r="Q29" s="424"/>
      <c r="R29" s="42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1" customFormat="1" x14ac:dyDescent="0.2">
      <c r="A6" s="130"/>
      <c r="B6" s="130"/>
      <c r="C6" s="130"/>
      <c r="D6" s="130"/>
      <c r="E6" s="130"/>
      <c r="F6" s="130"/>
      <c r="G6" s="130"/>
      <c r="H6" s="130"/>
      <c r="I6" s="130"/>
      <c r="J6" s="130"/>
      <c r="K6" s="130"/>
      <c r="L6" s="130"/>
      <c r="M6" s="130"/>
      <c r="N6" s="130"/>
      <c r="O6" s="130"/>
      <c r="P6" s="130"/>
      <c r="Q6" s="130"/>
      <c r="R6" s="130"/>
      <c r="S6" s="130"/>
      <c r="T6" s="130"/>
    </row>
    <row r="7" spans="1:27" s="11" customFormat="1" ht="18.75" x14ac:dyDescent="0.2">
      <c r="E7" s="400" t="s">
        <v>7</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5" t="str">
        <f>'1. паспорт местоположение'!A9</f>
        <v>Акционерное общество "Россети Янтарь" ДЗО  ПАО "Россети"</v>
      </c>
      <c r="F9" s="405"/>
      <c r="G9" s="405"/>
      <c r="H9" s="405"/>
      <c r="I9" s="405"/>
      <c r="J9" s="405"/>
      <c r="K9" s="405"/>
      <c r="L9" s="405"/>
      <c r="M9" s="405"/>
      <c r="N9" s="405"/>
      <c r="O9" s="405"/>
      <c r="P9" s="405"/>
      <c r="Q9" s="405"/>
      <c r="R9" s="405"/>
      <c r="S9" s="405"/>
      <c r="T9" s="405"/>
      <c r="U9" s="405"/>
      <c r="V9" s="405"/>
      <c r="W9" s="405"/>
      <c r="X9" s="405"/>
      <c r="Y9" s="405"/>
    </row>
    <row r="10" spans="1:27" s="11" customFormat="1" ht="18.75" customHeight="1" x14ac:dyDescent="0.2">
      <c r="E10" s="397" t="s">
        <v>6</v>
      </c>
      <c r="F10" s="397"/>
      <c r="G10" s="397"/>
      <c r="H10" s="397"/>
      <c r="I10" s="397"/>
      <c r="J10" s="397"/>
      <c r="K10" s="397"/>
      <c r="L10" s="397"/>
      <c r="M10" s="397"/>
      <c r="N10" s="397"/>
      <c r="O10" s="397"/>
      <c r="P10" s="397"/>
      <c r="Q10" s="397"/>
      <c r="R10" s="397"/>
      <c r="S10" s="397"/>
      <c r="T10" s="397"/>
      <c r="U10" s="397"/>
      <c r="V10" s="397"/>
      <c r="W10" s="397"/>
      <c r="X10" s="397"/>
      <c r="Y10" s="39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5" t="str">
        <f>'1. паспорт местоположение'!A12</f>
        <v>N_22-1361</v>
      </c>
      <c r="F12" s="405"/>
      <c r="G12" s="405"/>
      <c r="H12" s="405"/>
      <c r="I12" s="405"/>
      <c r="J12" s="405"/>
      <c r="K12" s="405"/>
      <c r="L12" s="405"/>
      <c r="M12" s="405"/>
      <c r="N12" s="405"/>
      <c r="O12" s="405"/>
      <c r="P12" s="405"/>
      <c r="Q12" s="405"/>
      <c r="R12" s="405"/>
      <c r="S12" s="405"/>
      <c r="T12" s="405"/>
      <c r="U12" s="405"/>
      <c r="V12" s="405"/>
      <c r="W12" s="405"/>
      <c r="X12" s="405"/>
      <c r="Y12" s="405"/>
    </row>
    <row r="13" spans="1:27" s="11" customFormat="1" ht="18.75" customHeight="1" x14ac:dyDescent="0.2">
      <c r="E13" s="397" t="s">
        <v>5</v>
      </c>
      <c r="F13" s="397"/>
      <c r="G13" s="397"/>
      <c r="H13" s="397"/>
      <c r="I13" s="397"/>
      <c r="J13" s="397"/>
      <c r="K13" s="397"/>
      <c r="L13" s="397"/>
      <c r="M13" s="397"/>
      <c r="N13" s="397"/>
      <c r="O13" s="397"/>
      <c r="P13" s="397"/>
      <c r="Q13" s="397"/>
      <c r="R13" s="397"/>
      <c r="S13" s="397"/>
      <c r="T13" s="397"/>
      <c r="U13" s="397"/>
      <c r="V13" s="397"/>
      <c r="W13" s="397"/>
      <c r="X13" s="397"/>
      <c r="Y13" s="39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2" t="str">
        <f>'1. паспорт местоположение'!A15</f>
        <v>Создание системы регистрации аварийных процессов и событий в составе СОТИАССО ПС 110 кВ О-24 Гурьевск</v>
      </c>
      <c r="F15" s="402"/>
      <c r="G15" s="402"/>
      <c r="H15" s="402"/>
      <c r="I15" s="402"/>
      <c r="J15" s="402"/>
      <c r="K15" s="402"/>
      <c r="L15" s="402"/>
      <c r="M15" s="402"/>
      <c r="N15" s="402"/>
      <c r="O15" s="402"/>
      <c r="P15" s="402"/>
      <c r="Q15" s="402"/>
      <c r="R15" s="402"/>
      <c r="S15" s="402"/>
      <c r="T15" s="402"/>
      <c r="U15" s="402"/>
      <c r="V15" s="402"/>
      <c r="W15" s="402"/>
      <c r="X15" s="402"/>
      <c r="Y15" s="402"/>
    </row>
    <row r="16" spans="1:27" s="3" customFormat="1" ht="15" customHeight="1" x14ac:dyDescent="0.2">
      <c r="E16" s="397" t="s">
        <v>4</v>
      </c>
      <c r="F16" s="397"/>
      <c r="G16" s="397"/>
      <c r="H16" s="397"/>
      <c r="I16" s="397"/>
      <c r="J16" s="397"/>
      <c r="K16" s="397"/>
      <c r="L16" s="397"/>
      <c r="M16" s="397"/>
      <c r="N16" s="397"/>
      <c r="O16" s="397"/>
      <c r="P16" s="397"/>
      <c r="Q16" s="397"/>
      <c r="R16" s="397"/>
      <c r="S16" s="397"/>
      <c r="T16" s="397"/>
      <c r="U16" s="397"/>
      <c r="V16" s="397"/>
      <c r="W16" s="397"/>
      <c r="X16" s="397"/>
      <c r="Y16" s="3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445</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53" customFormat="1" ht="21" customHeight="1" x14ac:dyDescent="0.25"/>
    <row r="21" spans="1:27" ht="15.75" customHeight="1" x14ac:dyDescent="0.25">
      <c r="A21" s="426" t="s">
        <v>3</v>
      </c>
      <c r="B21" s="428" t="s">
        <v>452</v>
      </c>
      <c r="C21" s="429"/>
      <c r="D21" s="428" t="s">
        <v>454</v>
      </c>
      <c r="E21" s="429"/>
      <c r="F21" s="411" t="s">
        <v>88</v>
      </c>
      <c r="G21" s="413"/>
      <c r="H21" s="413"/>
      <c r="I21" s="412"/>
      <c r="J21" s="426" t="s">
        <v>455</v>
      </c>
      <c r="K21" s="428" t="s">
        <v>456</v>
      </c>
      <c r="L21" s="429"/>
      <c r="M21" s="428" t="s">
        <v>457</v>
      </c>
      <c r="N21" s="429"/>
      <c r="O21" s="428" t="s">
        <v>444</v>
      </c>
      <c r="P21" s="429"/>
      <c r="Q21" s="428" t="s">
        <v>121</v>
      </c>
      <c r="R21" s="429"/>
      <c r="S21" s="426" t="s">
        <v>120</v>
      </c>
      <c r="T21" s="426" t="s">
        <v>458</v>
      </c>
      <c r="U21" s="426" t="s">
        <v>453</v>
      </c>
      <c r="V21" s="428" t="s">
        <v>119</v>
      </c>
      <c r="W21" s="429"/>
      <c r="X21" s="411" t="s">
        <v>111</v>
      </c>
      <c r="Y21" s="413"/>
      <c r="Z21" s="411" t="s">
        <v>110</v>
      </c>
      <c r="AA21" s="413"/>
    </row>
    <row r="22" spans="1:27" ht="216" customHeight="1" x14ac:dyDescent="0.25">
      <c r="A22" s="432"/>
      <c r="B22" s="430"/>
      <c r="C22" s="431"/>
      <c r="D22" s="430"/>
      <c r="E22" s="431"/>
      <c r="F22" s="411" t="s">
        <v>118</v>
      </c>
      <c r="G22" s="412"/>
      <c r="H22" s="411" t="s">
        <v>117</v>
      </c>
      <c r="I22" s="412"/>
      <c r="J22" s="427"/>
      <c r="K22" s="430"/>
      <c r="L22" s="431"/>
      <c r="M22" s="430"/>
      <c r="N22" s="431"/>
      <c r="O22" s="430"/>
      <c r="P22" s="431"/>
      <c r="Q22" s="430"/>
      <c r="R22" s="431"/>
      <c r="S22" s="427"/>
      <c r="T22" s="427"/>
      <c r="U22" s="427"/>
      <c r="V22" s="430"/>
      <c r="W22" s="431"/>
      <c r="X22" s="88" t="s">
        <v>109</v>
      </c>
      <c r="Y22" s="88" t="s">
        <v>442</v>
      </c>
      <c r="Z22" s="88" t="s">
        <v>108</v>
      </c>
      <c r="AA22" s="88" t="s">
        <v>107</v>
      </c>
    </row>
    <row r="23" spans="1:27" ht="60" customHeight="1" x14ac:dyDescent="0.25">
      <c r="A23" s="427"/>
      <c r="B23" s="124" t="s">
        <v>105</v>
      </c>
      <c r="C23" s="12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3" customFormat="1" ht="24" customHeight="1" x14ac:dyDescent="0.25">
      <c r="A25" s="95" t="s">
        <v>352</v>
      </c>
      <c r="B25" s="95" t="s">
        <v>352</v>
      </c>
      <c r="C25" s="95" t="s">
        <v>352</v>
      </c>
      <c r="D25" s="95" t="s">
        <v>352</v>
      </c>
      <c r="E25" s="88" t="s">
        <v>352</v>
      </c>
      <c r="F25" s="88" t="s">
        <v>352</v>
      </c>
      <c r="G25" s="95" t="s">
        <v>352</v>
      </c>
      <c r="H25" s="95" t="s">
        <v>352</v>
      </c>
      <c r="I25" s="95" t="s">
        <v>352</v>
      </c>
      <c r="J25" s="95" t="s">
        <v>352</v>
      </c>
      <c r="K25" s="96" t="s">
        <v>352</v>
      </c>
      <c r="L25" s="140" t="s">
        <v>352</v>
      </c>
      <c r="M25" s="140" t="s">
        <v>352</v>
      </c>
      <c r="N25" s="141" t="s">
        <v>352</v>
      </c>
      <c r="O25" s="141" t="s">
        <v>352</v>
      </c>
      <c r="P25" s="141" t="s">
        <v>352</v>
      </c>
      <c r="Q25" s="141" t="s">
        <v>352</v>
      </c>
      <c r="R25" s="305" t="s">
        <v>352</v>
      </c>
      <c r="S25" s="96" t="s">
        <v>352</v>
      </c>
      <c r="T25" s="96" t="s">
        <v>352</v>
      </c>
      <c r="U25" s="96" t="s">
        <v>352</v>
      </c>
      <c r="V25" s="96" t="s">
        <v>352</v>
      </c>
      <c r="W25" s="97" t="s">
        <v>352</v>
      </c>
      <c r="X25" s="94" t="s">
        <v>352</v>
      </c>
      <c r="Y25" s="94" t="s">
        <v>352</v>
      </c>
      <c r="Z25" s="94" t="s">
        <v>352</v>
      </c>
      <c r="AA25" s="94" t="s">
        <v>352</v>
      </c>
    </row>
    <row r="26" spans="1:27" ht="3" customHeight="1" x14ac:dyDescent="0.25">
      <c r="X26" s="90"/>
      <c r="Y26" s="91"/>
      <c r="Z26" s="46"/>
      <c r="AA26" s="46"/>
    </row>
    <row r="27" spans="1:27" s="51" customFormat="1" ht="12.75" x14ac:dyDescent="0.2">
      <c r="A27" s="52"/>
      <c r="B27" s="52"/>
      <c r="C27" s="52"/>
      <c r="E27" s="52"/>
      <c r="X27" s="92"/>
      <c r="Y27" s="92"/>
      <c r="Z27" s="92"/>
      <c r="AA27" s="92"/>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5" zoomScaleSheetLayoutView="8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6" t="str">
        <f>'1. паспорт местоположение'!A5:C5</f>
        <v>Год раскрытия информации: 2024 год</v>
      </c>
      <c r="B5" s="396"/>
      <c r="C5" s="3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1" customFormat="1" ht="18.75" x14ac:dyDescent="0.3">
      <c r="A6" s="16"/>
      <c r="E6" s="15"/>
      <c r="F6" s="15"/>
      <c r="G6" s="14"/>
    </row>
    <row r="7" spans="1:29"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9" s="11" customFormat="1" ht="18.75" x14ac:dyDescent="0.2">
      <c r="A8" s="400"/>
      <c r="B8" s="400"/>
      <c r="C8" s="400"/>
      <c r="D8" s="13"/>
      <c r="E8" s="13"/>
      <c r="F8" s="13"/>
      <c r="G8" s="13"/>
      <c r="H8" s="12"/>
      <c r="I8" s="12"/>
      <c r="J8" s="12"/>
      <c r="K8" s="12"/>
      <c r="L8" s="12"/>
      <c r="M8" s="12"/>
      <c r="N8" s="12"/>
      <c r="O8" s="12"/>
      <c r="P8" s="12"/>
      <c r="Q8" s="12"/>
      <c r="R8" s="12"/>
      <c r="S8" s="12"/>
      <c r="T8" s="12"/>
      <c r="U8" s="12"/>
    </row>
    <row r="9" spans="1:29" s="11" customFormat="1" ht="18.75" x14ac:dyDescent="0.2">
      <c r="A9" s="405" t="str">
        <f>'1. паспорт местоположение'!A9:C9</f>
        <v>Акционерное общество "Россети Янтарь" ДЗО  ПАО "Россети"</v>
      </c>
      <c r="B9" s="405"/>
      <c r="C9" s="405"/>
      <c r="D9" s="7"/>
      <c r="E9" s="7"/>
      <c r="F9" s="7"/>
      <c r="G9" s="7"/>
      <c r="H9" s="12"/>
      <c r="I9" s="12"/>
      <c r="J9" s="12"/>
      <c r="K9" s="12"/>
      <c r="L9" s="12"/>
      <c r="M9" s="12"/>
      <c r="N9" s="12"/>
      <c r="O9" s="12"/>
      <c r="P9" s="12"/>
      <c r="Q9" s="12"/>
      <c r="R9" s="12"/>
      <c r="S9" s="12"/>
      <c r="T9" s="12"/>
      <c r="U9" s="12"/>
    </row>
    <row r="10" spans="1:29" s="11" customFormat="1" ht="18.75" x14ac:dyDescent="0.2">
      <c r="A10" s="397" t="s">
        <v>6</v>
      </c>
      <c r="B10" s="397"/>
      <c r="C10" s="397"/>
      <c r="D10" s="5"/>
      <c r="E10" s="5"/>
      <c r="F10" s="5"/>
      <c r="G10" s="5"/>
      <c r="H10" s="12"/>
      <c r="I10" s="12"/>
      <c r="J10" s="12"/>
      <c r="K10" s="12"/>
      <c r="L10" s="12"/>
      <c r="M10" s="12"/>
      <c r="N10" s="12"/>
      <c r="O10" s="12"/>
      <c r="P10" s="12"/>
      <c r="Q10" s="12"/>
      <c r="R10" s="12"/>
      <c r="S10" s="12"/>
      <c r="T10" s="12"/>
      <c r="U10" s="12"/>
    </row>
    <row r="11" spans="1:29" s="11" customFormat="1" ht="18.75" x14ac:dyDescent="0.2">
      <c r="A11" s="400"/>
      <c r="B11" s="400"/>
      <c r="C11" s="400"/>
      <c r="D11" s="13"/>
      <c r="E11" s="13"/>
      <c r="F11" s="13"/>
      <c r="G11" s="13"/>
      <c r="H11" s="12"/>
      <c r="I11" s="12"/>
      <c r="J11" s="12"/>
      <c r="K11" s="12"/>
      <c r="L11" s="12"/>
      <c r="M11" s="12"/>
      <c r="N11" s="12"/>
      <c r="O11" s="12"/>
      <c r="P11" s="12"/>
      <c r="Q11" s="12"/>
      <c r="R11" s="12"/>
      <c r="S11" s="12"/>
      <c r="T11" s="12"/>
      <c r="U11" s="12"/>
    </row>
    <row r="12" spans="1:29" s="11" customFormat="1" ht="18.75" x14ac:dyDescent="0.2">
      <c r="A12" s="405" t="str">
        <f>'1. паспорт местоположение'!A12:C12</f>
        <v>N_22-1361</v>
      </c>
      <c r="B12" s="405"/>
      <c r="C12" s="405"/>
      <c r="D12" s="7"/>
      <c r="E12" s="7"/>
      <c r="F12" s="7"/>
      <c r="G12" s="7"/>
      <c r="H12" s="12"/>
      <c r="I12" s="12"/>
      <c r="J12" s="12"/>
      <c r="K12" s="12"/>
      <c r="L12" s="12"/>
      <c r="M12" s="12"/>
      <c r="N12" s="12"/>
      <c r="O12" s="12"/>
      <c r="P12" s="12"/>
      <c r="Q12" s="12"/>
      <c r="R12" s="12"/>
      <c r="S12" s="12"/>
      <c r="T12" s="12"/>
      <c r="U12" s="12"/>
    </row>
    <row r="13" spans="1:29" s="11" customFormat="1" ht="18.75" x14ac:dyDescent="0.2">
      <c r="A13" s="397" t="s">
        <v>5</v>
      </c>
      <c r="B13" s="397"/>
      <c r="C13" s="39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6"/>
      <c r="B14" s="406"/>
      <c r="C14" s="406"/>
      <c r="D14" s="9"/>
      <c r="E14" s="9"/>
      <c r="F14" s="9"/>
      <c r="G14" s="9"/>
      <c r="H14" s="9"/>
      <c r="I14" s="9"/>
      <c r="J14" s="9"/>
      <c r="K14" s="9"/>
      <c r="L14" s="9"/>
      <c r="M14" s="9"/>
      <c r="N14" s="9"/>
      <c r="O14" s="9"/>
      <c r="P14" s="9"/>
      <c r="Q14" s="9"/>
      <c r="R14" s="9"/>
      <c r="S14" s="9"/>
      <c r="T14" s="9"/>
      <c r="U14" s="9"/>
    </row>
    <row r="15" spans="1:29" s="3" customFormat="1" ht="40.5" customHeight="1" x14ac:dyDescent="0.2">
      <c r="A15" s="402" t="str">
        <f>'1. паспорт местоположение'!A15:C15</f>
        <v>Создание системы регистрации аварийных процессов и событий в составе СОТИАССО ПС 110 кВ О-24 Гурьевск</v>
      </c>
      <c r="B15" s="402"/>
      <c r="C15" s="402"/>
      <c r="D15" s="7"/>
      <c r="E15" s="7"/>
      <c r="F15" s="7"/>
      <c r="G15" s="7"/>
      <c r="H15" s="7"/>
      <c r="I15" s="7"/>
      <c r="J15" s="7"/>
      <c r="K15" s="7"/>
      <c r="L15" s="7"/>
      <c r="M15" s="7"/>
      <c r="N15" s="7"/>
      <c r="O15" s="7"/>
      <c r="P15" s="7"/>
      <c r="Q15" s="7"/>
      <c r="R15" s="7"/>
      <c r="S15" s="7"/>
      <c r="T15" s="7"/>
      <c r="U15" s="7"/>
    </row>
    <row r="16" spans="1:29" s="3" customFormat="1" ht="15" customHeight="1" x14ac:dyDescent="0.2">
      <c r="A16" s="397" t="s">
        <v>4</v>
      </c>
      <c r="B16" s="397"/>
      <c r="C16" s="397"/>
      <c r="D16" s="5"/>
      <c r="E16" s="5"/>
      <c r="F16" s="5"/>
      <c r="G16" s="5"/>
      <c r="H16" s="5"/>
      <c r="I16" s="5"/>
      <c r="J16" s="5"/>
      <c r="K16" s="5"/>
      <c r="L16" s="5"/>
      <c r="M16" s="5"/>
      <c r="N16" s="5"/>
      <c r="O16" s="5"/>
      <c r="P16" s="5"/>
      <c r="Q16" s="5"/>
      <c r="R16" s="5"/>
      <c r="S16" s="5"/>
      <c r="T16" s="5"/>
      <c r="U16" s="5"/>
    </row>
    <row r="17" spans="1:21" s="3" customFormat="1" ht="15" customHeight="1" x14ac:dyDescent="0.2">
      <c r="A17" s="403"/>
      <c r="B17" s="403"/>
      <c r="C17" s="403"/>
      <c r="D17" s="4"/>
      <c r="E17" s="4"/>
      <c r="F17" s="4"/>
      <c r="G17" s="4"/>
      <c r="H17" s="4"/>
      <c r="I17" s="4"/>
      <c r="J17" s="4"/>
      <c r="K17" s="4"/>
      <c r="L17" s="4"/>
      <c r="M17" s="4"/>
      <c r="N17" s="4"/>
      <c r="O17" s="4"/>
      <c r="P17" s="4"/>
      <c r="Q17" s="4"/>
      <c r="R17" s="4"/>
    </row>
    <row r="18" spans="1:21" s="3" customFormat="1" ht="27.75" customHeight="1" x14ac:dyDescent="0.2">
      <c r="A18" s="398" t="s">
        <v>437</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3.25" customHeight="1" x14ac:dyDescent="0.2">
      <c r="A22" s="23" t="s">
        <v>62</v>
      </c>
      <c r="B22" s="29" t="s">
        <v>450</v>
      </c>
      <c r="C22" s="34" t="s">
        <v>592</v>
      </c>
      <c r="D22" s="28"/>
      <c r="E22" s="28"/>
      <c r="F22" s="27"/>
      <c r="G22" s="27"/>
      <c r="H22" s="27"/>
      <c r="I22" s="27"/>
      <c r="J22" s="27"/>
      <c r="K22" s="27"/>
      <c r="L22" s="27"/>
      <c r="M22" s="27"/>
      <c r="N22" s="27"/>
      <c r="O22" s="27"/>
      <c r="P22" s="27"/>
      <c r="Q22" s="26"/>
      <c r="R22" s="26"/>
      <c r="S22" s="26"/>
      <c r="T22" s="26"/>
      <c r="U22" s="26"/>
    </row>
    <row r="23" spans="1:21" ht="94.5" x14ac:dyDescent="0.25">
      <c r="A23" s="23" t="s">
        <v>61</v>
      </c>
      <c r="B23" s="25" t="s">
        <v>58</v>
      </c>
      <c r="C23" s="34" t="s">
        <v>591</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470</v>
      </c>
      <c r="C24" s="34" t="s">
        <v>602</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471</v>
      </c>
      <c r="C25" s="313" t="str">
        <f>CONCATENATE(ROUND('6.2. Паспорт фин осв ввод '!C30,3)," млн рублей/комплект")</f>
        <v>6,24 млн рублей/комплект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207</v>
      </c>
      <c r="C26" s="34" t="s">
        <v>571</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451</v>
      </c>
      <c r="C27" s="34" t="s">
        <v>605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9">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4" t="s">
        <v>584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96" t="str">
        <f>'1. паспорт местоположение'!A5:C5</f>
        <v>Год раскрытия информации: 2024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21"/>
      <c r="AB6" s="121"/>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21"/>
      <c r="AB7" s="121"/>
    </row>
    <row r="8" spans="1:28" ht="15.75" x14ac:dyDescent="0.25">
      <c r="A8" s="405" t="str">
        <f>'1. паспорт местоположение'!A9:C9</f>
        <v>Акционерное общество "Россети Янтарь"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22"/>
      <c r="AB8" s="122"/>
    </row>
    <row r="9" spans="1:28" ht="15.75"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23"/>
      <c r="AB9" s="123"/>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21"/>
      <c r="AB10" s="121"/>
    </row>
    <row r="11" spans="1:28" ht="15.75" x14ac:dyDescent="0.25">
      <c r="A11" s="405" t="str">
        <f>'1. паспорт местоположение'!A12:C12</f>
        <v>N_22-1361</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22"/>
      <c r="AB11" s="122"/>
    </row>
    <row r="12" spans="1:28" ht="15.75"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23"/>
      <c r="AB12" s="123"/>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0"/>
      <c r="AB13" s="10"/>
    </row>
    <row r="14" spans="1:28" ht="15.75" x14ac:dyDescent="0.25">
      <c r="A14" s="402" t="str">
        <f>'1. паспорт местоположение'!A15:C15</f>
        <v>Создание системы регистрации аварийных процессов и событий в составе СОТИАССО ПС 110 кВ О-24 Гурьевск</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122"/>
      <c r="AB14" s="122"/>
    </row>
    <row r="15" spans="1:28" ht="15.75"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23"/>
      <c r="AB15" s="123"/>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32"/>
      <c r="AB16" s="132"/>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32"/>
      <c r="AB17" s="132"/>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32"/>
      <c r="AB18" s="132"/>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32"/>
      <c r="AB19" s="132"/>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33"/>
      <c r="AB20" s="133"/>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33"/>
      <c r="AB21" s="133"/>
    </row>
    <row r="22" spans="1:28" x14ac:dyDescent="0.25">
      <c r="A22" s="435" t="s">
        <v>469</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34"/>
      <c r="AB22" s="134"/>
    </row>
    <row r="23" spans="1:28" ht="32.25" customHeight="1" x14ac:dyDescent="0.25">
      <c r="A23" s="437" t="s">
        <v>349</v>
      </c>
      <c r="B23" s="438"/>
      <c r="C23" s="438"/>
      <c r="D23" s="438"/>
      <c r="E23" s="438"/>
      <c r="F23" s="438"/>
      <c r="G23" s="438"/>
      <c r="H23" s="438"/>
      <c r="I23" s="438"/>
      <c r="J23" s="438"/>
      <c r="K23" s="438"/>
      <c r="L23" s="439"/>
      <c r="M23" s="436" t="s">
        <v>350</v>
      </c>
      <c r="N23" s="436"/>
      <c r="O23" s="436"/>
      <c r="P23" s="436"/>
      <c r="Q23" s="436"/>
      <c r="R23" s="436"/>
      <c r="S23" s="436"/>
      <c r="T23" s="436"/>
      <c r="U23" s="436"/>
      <c r="V23" s="436"/>
      <c r="W23" s="436"/>
      <c r="X23" s="436"/>
      <c r="Y23" s="436"/>
      <c r="Z23" s="436"/>
    </row>
    <row r="24" spans="1:28" ht="151.5" customHeight="1" x14ac:dyDescent="0.25">
      <c r="A24" s="85" t="s">
        <v>209</v>
      </c>
      <c r="B24" s="86" t="s">
        <v>238</v>
      </c>
      <c r="C24" s="85" t="s">
        <v>344</v>
      </c>
      <c r="D24" s="85" t="s">
        <v>210</v>
      </c>
      <c r="E24" s="85" t="s">
        <v>345</v>
      </c>
      <c r="F24" s="85" t="s">
        <v>347</v>
      </c>
      <c r="G24" s="85" t="s">
        <v>346</v>
      </c>
      <c r="H24" s="85" t="s">
        <v>211</v>
      </c>
      <c r="I24" s="85" t="s">
        <v>348</v>
      </c>
      <c r="J24" s="85" t="s">
        <v>243</v>
      </c>
      <c r="K24" s="86" t="s">
        <v>237</v>
      </c>
      <c r="L24" s="86" t="s">
        <v>212</v>
      </c>
      <c r="M24" s="87" t="s">
        <v>257</v>
      </c>
      <c r="N24" s="86" t="s">
        <v>479</v>
      </c>
      <c r="O24" s="85" t="s">
        <v>254</v>
      </c>
      <c r="P24" s="85" t="s">
        <v>255</v>
      </c>
      <c r="Q24" s="85" t="s">
        <v>253</v>
      </c>
      <c r="R24" s="85" t="s">
        <v>211</v>
      </c>
      <c r="S24" s="85" t="s">
        <v>252</v>
      </c>
      <c r="T24" s="85" t="s">
        <v>251</v>
      </c>
      <c r="U24" s="85" t="s">
        <v>343</v>
      </c>
      <c r="V24" s="85" t="s">
        <v>253</v>
      </c>
      <c r="W24" s="98" t="s">
        <v>236</v>
      </c>
      <c r="X24" s="98" t="s">
        <v>268</v>
      </c>
      <c r="Y24" s="98" t="s">
        <v>269</v>
      </c>
      <c r="Z24" s="100" t="s">
        <v>266</v>
      </c>
    </row>
    <row r="25" spans="1:28" ht="16.5" customHeight="1" x14ac:dyDescent="0.25">
      <c r="A25" s="85">
        <v>1</v>
      </c>
      <c r="B25" s="86">
        <v>2</v>
      </c>
      <c r="C25" s="85">
        <v>3</v>
      </c>
      <c r="D25" s="86">
        <v>4</v>
      </c>
      <c r="E25" s="85">
        <v>5</v>
      </c>
      <c r="F25" s="86">
        <v>6</v>
      </c>
      <c r="G25" s="85">
        <v>7</v>
      </c>
      <c r="H25" s="86">
        <v>8</v>
      </c>
      <c r="I25" s="85">
        <v>9</v>
      </c>
      <c r="J25" s="86">
        <v>10</v>
      </c>
      <c r="K25" s="135">
        <v>11</v>
      </c>
      <c r="L25" s="86">
        <v>12</v>
      </c>
      <c r="M25" s="135">
        <v>13</v>
      </c>
      <c r="N25" s="86">
        <v>14</v>
      </c>
      <c r="O25" s="135">
        <v>15</v>
      </c>
      <c r="P25" s="86">
        <v>16</v>
      </c>
      <c r="Q25" s="135">
        <v>17</v>
      </c>
      <c r="R25" s="86">
        <v>18</v>
      </c>
      <c r="S25" s="135">
        <v>19</v>
      </c>
      <c r="T25" s="86">
        <v>20</v>
      </c>
      <c r="U25" s="135">
        <v>21</v>
      </c>
      <c r="V25" s="86">
        <v>22</v>
      </c>
      <c r="W25" s="135">
        <v>23</v>
      </c>
      <c r="X25" s="86">
        <v>24</v>
      </c>
      <c r="Y25" s="135">
        <v>25</v>
      </c>
      <c r="Z25" s="86">
        <v>26</v>
      </c>
    </row>
    <row r="26" spans="1:28" ht="45.75" customHeight="1" x14ac:dyDescent="0.25">
      <c r="A26" s="78" t="s">
        <v>328</v>
      </c>
      <c r="B26" s="84"/>
      <c r="C26" s="80" t="s">
        <v>330</v>
      </c>
      <c r="D26" s="80" t="s">
        <v>331</v>
      </c>
      <c r="E26" s="80" t="s">
        <v>332</v>
      </c>
      <c r="F26" s="80" t="s">
        <v>248</v>
      </c>
      <c r="G26" s="80" t="s">
        <v>333</v>
      </c>
      <c r="H26" s="80" t="s">
        <v>211</v>
      </c>
      <c r="I26" s="80" t="s">
        <v>334</v>
      </c>
      <c r="J26" s="80" t="s">
        <v>335</v>
      </c>
      <c r="K26" s="77"/>
      <c r="L26" s="81" t="s">
        <v>234</v>
      </c>
      <c r="M26" s="83" t="s">
        <v>250</v>
      </c>
      <c r="N26" s="77"/>
      <c r="O26" s="77"/>
      <c r="P26" s="77"/>
      <c r="Q26" s="77"/>
      <c r="R26" s="77"/>
      <c r="S26" s="77"/>
      <c r="T26" s="77"/>
      <c r="U26" s="77"/>
      <c r="V26" s="77"/>
      <c r="W26" s="77"/>
      <c r="X26" s="77"/>
      <c r="Y26" s="77"/>
      <c r="Z26" s="79" t="s">
        <v>267</v>
      </c>
    </row>
    <row r="27" spans="1:28" x14ac:dyDescent="0.25">
      <c r="A27" s="77" t="s">
        <v>213</v>
      </c>
      <c r="B27" s="77" t="s">
        <v>239</v>
      </c>
      <c r="C27" s="77" t="s">
        <v>218</v>
      </c>
      <c r="D27" s="77" t="s">
        <v>219</v>
      </c>
      <c r="E27" s="77" t="s">
        <v>258</v>
      </c>
      <c r="F27" s="80" t="s">
        <v>214</v>
      </c>
      <c r="G27" s="80" t="s">
        <v>262</v>
      </c>
      <c r="H27" s="77" t="s">
        <v>211</v>
      </c>
      <c r="I27" s="80" t="s">
        <v>244</v>
      </c>
      <c r="J27" s="80" t="s">
        <v>226</v>
      </c>
      <c r="K27" s="81" t="s">
        <v>230</v>
      </c>
      <c r="L27" s="77"/>
      <c r="M27" s="81" t="s">
        <v>256</v>
      </c>
      <c r="N27" s="77"/>
      <c r="O27" s="77"/>
      <c r="P27" s="77"/>
      <c r="Q27" s="77"/>
      <c r="R27" s="77"/>
      <c r="S27" s="77"/>
      <c r="T27" s="77"/>
      <c r="U27" s="77"/>
      <c r="V27" s="77"/>
      <c r="W27" s="77"/>
      <c r="X27" s="77"/>
      <c r="Y27" s="77"/>
      <c r="Z27" s="77"/>
    </row>
    <row r="28" spans="1:28" x14ac:dyDescent="0.25">
      <c r="A28" s="77" t="s">
        <v>213</v>
      </c>
      <c r="B28" s="77" t="s">
        <v>240</v>
      </c>
      <c r="C28" s="77" t="s">
        <v>220</v>
      </c>
      <c r="D28" s="77" t="s">
        <v>221</v>
      </c>
      <c r="E28" s="77" t="s">
        <v>259</v>
      </c>
      <c r="F28" s="80" t="s">
        <v>215</v>
      </c>
      <c r="G28" s="80" t="s">
        <v>263</v>
      </c>
      <c r="H28" s="77" t="s">
        <v>211</v>
      </c>
      <c r="I28" s="80" t="s">
        <v>245</v>
      </c>
      <c r="J28" s="80" t="s">
        <v>227</v>
      </c>
      <c r="K28" s="81" t="s">
        <v>231</v>
      </c>
      <c r="L28" s="82"/>
      <c r="M28" s="81" t="s">
        <v>0</v>
      </c>
      <c r="N28" s="81"/>
      <c r="O28" s="81"/>
      <c r="P28" s="81"/>
      <c r="Q28" s="81"/>
      <c r="R28" s="81"/>
      <c r="S28" s="81"/>
      <c r="T28" s="81"/>
      <c r="U28" s="81"/>
      <c r="V28" s="81"/>
      <c r="W28" s="81"/>
      <c r="X28" s="81"/>
      <c r="Y28" s="81"/>
      <c r="Z28" s="81"/>
    </row>
    <row r="29" spans="1:28" x14ac:dyDescent="0.25">
      <c r="A29" s="77" t="s">
        <v>213</v>
      </c>
      <c r="B29" s="77" t="s">
        <v>241</v>
      </c>
      <c r="C29" s="77" t="s">
        <v>222</v>
      </c>
      <c r="D29" s="77" t="s">
        <v>223</v>
      </c>
      <c r="E29" s="77" t="s">
        <v>260</v>
      </c>
      <c r="F29" s="80" t="s">
        <v>216</v>
      </c>
      <c r="G29" s="80" t="s">
        <v>264</v>
      </c>
      <c r="H29" s="77" t="s">
        <v>211</v>
      </c>
      <c r="I29" s="80" t="s">
        <v>246</v>
      </c>
      <c r="J29" s="80" t="s">
        <v>228</v>
      </c>
      <c r="K29" s="81" t="s">
        <v>232</v>
      </c>
      <c r="L29" s="82"/>
      <c r="M29" s="77"/>
      <c r="N29" s="77"/>
      <c r="O29" s="77"/>
      <c r="P29" s="77"/>
      <c r="Q29" s="77"/>
      <c r="R29" s="77"/>
      <c r="S29" s="77"/>
      <c r="T29" s="77"/>
      <c r="U29" s="77"/>
      <c r="V29" s="77"/>
      <c r="W29" s="77"/>
      <c r="X29" s="77"/>
      <c r="Y29" s="77"/>
      <c r="Z29" s="77"/>
    </row>
    <row r="30" spans="1:28" x14ac:dyDescent="0.25">
      <c r="A30" s="77" t="s">
        <v>213</v>
      </c>
      <c r="B30" s="77" t="s">
        <v>242</v>
      </c>
      <c r="C30" s="77" t="s">
        <v>224</v>
      </c>
      <c r="D30" s="77" t="s">
        <v>225</v>
      </c>
      <c r="E30" s="77" t="s">
        <v>261</v>
      </c>
      <c r="F30" s="80" t="s">
        <v>217</v>
      </c>
      <c r="G30" s="80" t="s">
        <v>265</v>
      </c>
      <c r="H30" s="77" t="s">
        <v>211</v>
      </c>
      <c r="I30" s="80" t="s">
        <v>247</v>
      </c>
      <c r="J30" s="80" t="s">
        <v>229</v>
      </c>
      <c r="K30" s="81" t="s">
        <v>233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329</v>
      </c>
      <c r="B32" s="84"/>
      <c r="C32" s="80" t="s">
        <v>336</v>
      </c>
      <c r="D32" s="80" t="s">
        <v>337</v>
      </c>
      <c r="E32" s="80" t="s">
        <v>338</v>
      </c>
      <c r="F32" s="80" t="s">
        <v>339</v>
      </c>
      <c r="G32" s="80" t="s">
        <v>340</v>
      </c>
      <c r="H32" s="80" t="s">
        <v>211</v>
      </c>
      <c r="I32" s="80" t="s">
        <v>341</v>
      </c>
      <c r="J32" s="80" t="s">
        <v>342</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131"/>
      <c r="Q5" s="131"/>
      <c r="R5" s="131"/>
      <c r="S5" s="131"/>
      <c r="T5" s="131"/>
      <c r="U5" s="131"/>
      <c r="V5" s="131"/>
      <c r="W5" s="131"/>
      <c r="X5" s="131"/>
      <c r="Y5" s="131"/>
      <c r="Z5" s="131"/>
      <c r="AA5" s="131"/>
      <c r="AB5" s="131"/>
    </row>
    <row r="6" spans="1:28" s="11" customFormat="1" ht="18.75" x14ac:dyDescent="0.3">
      <c r="A6" s="16"/>
      <c r="B6" s="16"/>
      <c r="N6" s="14"/>
    </row>
    <row r="7" spans="1:28" s="11" customFormat="1" ht="18.75" x14ac:dyDescent="0.2">
      <c r="A7" s="400" t="s">
        <v>7</v>
      </c>
      <c r="B7" s="400"/>
      <c r="C7" s="400"/>
      <c r="D7" s="400"/>
      <c r="E7" s="400"/>
      <c r="F7" s="400"/>
      <c r="G7" s="400"/>
      <c r="H7" s="400"/>
      <c r="I7" s="400"/>
      <c r="J7" s="400"/>
      <c r="K7" s="400"/>
      <c r="L7" s="400"/>
      <c r="M7" s="400"/>
      <c r="N7" s="400"/>
      <c r="O7" s="400"/>
      <c r="P7" s="121"/>
      <c r="Q7" s="121"/>
      <c r="R7" s="121"/>
      <c r="S7" s="121"/>
      <c r="T7" s="121"/>
      <c r="U7" s="121"/>
      <c r="V7" s="121"/>
      <c r="W7" s="121"/>
      <c r="X7" s="121"/>
      <c r="Y7" s="121"/>
      <c r="Z7" s="121"/>
    </row>
    <row r="8" spans="1:28" s="11" customFormat="1" ht="18.75" x14ac:dyDescent="0.2">
      <c r="A8" s="400"/>
      <c r="B8" s="400"/>
      <c r="C8" s="400"/>
      <c r="D8" s="400"/>
      <c r="E8" s="400"/>
      <c r="F8" s="400"/>
      <c r="G8" s="400"/>
      <c r="H8" s="400"/>
      <c r="I8" s="400"/>
      <c r="J8" s="400"/>
      <c r="K8" s="400"/>
      <c r="L8" s="400"/>
      <c r="M8" s="400"/>
      <c r="N8" s="400"/>
      <c r="O8" s="400"/>
      <c r="P8" s="121"/>
      <c r="Q8" s="121"/>
      <c r="R8" s="121"/>
      <c r="S8" s="121"/>
      <c r="T8" s="121"/>
      <c r="U8" s="121"/>
      <c r="V8" s="121"/>
      <c r="W8" s="121"/>
      <c r="X8" s="121"/>
      <c r="Y8" s="121"/>
      <c r="Z8" s="121"/>
    </row>
    <row r="9" spans="1:28" s="11" customFormat="1" ht="18.75" x14ac:dyDescent="0.2">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c r="M9" s="440"/>
      <c r="N9" s="440"/>
      <c r="O9" s="440"/>
      <c r="P9" s="121"/>
      <c r="Q9" s="121"/>
      <c r="R9" s="121"/>
      <c r="S9" s="121"/>
      <c r="T9" s="121"/>
      <c r="U9" s="121"/>
      <c r="V9" s="121"/>
      <c r="W9" s="121"/>
      <c r="X9" s="121"/>
      <c r="Y9" s="121"/>
      <c r="Z9" s="121"/>
    </row>
    <row r="10" spans="1:28" s="11" customFormat="1" ht="18.75" x14ac:dyDescent="0.2">
      <c r="A10" s="397" t="s">
        <v>6</v>
      </c>
      <c r="B10" s="397"/>
      <c r="C10" s="397"/>
      <c r="D10" s="397"/>
      <c r="E10" s="397"/>
      <c r="F10" s="397"/>
      <c r="G10" s="397"/>
      <c r="H10" s="397"/>
      <c r="I10" s="397"/>
      <c r="J10" s="397"/>
      <c r="K10" s="397"/>
      <c r="L10" s="397"/>
      <c r="M10" s="397"/>
      <c r="N10" s="397"/>
      <c r="O10" s="397"/>
      <c r="P10" s="121"/>
      <c r="Q10" s="121"/>
      <c r="R10" s="121"/>
      <c r="S10" s="121"/>
      <c r="T10" s="121"/>
      <c r="U10" s="121"/>
      <c r="V10" s="121"/>
      <c r="W10" s="121"/>
      <c r="X10" s="121"/>
      <c r="Y10" s="121"/>
      <c r="Z10" s="121"/>
    </row>
    <row r="11" spans="1:28" s="11" customFormat="1" ht="18.75" x14ac:dyDescent="0.2">
      <c r="A11" s="400"/>
      <c r="B11" s="400"/>
      <c r="C11" s="400"/>
      <c r="D11" s="400"/>
      <c r="E11" s="400"/>
      <c r="F11" s="400"/>
      <c r="G11" s="400"/>
      <c r="H11" s="400"/>
      <c r="I11" s="400"/>
      <c r="J11" s="400"/>
      <c r="K11" s="400"/>
      <c r="L11" s="400"/>
      <c r="M11" s="400"/>
      <c r="N11" s="400"/>
      <c r="O11" s="400"/>
      <c r="P11" s="121"/>
      <c r="Q11" s="121"/>
      <c r="R11" s="121"/>
      <c r="S11" s="121"/>
      <c r="T11" s="121"/>
      <c r="U11" s="121"/>
      <c r="V11" s="121"/>
      <c r="W11" s="121"/>
      <c r="X11" s="121"/>
      <c r="Y11" s="121"/>
      <c r="Z11" s="121"/>
    </row>
    <row r="12" spans="1:28" s="11" customFormat="1" ht="18.75" x14ac:dyDescent="0.2">
      <c r="A12" s="440" t="str">
        <f>'1. паспорт местоположение'!A12:C12</f>
        <v>N_22-1361</v>
      </c>
      <c r="B12" s="440"/>
      <c r="C12" s="440"/>
      <c r="D12" s="440"/>
      <c r="E12" s="440"/>
      <c r="F12" s="440"/>
      <c r="G12" s="440"/>
      <c r="H12" s="440"/>
      <c r="I12" s="440"/>
      <c r="J12" s="440"/>
      <c r="K12" s="440"/>
      <c r="L12" s="440"/>
      <c r="M12" s="440"/>
      <c r="N12" s="440"/>
      <c r="O12" s="440"/>
      <c r="P12" s="121"/>
      <c r="Q12" s="121"/>
      <c r="R12" s="121"/>
      <c r="S12" s="121"/>
      <c r="T12" s="121"/>
      <c r="U12" s="121"/>
      <c r="V12" s="121"/>
      <c r="W12" s="121"/>
      <c r="X12" s="121"/>
      <c r="Y12" s="121"/>
      <c r="Z12" s="121"/>
    </row>
    <row r="13" spans="1:28" s="11" customFormat="1" ht="18.75" x14ac:dyDescent="0.2">
      <c r="A13" s="397" t="s">
        <v>5</v>
      </c>
      <c r="B13" s="397"/>
      <c r="C13" s="397"/>
      <c r="D13" s="397"/>
      <c r="E13" s="397"/>
      <c r="F13" s="397"/>
      <c r="G13" s="397"/>
      <c r="H13" s="397"/>
      <c r="I13" s="397"/>
      <c r="J13" s="397"/>
      <c r="K13" s="397"/>
      <c r="L13" s="397"/>
      <c r="M13" s="397"/>
      <c r="N13" s="397"/>
      <c r="O13" s="397"/>
      <c r="P13" s="121"/>
      <c r="Q13" s="121"/>
      <c r="R13" s="121"/>
      <c r="S13" s="121"/>
      <c r="T13" s="121"/>
      <c r="U13" s="121"/>
      <c r="V13" s="121"/>
      <c r="W13" s="121"/>
      <c r="X13" s="121"/>
      <c r="Y13" s="121"/>
      <c r="Z13" s="121"/>
    </row>
    <row r="14" spans="1:28" s="8" customFormat="1" ht="15.75" customHeight="1" x14ac:dyDescent="0.2">
      <c r="A14" s="406"/>
      <c r="B14" s="406"/>
      <c r="C14" s="406"/>
      <c r="D14" s="406"/>
      <c r="E14" s="406"/>
      <c r="F14" s="406"/>
      <c r="G14" s="406"/>
      <c r="H14" s="406"/>
      <c r="I14" s="406"/>
      <c r="J14" s="406"/>
      <c r="K14" s="406"/>
      <c r="L14" s="406"/>
      <c r="M14" s="406"/>
      <c r="N14" s="406"/>
      <c r="O14" s="406"/>
      <c r="P14" s="350"/>
      <c r="Q14" s="350"/>
      <c r="R14" s="350"/>
      <c r="S14" s="350"/>
      <c r="T14" s="350"/>
      <c r="U14" s="350"/>
      <c r="V14" s="350"/>
      <c r="W14" s="350"/>
      <c r="X14" s="350"/>
      <c r="Y14" s="350"/>
      <c r="Z14" s="350"/>
    </row>
    <row r="15" spans="1:28" s="3" customFormat="1" ht="39.75" customHeight="1" x14ac:dyDescent="0.2">
      <c r="A15" s="441" t="str">
        <f>'1. паспорт местоположение'!A15</f>
        <v>Создание системы регистрации аварийных процессов и событий в составе СОТИАССО ПС 110 кВ О-24 Гурьевск</v>
      </c>
      <c r="B15" s="441"/>
      <c r="C15" s="441"/>
      <c r="D15" s="441"/>
      <c r="E15" s="441"/>
      <c r="F15" s="441"/>
      <c r="G15" s="441"/>
      <c r="H15" s="441"/>
      <c r="I15" s="441"/>
      <c r="J15" s="441"/>
      <c r="K15" s="441"/>
      <c r="L15" s="441"/>
      <c r="M15" s="441"/>
      <c r="N15" s="441"/>
      <c r="O15" s="441"/>
      <c r="P15" s="122"/>
      <c r="Q15" s="122"/>
      <c r="R15" s="122"/>
      <c r="S15" s="122"/>
      <c r="T15" s="122"/>
      <c r="U15" s="122"/>
      <c r="V15" s="122"/>
      <c r="W15" s="122"/>
      <c r="X15" s="122"/>
      <c r="Y15" s="122"/>
      <c r="Z15" s="122"/>
    </row>
    <row r="16" spans="1:28" s="3" customFormat="1" ht="15" customHeight="1" x14ac:dyDescent="0.2">
      <c r="A16" s="397" t="s">
        <v>4</v>
      </c>
      <c r="B16" s="397"/>
      <c r="C16" s="397"/>
      <c r="D16" s="397"/>
      <c r="E16" s="397"/>
      <c r="F16" s="397"/>
      <c r="G16" s="397"/>
      <c r="H16" s="397"/>
      <c r="I16" s="397"/>
      <c r="J16" s="397"/>
      <c r="K16" s="397"/>
      <c r="L16" s="397"/>
      <c r="M16" s="397"/>
      <c r="N16" s="397"/>
      <c r="O16" s="397"/>
      <c r="P16" s="123"/>
      <c r="Q16" s="123"/>
      <c r="R16" s="123"/>
      <c r="S16" s="123"/>
      <c r="T16" s="123"/>
      <c r="U16" s="123"/>
      <c r="V16" s="123"/>
      <c r="W16" s="123"/>
      <c r="X16" s="123"/>
      <c r="Y16" s="123"/>
      <c r="Z16" s="123"/>
    </row>
    <row r="17" spans="1:26" s="3" customFormat="1" ht="15" customHeight="1" x14ac:dyDescent="0.2">
      <c r="A17" s="403"/>
      <c r="B17" s="403"/>
      <c r="C17" s="403"/>
      <c r="D17" s="403"/>
      <c r="E17" s="403"/>
      <c r="F17" s="403"/>
      <c r="G17" s="403"/>
      <c r="H17" s="403"/>
      <c r="I17" s="403"/>
      <c r="J17" s="403"/>
      <c r="K17" s="403"/>
      <c r="L17" s="403"/>
      <c r="M17" s="403"/>
      <c r="N17" s="403"/>
      <c r="O17" s="403"/>
      <c r="P17" s="351"/>
      <c r="Q17" s="351"/>
      <c r="R17" s="351"/>
      <c r="S17" s="351"/>
      <c r="T17" s="351"/>
      <c r="U17" s="351"/>
      <c r="V17" s="351"/>
      <c r="W17" s="351"/>
    </row>
    <row r="18" spans="1:26" s="3" customFormat="1" ht="91.5" customHeight="1" x14ac:dyDescent="0.2">
      <c r="A18" s="442" t="s">
        <v>446</v>
      </c>
      <c r="B18" s="442"/>
      <c r="C18" s="442"/>
      <c r="D18" s="442"/>
      <c r="E18" s="442"/>
      <c r="F18" s="442"/>
      <c r="G18" s="442"/>
      <c r="H18" s="442"/>
      <c r="I18" s="442"/>
      <c r="J18" s="442"/>
      <c r="K18" s="442"/>
      <c r="L18" s="442"/>
      <c r="M18" s="442"/>
      <c r="N18" s="442"/>
      <c r="O18" s="442"/>
      <c r="P18" s="6"/>
      <c r="Q18" s="6"/>
      <c r="R18" s="6"/>
      <c r="S18" s="6"/>
      <c r="T18" s="6"/>
      <c r="U18" s="6"/>
      <c r="V18" s="6"/>
      <c r="W18" s="6"/>
      <c r="X18" s="6"/>
      <c r="Y18" s="6"/>
      <c r="Z18" s="6"/>
    </row>
    <row r="19" spans="1:26" s="3" customFormat="1" ht="78" customHeight="1" x14ac:dyDescent="0.2">
      <c r="A19" s="443" t="s">
        <v>3</v>
      </c>
      <c r="B19" s="443" t="s">
        <v>82</v>
      </c>
      <c r="C19" s="443" t="s">
        <v>81</v>
      </c>
      <c r="D19" s="443" t="s">
        <v>73</v>
      </c>
      <c r="E19" s="444" t="s">
        <v>80</v>
      </c>
      <c r="F19" s="445"/>
      <c r="G19" s="445"/>
      <c r="H19" s="445"/>
      <c r="I19" s="446"/>
      <c r="J19" s="443" t="s">
        <v>79</v>
      </c>
      <c r="K19" s="443"/>
      <c r="L19" s="443"/>
      <c r="M19" s="443"/>
      <c r="N19" s="443"/>
      <c r="O19" s="443"/>
      <c r="P19" s="351"/>
      <c r="Q19" s="351"/>
      <c r="R19" s="351"/>
      <c r="S19" s="351"/>
      <c r="T19" s="351"/>
      <c r="U19" s="351"/>
      <c r="V19" s="351"/>
      <c r="W19" s="351"/>
    </row>
    <row r="20" spans="1:26" s="3" customFormat="1" ht="51" customHeight="1" x14ac:dyDescent="0.2">
      <c r="A20" s="443"/>
      <c r="B20" s="443"/>
      <c r="C20" s="443"/>
      <c r="D20" s="443"/>
      <c r="E20" s="357" t="s">
        <v>78</v>
      </c>
      <c r="F20" s="357" t="s">
        <v>77</v>
      </c>
      <c r="G20" s="357" t="s">
        <v>76</v>
      </c>
      <c r="H20" s="357" t="s">
        <v>75</v>
      </c>
      <c r="I20" s="357" t="s">
        <v>74</v>
      </c>
      <c r="J20" s="357">
        <v>2023</v>
      </c>
      <c r="K20" s="357">
        <v>2024</v>
      </c>
      <c r="L20" s="357">
        <v>2025</v>
      </c>
      <c r="M20" s="357">
        <v>2026</v>
      </c>
      <c r="N20" s="357">
        <v>2027</v>
      </c>
      <c r="O20" s="357">
        <v>2028</v>
      </c>
      <c r="P20" s="27"/>
      <c r="Q20" s="27"/>
      <c r="R20" s="27"/>
      <c r="S20" s="27"/>
      <c r="T20" s="27"/>
      <c r="U20" s="27"/>
      <c r="V20" s="27"/>
      <c r="W20" s="27"/>
      <c r="X20" s="26"/>
      <c r="Y20" s="26"/>
      <c r="Z20" s="26"/>
    </row>
    <row r="21" spans="1:26" s="3" customFormat="1" ht="16.5" customHeight="1" x14ac:dyDescent="0.2">
      <c r="A21" s="358">
        <v>1</v>
      </c>
      <c r="B21" s="359">
        <v>2</v>
      </c>
      <c r="C21" s="358">
        <v>3</v>
      </c>
      <c r="D21" s="359">
        <v>4</v>
      </c>
      <c r="E21" s="358">
        <v>5</v>
      </c>
      <c r="F21" s="359">
        <v>6</v>
      </c>
      <c r="G21" s="358">
        <v>7</v>
      </c>
      <c r="H21" s="359">
        <v>8</v>
      </c>
      <c r="I21" s="358">
        <v>9</v>
      </c>
      <c r="J21" s="359">
        <v>10</v>
      </c>
      <c r="K21" s="358">
        <v>11</v>
      </c>
      <c r="L21" s="359">
        <v>12</v>
      </c>
      <c r="M21" s="358">
        <v>13</v>
      </c>
      <c r="N21" s="359">
        <v>14</v>
      </c>
      <c r="O21" s="358">
        <v>15</v>
      </c>
      <c r="P21" s="27"/>
      <c r="Q21" s="27"/>
      <c r="R21" s="27"/>
      <c r="S21" s="27"/>
      <c r="T21" s="27"/>
      <c r="U21" s="27"/>
      <c r="V21" s="27"/>
      <c r="W21" s="27"/>
      <c r="X21" s="26"/>
      <c r="Y21" s="26"/>
      <c r="Z21" s="26"/>
    </row>
    <row r="22" spans="1:26" s="3" customFormat="1" ht="33" customHeight="1" x14ac:dyDescent="0.2">
      <c r="A22" s="360" t="s">
        <v>62</v>
      </c>
      <c r="B22" s="361" t="s">
        <v>609</v>
      </c>
      <c r="C22" s="362">
        <v>0</v>
      </c>
      <c r="D22" s="362">
        <v>0</v>
      </c>
      <c r="E22" s="362">
        <v>0</v>
      </c>
      <c r="F22" s="362">
        <v>0</v>
      </c>
      <c r="G22" s="362">
        <v>0</v>
      </c>
      <c r="H22" s="362">
        <v>0</v>
      </c>
      <c r="I22" s="362">
        <v>0</v>
      </c>
      <c r="J22" s="363">
        <v>0</v>
      </c>
      <c r="K22" s="363">
        <v>0</v>
      </c>
      <c r="L22" s="363">
        <v>0</v>
      </c>
      <c r="M22" s="363">
        <v>0</v>
      </c>
      <c r="N22" s="363">
        <v>0</v>
      </c>
      <c r="O22" s="36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J19:O19"/>
    <mergeCell ref="B19:B20"/>
    <mergeCell ref="E19:I19"/>
    <mergeCell ref="A19:A20"/>
    <mergeCell ref="C19:C20"/>
    <mergeCell ref="D19:D20"/>
    <mergeCell ref="A9:O9"/>
    <mergeCell ref="A10:O10"/>
    <mergeCell ref="A5:O5"/>
    <mergeCell ref="A7:O7"/>
    <mergeCell ref="A8:O8"/>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 zoomScale="85" zoomScaleNormal="85" workbookViewId="0">
      <selection activeCell="B25" sqref="B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325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62" t="str">
        <f>'1. паспорт местоположение'!A5:C5</f>
        <v>Год раскрытия информации: 2024 год</v>
      </c>
      <c r="B5" s="462"/>
      <c r="C5" s="462"/>
      <c r="D5" s="462"/>
      <c r="E5" s="462"/>
      <c r="F5" s="462"/>
      <c r="G5" s="462"/>
      <c r="H5" s="462"/>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00" t="s">
        <v>7</v>
      </c>
      <c r="B7" s="400"/>
      <c r="C7" s="400"/>
      <c r="D7" s="400"/>
      <c r="E7" s="400"/>
      <c r="F7" s="400"/>
      <c r="G7" s="400"/>
      <c r="H7" s="40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49"/>
      <c r="AR7" s="149"/>
    </row>
    <row r="8" spans="1:44" ht="18.75" x14ac:dyDescent="0.2">
      <c r="A8" s="327"/>
      <c r="B8" s="327"/>
      <c r="C8" s="327"/>
      <c r="D8" s="327"/>
      <c r="E8" s="327"/>
      <c r="F8" s="327"/>
      <c r="G8" s="327"/>
      <c r="H8" s="327"/>
      <c r="I8" s="327"/>
      <c r="J8" s="327"/>
      <c r="K8" s="327"/>
      <c r="L8" s="121"/>
      <c r="M8" s="121"/>
      <c r="N8" s="121"/>
      <c r="O8" s="121"/>
      <c r="P8" s="121"/>
      <c r="Q8" s="121"/>
      <c r="R8" s="121"/>
      <c r="S8" s="121"/>
      <c r="T8" s="121"/>
      <c r="U8" s="121"/>
      <c r="V8" s="121"/>
      <c r="W8" s="121"/>
      <c r="X8" s="121"/>
      <c r="Y8" s="121"/>
      <c r="Z8" s="11"/>
      <c r="AA8" s="11"/>
      <c r="AB8" s="11"/>
      <c r="AC8" s="11"/>
      <c r="AD8" s="11"/>
      <c r="AE8" s="11"/>
      <c r="AF8" s="11"/>
      <c r="AG8" s="11"/>
      <c r="AH8" s="11"/>
      <c r="AI8" s="11"/>
      <c r="AJ8" s="11"/>
      <c r="AK8" s="11"/>
      <c r="AL8" s="11"/>
      <c r="AM8" s="11"/>
      <c r="AN8" s="11"/>
      <c r="AO8" s="11"/>
      <c r="AP8" s="11"/>
      <c r="AQ8" s="146"/>
      <c r="AR8" s="146"/>
    </row>
    <row r="9" spans="1:44" ht="18.75" x14ac:dyDescent="0.2">
      <c r="A9" s="399" t="str">
        <f>'1. паспорт местоположение'!A9:C9</f>
        <v>Акционерное общество "Россети Янтарь" ДЗО  ПАО "Россети"</v>
      </c>
      <c r="B9" s="399"/>
      <c r="C9" s="399"/>
      <c r="D9" s="399"/>
      <c r="E9" s="399"/>
      <c r="F9" s="399"/>
      <c r="G9" s="399"/>
      <c r="H9" s="399"/>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50"/>
      <c r="AR9" s="150"/>
    </row>
    <row r="10" spans="1:44" x14ac:dyDescent="0.2">
      <c r="A10" s="397" t="s">
        <v>6</v>
      </c>
      <c r="B10" s="397"/>
      <c r="C10" s="397"/>
      <c r="D10" s="397"/>
      <c r="E10" s="397"/>
      <c r="F10" s="397"/>
      <c r="G10" s="397"/>
      <c r="H10" s="397"/>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51"/>
      <c r="AR10" s="151"/>
    </row>
    <row r="11" spans="1:44" ht="18.75" x14ac:dyDescent="0.2">
      <c r="A11" s="327"/>
      <c r="B11" s="327"/>
      <c r="C11" s="327"/>
      <c r="D11" s="327"/>
      <c r="E11" s="327"/>
      <c r="F11" s="327"/>
      <c r="G11" s="327"/>
      <c r="H11" s="327"/>
      <c r="I11" s="327"/>
      <c r="J11" s="327"/>
      <c r="K11" s="327"/>
      <c r="L11" s="121"/>
      <c r="M11" s="121"/>
      <c r="N11" s="121"/>
      <c r="O11" s="121"/>
      <c r="P11" s="121"/>
      <c r="Q11" s="121"/>
      <c r="R11" s="121"/>
      <c r="S11" s="121"/>
      <c r="T11" s="121"/>
      <c r="U11" s="121"/>
      <c r="V11" s="121"/>
      <c r="W11" s="121"/>
      <c r="X11" s="121"/>
      <c r="Y11" s="121"/>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399" t="str">
        <f>'1. паспорт местоположение'!A12:C12</f>
        <v>N_22-1361</v>
      </c>
      <c r="B12" s="399"/>
      <c r="C12" s="399"/>
      <c r="D12" s="399"/>
      <c r="E12" s="399"/>
      <c r="F12" s="399"/>
      <c r="G12" s="399"/>
      <c r="H12" s="399"/>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50"/>
      <c r="AR12" s="150"/>
    </row>
    <row r="13" spans="1:44" x14ac:dyDescent="0.2">
      <c r="A13" s="397" t="s">
        <v>5</v>
      </c>
      <c r="B13" s="397"/>
      <c r="C13" s="397"/>
      <c r="D13" s="397"/>
      <c r="E13" s="397"/>
      <c r="F13" s="397"/>
      <c r="G13" s="397"/>
      <c r="H13" s="397"/>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51"/>
      <c r="AR13" s="151"/>
    </row>
    <row r="14" spans="1:44" ht="18.75"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8"/>
      <c r="AA14" s="8"/>
      <c r="AB14" s="8"/>
      <c r="AC14" s="8"/>
      <c r="AD14" s="8"/>
      <c r="AE14" s="8"/>
      <c r="AF14" s="8"/>
      <c r="AG14" s="8"/>
      <c r="AH14" s="8"/>
      <c r="AI14" s="8"/>
      <c r="AJ14" s="8"/>
      <c r="AK14" s="8"/>
      <c r="AL14" s="8"/>
      <c r="AM14" s="8"/>
      <c r="AN14" s="8"/>
      <c r="AO14" s="8"/>
      <c r="AP14" s="8"/>
      <c r="AQ14" s="152"/>
      <c r="AR14" s="152"/>
    </row>
    <row r="15" spans="1:44" ht="18.75" x14ac:dyDescent="0.2">
      <c r="A15" s="463" t="str">
        <f>'1. паспорт местоположение'!A15:C15</f>
        <v>Создание системы регистрации аварийных процессов и событий в составе СОТИАССО ПС 110 кВ О-24 Гурьевск</v>
      </c>
      <c r="B15" s="398"/>
      <c r="C15" s="398"/>
      <c r="D15" s="398"/>
      <c r="E15" s="398"/>
      <c r="F15" s="398"/>
      <c r="G15" s="398"/>
      <c r="H15" s="398"/>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50"/>
      <c r="AR15" s="150"/>
    </row>
    <row r="16" spans="1:44" x14ac:dyDescent="0.2">
      <c r="A16" s="397" t="s">
        <v>4</v>
      </c>
      <c r="B16" s="397"/>
      <c r="C16" s="397"/>
      <c r="D16" s="397"/>
      <c r="E16" s="397"/>
      <c r="F16" s="397"/>
      <c r="G16" s="397"/>
      <c r="H16" s="397"/>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51"/>
      <c r="AR16" s="151"/>
    </row>
    <row r="17" spans="1:44" ht="18.75" x14ac:dyDescent="0.2">
      <c r="A17" s="329"/>
      <c r="B17" s="329"/>
      <c r="C17" s="329"/>
      <c r="D17" s="329"/>
      <c r="E17" s="329"/>
      <c r="F17" s="329"/>
      <c r="G17" s="329"/>
      <c r="H17" s="329"/>
      <c r="I17" s="329"/>
      <c r="J17" s="329"/>
      <c r="K17" s="329"/>
      <c r="L17" s="329"/>
      <c r="M17" s="329"/>
      <c r="N17" s="329"/>
      <c r="O17" s="329"/>
      <c r="P17" s="329"/>
      <c r="Q17" s="329"/>
      <c r="R17" s="329"/>
      <c r="S17" s="329"/>
      <c r="T17" s="329"/>
      <c r="U17" s="329"/>
      <c r="V17" s="329"/>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399" t="s">
        <v>447</v>
      </c>
      <c r="B18" s="399"/>
      <c r="C18" s="399"/>
      <c r="D18" s="399"/>
      <c r="E18" s="399"/>
      <c r="F18" s="399"/>
      <c r="G18" s="399"/>
      <c r="H18" s="39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324</v>
      </c>
      <c r="B24" s="160" t="s">
        <v>1</v>
      </c>
      <c r="D24" s="161"/>
      <c r="E24" s="162"/>
      <c r="F24" s="162"/>
      <c r="G24" s="162"/>
      <c r="H24" s="162"/>
    </row>
    <row r="25" spans="1:44" x14ac:dyDescent="0.2">
      <c r="A25" s="163" t="s">
        <v>482</v>
      </c>
      <c r="B25" s="164">
        <f>$B$126/1.2</f>
        <v>6240488.5499999998</v>
      </c>
    </row>
    <row r="26" spans="1:44" x14ac:dyDescent="0.2">
      <c r="A26" s="165" t="s">
        <v>322</v>
      </c>
      <c r="B26" s="166">
        <v>2</v>
      </c>
    </row>
    <row r="27" spans="1:44" x14ac:dyDescent="0.2">
      <c r="A27" s="165" t="s">
        <v>320</v>
      </c>
      <c r="B27" s="166">
        <f>$B$123</f>
        <v>30</v>
      </c>
      <c r="D27" s="158" t="s">
        <v>323</v>
      </c>
    </row>
    <row r="28" spans="1:44" ht="16.149999999999999" customHeight="1" thickBot="1" x14ac:dyDescent="0.25">
      <c r="A28" s="167" t="s">
        <v>318</v>
      </c>
      <c r="B28" s="168">
        <v>1</v>
      </c>
      <c r="D28" s="449" t="s">
        <v>321</v>
      </c>
      <c r="E28" s="450"/>
      <c r="F28" s="451"/>
      <c r="G28" s="460" t="str">
        <f>IF(SUM(B89:L89)=0,"не окупается",SUM(B89:L89))</f>
        <v>не окупается</v>
      </c>
      <c r="H28" s="461"/>
    </row>
    <row r="29" spans="1:44" ht="15.6" customHeight="1" x14ac:dyDescent="0.2">
      <c r="A29" s="163" t="s">
        <v>316</v>
      </c>
      <c r="B29" s="164">
        <f>$B$126*$B$127</f>
        <v>74885.862599999993</v>
      </c>
      <c r="D29" s="449" t="s">
        <v>319</v>
      </c>
      <c r="E29" s="450"/>
      <c r="F29" s="451"/>
      <c r="G29" s="460" t="str">
        <f>IF(SUM(B90:L90)=0,"не окупается",SUM(B90:L90))</f>
        <v>не окупается</v>
      </c>
      <c r="H29" s="461"/>
    </row>
    <row r="30" spans="1:44" ht="27.6" customHeight="1" x14ac:dyDescent="0.2">
      <c r="A30" s="165" t="s">
        <v>483</v>
      </c>
      <c r="B30" s="166">
        <v>1</v>
      </c>
      <c r="D30" s="449" t="s">
        <v>317</v>
      </c>
      <c r="E30" s="450"/>
      <c r="F30" s="451"/>
      <c r="G30" s="452">
        <f>L87</f>
        <v>-4905231.5752175618</v>
      </c>
      <c r="H30" s="453"/>
    </row>
    <row r="31" spans="1:44" x14ac:dyDescent="0.2">
      <c r="A31" s="165" t="s">
        <v>315</v>
      </c>
      <c r="B31" s="166">
        <v>1</v>
      </c>
      <c r="D31" s="454"/>
      <c r="E31" s="455"/>
      <c r="F31" s="456"/>
      <c r="G31" s="454"/>
      <c r="H31" s="456"/>
    </row>
    <row r="32" spans="1:44" x14ac:dyDescent="0.2">
      <c r="A32" s="165" t="s">
        <v>293</v>
      </c>
      <c r="B32" s="166"/>
    </row>
    <row r="33" spans="1:42" x14ac:dyDescent="0.2">
      <c r="A33" s="165" t="s">
        <v>314</v>
      </c>
      <c r="B33" s="166"/>
    </row>
    <row r="34" spans="1:42" x14ac:dyDescent="0.2">
      <c r="A34" s="165" t="s">
        <v>313</v>
      </c>
      <c r="B34" s="166"/>
    </row>
    <row r="35" spans="1:42" x14ac:dyDescent="0.2">
      <c r="A35" s="169"/>
      <c r="B35" s="166"/>
    </row>
    <row r="36" spans="1:42" ht="16.5" thickBot="1" x14ac:dyDescent="0.25">
      <c r="A36" s="167" t="s">
        <v>285</v>
      </c>
      <c r="B36" s="170">
        <v>0.2</v>
      </c>
    </row>
    <row r="37" spans="1:42" x14ac:dyDescent="0.2">
      <c r="A37" s="163" t="s">
        <v>484</v>
      </c>
      <c r="B37" s="164">
        <v>0</v>
      </c>
    </row>
    <row r="38" spans="1:42" x14ac:dyDescent="0.2">
      <c r="A38" s="165" t="s">
        <v>312</v>
      </c>
      <c r="B38" s="166"/>
    </row>
    <row r="39" spans="1:42" ht="16.5" thickBot="1" x14ac:dyDescent="0.25">
      <c r="A39" s="171" t="s">
        <v>311</v>
      </c>
      <c r="B39" s="172"/>
    </row>
    <row r="40" spans="1:42" x14ac:dyDescent="0.2">
      <c r="A40" s="173" t="s">
        <v>485</v>
      </c>
      <c r="B40" s="174">
        <v>1</v>
      </c>
    </row>
    <row r="41" spans="1:42" x14ac:dyDescent="0.2">
      <c r="A41" s="175" t="s">
        <v>310</v>
      </c>
      <c r="B41" s="176"/>
    </row>
    <row r="42" spans="1:42" x14ac:dyDescent="0.2">
      <c r="A42" s="175" t="s">
        <v>309</v>
      </c>
      <c r="B42" s="177"/>
    </row>
    <row r="43" spans="1:42" x14ac:dyDescent="0.2">
      <c r="A43" s="175" t="s">
        <v>308</v>
      </c>
      <c r="B43" s="177">
        <v>0</v>
      </c>
    </row>
    <row r="44" spans="1:42" x14ac:dyDescent="0.2">
      <c r="A44" s="175" t="s">
        <v>307</v>
      </c>
      <c r="B44" s="177">
        <f>B129</f>
        <v>0.20499999999999999</v>
      </c>
    </row>
    <row r="45" spans="1:42" x14ac:dyDescent="0.2">
      <c r="A45" s="175" t="s">
        <v>306</v>
      </c>
      <c r="B45" s="177">
        <f>1-B43</f>
        <v>1</v>
      </c>
    </row>
    <row r="46" spans="1:42" ht="16.5" thickBot="1" x14ac:dyDescent="0.25">
      <c r="A46" s="178" t="s">
        <v>305</v>
      </c>
      <c r="B46" s="179">
        <f>B45*B44+B43*B42*(1-B36)</f>
        <v>0.20499999999999999</v>
      </c>
      <c r="C46" s="180"/>
    </row>
    <row r="47" spans="1:42" s="183" customFormat="1" x14ac:dyDescent="0.2">
      <c r="A47" s="181"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303</v>
      </c>
      <c r="B48" s="185">
        <f>G136</f>
        <v>5.5E-2</v>
      </c>
      <c r="C48" s="185">
        <f t="shared" ref="C48:R49" si="1">H136</f>
        <v>0.05</v>
      </c>
      <c r="D48" s="185">
        <f t="shared" si="1"/>
        <v>0.05</v>
      </c>
      <c r="E48" s="185">
        <f t="shared" si="1"/>
        <v>0.05</v>
      </c>
      <c r="F48" s="185">
        <f t="shared" si="1"/>
        <v>0.05</v>
      </c>
      <c r="G48" s="185">
        <f t="shared" si="1"/>
        <v>0.05</v>
      </c>
      <c r="H48" s="185">
        <f t="shared" si="1"/>
        <v>0.05</v>
      </c>
      <c r="I48" s="185">
        <f t="shared" si="1"/>
        <v>0.05</v>
      </c>
      <c r="J48" s="185">
        <f t="shared" si="1"/>
        <v>0.05</v>
      </c>
      <c r="K48" s="185">
        <f t="shared" si="1"/>
        <v>0.05</v>
      </c>
      <c r="L48" s="185">
        <f t="shared" si="1"/>
        <v>0.05</v>
      </c>
      <c r="M48" s="185">
        <f t="shared" si="1"/>
        <v>0.05</v>
      </c>
      <c r="N48" s="185">
        <f t="shared" si="1"/>
        <v>0.05</v>
      </c>
      <c r="O48" s="185">
        <f t="shared" si="1"/>
        <v>0.05</v>
      </c>
      <c r="P48" s="185">
        <f t="shared" si="1"/>
        <v>0.05</v>
      </c>
      <c r="Q48" s="185">
        <f t="shared" si="1"/>
        <v>0.05</v>
      </c>
      <c r="R48" s="185">
        <f t="shared" si="1"/>
        <v>0.05</v>
      </c>
      <c r="S48" s="185">
        <f t="shared" ref="S48:AH49" si="2">X136</f>
        <v>0.05</v>
      </c>
      <c r="T48" s="185">
        <f t="shared" si="2"/>
        <v>0.05</v>
      </c>
      <c r="U48" s="185">
        <f t="shared" si="2"/>
        <v>0.05</v>
      </c>
      <c r="V48" s="185">
        <f t="shared" si="2"/>
        <v>0.05</v>
      </c>
      <c r="W48" s="185">
        <f t="shared" si="2"/>
        <v>0.05</v>
      </c>
      <c r="X48" s="185">
        <f t="shared" si="2"/>
        <v>0.05</v>
      </c>
      <c r="Y48" s="185">
        <f t="shared" si="2"/>
        <v>0.05</v>
      </c>
      <c r="Z48" s="185">
        <f t="shared" si="2"/>
        <v>0.05</v>
      </c>
      <c r="AA48" s="185">
        <f t="shared" si="2"/>
        <v>0.05</v>
      </c>
      <c r="AB48" s="185">
        <f t="shared" si="2"/>
        <v>0.05</v>
      </c>
      <c r="AC48" s="185">
        <f t="shared" si="2"/>
        <v>0.05</v>
      </c>
      <c r="AD48" s="185">
        <f t="shared" si="2"/>
        <v>0.05</v>
      </c>
      <c r="AE48" s="185">
        <f t="shared" si="2"/>
        <v>0.05</v>
      </c>
      <c r="AF48" s="185">
        <f t="shared" si="2"/>
        <v>0.05</v>
      </c>
      <c r="AG48" s="185">
        <f t="shared" si="2"/>
        <v>0.05</v>
      </c>
      <c r="AH48" s="185">
        <f t="shared" si="2"/>
        <v>0.05</v>
      </c>
      <c r="AI48" s="185">
        <f t="shared" ref="AI48:AP49" si="3">AN136</f>
        <v>0.05</v>
      </c>
      <c r="AJ48" s="185">
        <f t="shared" si="3"/>
        <v>0.05</v>
      </c>
      <c r="AK48" s="185">
        <f t="shared" si="3"/>
        <v>0.05</v>
      </c>
      <c r="AL48" s="185">
        <f t="shared" si="3"/>
        <v>0.05</v>
      </c>
      <c r="AM48" s="185">
        <f t="shared" si="3"/>
        <v>0.05</v>
      </c>
      <c r="AN48" s="185">
        <f t="shared" si="3"/>
        <v>0.05</v>
      </c>
      <c r="AO48" s="185">
        <f t="shared" si="3"/>
        <v>0.05</v>
      </c>
      <c r="AP48" s="185">
        <f t="shared" si="3"/>
        <v>0.05</v>
      </c>
    </row>
    <row r="49" spans="1:45" s="183" customFormat="1" x14ac:dyDescent="0.2">
      <c r="A49" s="184" t="s">
        <v>302</v>
      </c>
      <c r="B49" s="185">
        <f>G137</f>
        <v>0.30679170160000013</v>
      </c>
      <c r="C49" s="185">
        <f t="shared" si="1"/>
        <v>0.37213128668000017</v>
      </c>
      <c r="D49" s="185">
        <f t="shared" si="1"/>
        <v>0.44073785101400031</v>
      </c>
      <c r="E49" s="185">
        <f t="shared" si="1"/>
        <v>0.51277474356470032</v>
      </c>
      <c r="F49" s="185">
        <f t="shared" si="1"/>
        <v>0.58841348074293531</v>
      </c>
      <c r="G49" s="185">
        <f t="shared" si="1"/>
        <v>0.66783415478008212</v>
      </c>
      <c r="H49" s="185">
        <f t="shared" si="1"/>
        <v>0.75122586251908641</v>
      </c>
      <c r="I49" s="185">
        <f t="shared" si="1"/>
        <v>0.83878715564504081</v>
      </c>
      <c r="J49" s="185">
        <f t="shared" si="1"/>
        <v>0.93072651342729285</v>
      </c>
      <c r="K49" s="185">
        <f t="shared" si="1"/>
        <v>1.0272628390986576</v>
      </c>
      <c r="L49" s="185">
        <f t="shared" si="1"/>
        <v>1.1286259810535904</v>
      </c>
      <c r="M49" s="185">
        <f t="shared" si="1"/>
        <v>1.23505728010627</v>
      </c>
      <c r="N49" s="185">
        <f t="shared" si="1"/>
        <v>1.3468101441115836</v>
      </c>
      <c r="O49" s="185">
        <f t="shared" si="1"/>
        <v>1.4641506513171629</v>
      </c>
      <c r="P49" s="185">
        <f t="shared" si="1"/>
        <v>1.5873581838830213</v>
      </c>
      <c r="Q49" s="185">
        <f t="shared" si="1"/>
        <v>1.7167260930771726</v>
      </c>
      <c r="R49" s="185">
        <f t="shared" si="1"/>
        <v>1.8525623977310315</v>
      </c>
      <c r="S49" s="185">
        <f t="shared" si="2"/>
        <v>1.995190517617583</v>
      </c>
      <c r="T49" s="185">
        <f t="shared" si="2"/>
        <v>2.1449500434984623</v>
      </c>
      <c r="U49" s="185">
        <f t="shared" si="2"/>
        <v>2.3021975456733856</v>
      </c>
      <c r="V49" s="185">
        <f t="shared" si="2"/>
        <v>2.4673074229570551</v>
      </c>
      <c r="W49" s="185">
        <f t="shared" si="2"/>
        <v>2.640672794104908</v>
      </c>
      <c r="X49" s="185">
        <f t="shared" si="2"/>
        <v>2.8227064338101537</v>
      </c>
      <c r="Y49" s="185">
        <f t="shared" si="2"/>
        <v>3.0138417555006614</v>
      </c>
      <c r="Z49" s="185">
        <f t="shared" si="2"/>
        <v>3.2145338432756949</v>
      </c>
      <c r="AA49" s="185">
        <f t="shared" si="2"/>
        <v>3.4252605354394801</v>
      </c>
      <c r="AB49" s="185">
        <f t="shared" si="2"/>
        <v>3.6465235622114545</v>
      </c>
      <c r="AC49" s="185">
        <f t="shared" si="2"/>
        <v>3.8788497403220275</v>
      </c>
      <c r="AD49" s="185">
        <f t="shared" si="2"/>
        <v>4.1227922273381292</v>
      </c>
      <c r="AE49" s="185">
        <f t="shared" si="2"/>
        <v>4.3789318387050358</v>
      </c>
      <c r="AF49" s="185">
        <f t="shared" si="2"/>
        <v>4.6478784306402874</v>
      </c>
      <c r="AG49" s="185">
        <f t="shared" si="2"/>
        <v>4.9302723521723024</v>
      </c>
      <c r="AH49" s="185">
        <f t="shared" si="2"/>
        <v>5.2267859697809174</v>
      </c>
      <c r="AI49" s="185">
        <f t="shared" si="3"/>
        <v>5.5381252682699635</v>
      </c>
      <c r="AJ49" s="185">
        <f t="shared" si="3"/>
        <v>5.8650315316834618</v>
      </c>
      <c r="AK49" s="185">
        <f t="shared" si="3"/>
        <v>6.2082831082676355</v>
      </c>
      <c r="AL49" s="185">
        <f t="shared" si="3"/>
        <v>6.5686972636810177</v>
      </c>
      <c r="AM49" s="185">
        <f t="shared" si="3"/>
        <v>6.9471321268650685</v>
      </c>
      <c r="AN49" s="185">
        <f t="shared" si="3"/>
        <v>7.3444887332083226</v>
      </c>
      <c r="AO49" s="185">
        <f t="shared" si="3"/>
        <v>7.7617131698687398</v>
      </c>
      <c r="AP49" s="185">
        <f t="shared" si="3"/>
        <v>8.1997988283621766</v>
      </c>
    </row>
    <row r="50" spans="1:45" s="183" customFormat="1" ht="16.5" thickBot="1" x14ac:dyDescent="0.25">
      <c r="A50" s="186" t="s">
        <v>486</v>
      </c>
      <c r="B50" s="187">
        <f>IF($B$124="да",($B$126-0.05),0)</f>
        <v>0</v>
      </c>
      <c r="C50" s="187">
        <f>C108*(1+C49)</f>
        <v>0</v>
      </c>
      <c r="D50" s="187">
        <f t="shared" ref="D50:AP50" si="4">D108*(1+D49)</f>
        <v>0</v>
      </c>
      <c r="E50" s="187">
        <f t="shared" si="4"/>
        <v>0</v>
      </c>
      <c r="F50" s="187">
        <f t="shared" si="4"/>
        <v>0</v>
      </c>
      <c r="G50" s="187">
        <f t="shared" si="4"/>
        <v>0</v>
      </c>
      <c r="H50" s="187">
        <f t="shared" si="4"/>
        <v>0</v>
      </c>
      <c r="I50" s="187">
        <f t="shared" si="4"/>
        <v>0</v>
      </c>
      <c r="J50" s="187">
        <f t="shared" si="4"/>
        <v>0</v>
      </c>
      <c r="K50" s="187">
        <f t="shared" si="4"/>
        <v>0</v>
      </c>
      <c r="L50" s="187">
        <f t="shared" si="4"/>
        <v>0</v>
      </c>
      <c r="M50" s="187">
        <f t="shared" si="4"/>
        <v>0</v>
      </c>
      <c r="N50" s="187">
        <f t="shared" si="4"/>
        <v>0</v>
      </c>
      <c r="O50" s="187">
        <f t="shared" si="4"/>
        <v>0</v>
      </c>
      <c r="P50" s="187">
        <f t="shared" si="4"/>
        <v>0</v>
      </c>
      <c r="Q50" s="187">
        <f t="shared" si="4"/>
        <v>0</v>
      </c>
      <c r="R50" s="187">
        <f t="shared" si="4"/>
        <v>0</v>
      </c>
      <c r="S50" s="187">
        <f t="shared" si="4"/>
        <v>0</v>
      </c>
      <c r="T50" s="187">
        <f t="shared" si="4"/>
        <v>0</v>
      </c>
      <c r="U50" s="187">
        <f t="shared" si="4"/>
        <v>0</v>
      </c>
      <c r="V50" s="187">
        <f t="shared" si="4"/>
        <v>0</v>
      </c>
      <c r="W50" s="187">
        <f t="shared" si="4"/>
        <v>0</v>
      </c>
      <c r="X50" s="187">
        <f t="shared" si="4"/>
        <v>0</v>
      </c>
      <c r="Y50" s="187">
        <f t="shared" si="4"/>
        <v>0</v>
      </c>
      <c r="Z50" s="187">
        <f t="shared" si="4"/>
        <v>0</v>
      </c>
      <c r="AA50" s="187">
        <f t="shared" si="4"/>
        <v>0</v>
      </c>
      <c r="AB50" s="187">
        <f t="shared" si="4"/>
        <v>0</v>
      </c>
      <c r="AC50" s="187">
        <f t="shared" si="4"/>
        <v>0</v>
      </c>
      <c r="AD50" s="187">
        <f t="shared" si="4"/>
        <v>0</v>
      </c>
      <c r="AE50" s="187">
        <f t="shared" si="4"/>
        <v>0</v>
      </c>
      <c r="AF50" s="187">
        <f t="shared" si="4"/>
        <v>0</v>
      </c>
      <c r="AG50" s="187">
        <f t="shared" si="4"/>
        <v>0</v>
      </c>
      <c r="AH50" s="187">
        <f t="shared" si="4"/>
        <v>0</v>
      </c>
      <c r="AI50" s="187">
        <f t="shared" si="4"/>
        <v>0</v>
      </c>
      <c r="AJ50" s="187">
        <f t="shared" si="4"/>
        <v>0</v>
      </c>
      <c r="AK50" s="187">
        <f t="shared" si="4"/>
        <v>0</v>
      </c>
      <c r="AL50" s="187">
        <f t="shared" si="4"/>
        <v>0</v>
      </c>
      <c r="AM50" s="187">
        <f t="shared" si="4"/>
        <v>0</v>
      </c>
      <c r="AN50" s="187">
        <f t="shared" si="4"/>
        <v>0</v>
      </c>
      <c r="AO50" s="187">
        <f t="shared" si="4"/>
        <v>0</v>
      </c>
      <c r="AP50" s="187">
        <f t="shared" si="4"/>
        <v>0</v>
      </c>
    </row>
    <row r="51" spans="1:45" ht="16.5" thickBot="1" x14ac:dyDescent="0.25"/>
    <row r="52" spans="1:45" x14ac:dyDescent="0.2">
      <c r="A52" s="188" t="s">
        <v>301</v>
      </c>
      <c r="B52" s="189">
        <f>B58</f>
        <v>1</v>
      </c>
      <c r="C52" s="189">
        <f t="shared" ref="C52:AO52" si="5">C58</f>
        <v>2</v>
      </c>
      <c r="D52" s="189">
        <f t="shared" si="5"/>
        <v>3</v>
      </c>
      <c r="E52" s="189">
        <f t="shared" si="5"/>
        <v>4</v>
      </c>
      <c r="F52" s="189">
        <f t="shared" si="5"/>
        <v>5</v>
      </c>
      <c r="G52" s="189">
        <f t="shared" si="5"/>
        <v>6</v>
      </c>
      <c r="H52" s="189">
        <f t="shared" si="5"/>
        <v>7</v>
      </c>
      <c r="I52" s="189">
        <f t="shared" si="5"/>
        <v>8</v>
      </c>
      <c r="J52" s="189">
        <f t="shared" si="5"/>
        <v>9</v>
      </c>
      <c r="K52" s="189">
        <f t="shared" si="5"/>
        <v>10</v>
      </c>
      <c r="L52" s="189">
        <f t="shared" si="5"/>
        <v>11</v>
      </c>
      <c r="M52" s="189">
        <f t="shared" si="5"/>
        <v>12</v>
      </c>
      <c r="N52" s="189">
        <f t="shared" si="5"/>
        <v>13</v>
      </c>
      <c r="O52" s="189">
        <f t="shared" si="5"/>
        <v>14</v>
      </c>
      <c r="P52" s="189">
        <f t="shared" si="5"/>
        <v>15</v>
      </c>
      <c r="Q52" s="189">
        <f t="shared" si="5"/>
        <v>16</v>
      </c>
      <c r="R52" s="189">
        <f t="shared" si="5"/>
        <v>17</v>
      </c>
      <c r="S52" s="189">
        <f t="shared" si="5"/>
        <v>18</v>
      </c>
      <c r="T52" s="189">
        <f t="shared" si="5"/>
        <v>19</v>
      </c>
      <c r="U52" s="189">
        <f t="shared" si="5"/>
        <v>20</v>
      </c>
      <c r="V52" s="189">
        <f t="shared" si="5"/>
        <v>21</v>
      </c>
      <c r="W52" s="189">
        <f t="shared" si="5"/>
        <v>22</v>
      </c>
      <c r="X52" s="189">
        <f t="shared" si="5"/>
        <v>23</v>
      </c>
      <c r="Y52" s="189">
        <f t="shared" si="5"/>
        <v>24</v>
      </c>
      <c r="Z52" s="189">
        <f t="shared" si="5"/>
        <v>25</v>
      </c>
      <c r="AA52" s="189">
        <f t="shared" si="5"/>
        <v>26</v>
      </c>
      <c r="AB52" s="189">
        <f t="shared" si="5"/>
        <v>27</v>
      </c>
      <c r="AC52" s="189">
        <f t="shared" si="5"/>
        <v>28</v>
      </c>
      <c r="AD52" s="189">
        <f t="shared" si="5"/>
        <v>29</v>
      </c>
      <c r="AE52" s="189">
        <f t="shared" si="5"/>
        <v>30</v>
      </c>
      <c r="AF52" s="189">
        <f t="shared" si="5"/>
        <v>31</v>
      </c>
      <c r="AG52" s="189">
        <f t="shared" si="5"/>
        <v>32</v>
      </c>
      <c r="AH52" s="189">
        <f t="shared" si="5"/>
        <v>33</v>
      </c>
      <c r="AI52" s="189">
        <f t="shared" si="5"/>
        <v>34</v>
      </c>
      <c r="AJ52" s="189">
        <f t="shared" si="5"/>
        <v>35</v>
      </c>
      <c r="AK52" s="189">
        <f t="shared" si="5"/>
        <v>36</v>
      </c>
      <c r="AL52" s="189">
        <f t="shared" si="5"/>
        <v>37</v>
      </c>
      <c r="AM52" s="189">
        <f t="shared" si="5"/>
        <v>38</v>
      </c>
      <c r="AN52" s="189">
        <f t="shared" si="5"/>
        <v>39</v>
      </c>
      <c r="AO52" s="189">
        <f t="shared" si="5"/>
        <v>40</v>
      </c>
      <c r="AP52" s="189">
        <f>AP58</f>
        <v>41</v>
      </c>
    </row>
    <row r="53" spans="1:45" x14ac:dyDescent="0.2">
      <c r="A53" s="190" t="s">
        <v>300</v>
      </c>
      <c r="B53" s="191">
        <v>0</v>
      </c>
      <c r="C53" s="191">
        <f t="shared" ref="C53:AP53" si="6">B53+B54-B55</f>
        <v>0</v>
      </c>
      <c r="D53" s="191">
        <f t="shared" si="6"/>
        <v>0</v>
      </c>
      <c r="E53" s="191">
        <f t="shared" si="6"/>
        <v>0</v>
      </c>
      <c r="F53" s="191">
        <f t="shared" si="6"/>
        <v>0</v>
      </c>
      <c r="G53" s="191">
        <f t="shared" si="6"/>
        <v>0</v>
      </c>
      <c r="H53" s="191">
        <f t="shared" si="6"/>
        <v>0</v>
      </c>
      <c r="I53" s="191">
        <f t="shared" si="6"/>
        <v>0</v>
      </c>
      <c r="J53" s="191">
        <f t="shared" si="6"/>
        <v>0</v>
      </c>
      <c r="K53" s="191">
        <f t="shared" si="6"/>
        <v>0</v>
      </c>
      <c r="L53" s="191">
        <f t="shared" si="6"/>
        <v>0</v>
      </c>
      <c r="M53" s="191">
        <f t="shared" si="6"/>
        <v>0</v>
      </c>
      <c r="N53" s="191">
        <f t="shared" si="6"/>
        <v>0</v>
      </c>
      <c r="O53" s="191">
        <f t="shared" si="6"/>
        <v>0</v>
      </c>
      <c r="P53" s="191">
        <f t="shared" si="6"/>
        <v>0</v>
      </c>
      <c r="Q53" s="191">
        <f t="shared" si="6"/>
        <v>0</v>
      </c>
      <c r="R53" s="191">
        <f t="shared" si="6"/>
        <v>0</v>
      </c>
      <c r="S53" s="191">
        <f t="shared" si="6"/>
        <v>0</v>
      </c>
      <c r="T53" s="191">
        <f t="shared" si="6"/>
        <v>0</v>
      </c>
      <c r="U53" s="191">
        <f t="shared" si="6"/>
        <v>0</v>
      </c>
      <c r="V53" s="191">
        <f t="shared" si="6"/>
        <v>0</v>
      </c>
      <c r="W53" s="191">
        <f t="shared" si="6"/>
        <v>0</v>
      </c>
      <c r="X53" s="191">
        <f t="shared" si="6"/>
        <v>0</v>
      </c>
      <c r="Y53" s="191">
        <f t="shared" si="6"/>
        <v>0</v>
      </c>
      <c r="Z53" s="191">
        <f t="shared" si="6"/>
        <v>0</v>
      </c>
      <c r="AA53" s="191">
        <f t="shared" si="6"/>
        <v>0</v>
      </c>
      <c r="AB53" s="191">
        <f t="shared" si="6"/>
        <v>0</v>
      </c>
      <c r="AC53" s="191">
        <f t="shared" si="6"/>
        <v>0</v>
      </c>
      <c r="AD53" s="191">
        <f t="shared" si="6"/>
        <v>0</v>
      </c>
      <c r="AE53" s="191">
        <f t="shared" si="6"/>
        <v>0</v>
      </c>
      <c r="AF53" s="191">
        <f t="shared" si="6"/>
        <v>0</v>
      </c>
      <c r="AG53" s="191">
        <f t="shared" si="6"/>
        <v>0</v>
      </c>
      <c r="AH53" s="191">
        <f t="shared" si="6"/>
        <v>0</v>
      </c>
      <c r="AI53" s="191">
        <f t="shared" si="6"/>
        <v>0</v>
      </c>
      <c r="AJ53" s="191">
        <f t="shared" si="6"/>
        <v>0</v>
      </c>
      <c r="AK53" s="191">
        <f t="shared" si="6"/>
        <v>0</v>
      </c>
      <c r="AL53" s="191">
        <f t="shared" si="6"/>
        <v>0</v>
      </c>
      <c r="AM53" s="191">
        <f t="shared" si="6"/>
        <v>0</v>
      </c>
      <c r="AN53" s="191">
        <f t="shared" si="6"/>
        <v>0</v>
      </c>
      <c r="AO53" s="191">
        <f t="shared" si="6"/>
        <v>0</v>
      </c>
      <c r="AP53" s="191">
        <f t="shared" si="6"/>
        <v>0</v>
      </c>
    </row>
    <row r="54" spans="1:45" x14ac:dyDescent="0.2">
      <c r="A54" s="190" t="s">
        <v>299</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298</v>
      </c>
      <c r="B55" s="191">
        <f>$B$54/$B$40</f>
        <v>0</v>
      </c>
      <c r="C55" s="191">
        <f t="shared" ref="C55:AP55" si="7">IF(ROUND(C53,1)=0,0,B55+C54/$B$40)</f>
        <v>0</v>
      </c>
      <c r="D55" s="191">
        <f t="shared" si="7"/>
        <v>0</v>
      </c>
      <c r="E55" s="191">
        <f t="shared" si="7"/>
        <v>0</v>
      </c>
      <c r="F55" s="191">
        <f t="shared" si="7"/>
        <v>0</v>
      </c>
      <c r="G55" s="191">
        <f t="shared" si="7"/>
        <v>0</v>
      </c>
      <c r="H55" s="191">
        <f t="shared" si="7"/>
        <v>0</v>
      </c>
      <c r="I55" s="191">
        <f t="shared" si="7"/>
        <v>0</v>
      </c>
      <c r="J55" s="191">
        <f t="shared" si="7"/>
        <v>0</v>
      </c>
      <c r="K55" s="191">
        <f t="shared" si="7"/>
        <v>0</v>
      </c>
      <c r="L55" s="191">
        <f t="shared" si="7"/>
        <v>0</v>
      </c>
      <c r="M55" s="191">
        <f t="shared" si="7"/>
        <v>0</v>
      </c>
      <c r="N55" s="191">
        <f t="shared" si="7"/>
        <v>0</v>
      </c>
      <c r="O55" s="191">
        <f t="shared" si="7"/>
        <v>0</v>
      </c>
      <c r="P55" s="191">
        <f t="shared" si="7"/>
        <v>0</v>
      </c>
      <c r="Q55" s="191">
        <f t="shared" si="7"/>
        <v>0</v>
      </c>
      <c r="R55" s="191">
        <f t="shared" si="7"/>
        <v>0</v>
      </c>
      <c r="S55" s="191">
        <f t="shared" si="7"/>
        <v>0</v>
      </c>
      <c r="T55" s="191">
        <f t="shared" si="7"/>
        <v>0</v>
      </c>
      <c r="U55" s="191">
        <f t="shared" si="7"/>
        <v>0</v>
      </c>
      <c r="V55" s="191">
        <f t="shared" si="7"/>
        <v>0</v>
      </c>
      <c r="W55" s="191">
        <f t="shared" si="7"/>
        <v>0</v>
      </c>
      <c r="X55" s="191">
        <f t="shared" si="7"/>
        <v>0</v>
      </c>
      <c r="Y55" s="191">
        <f t="shared" si="7"/>
        <v>0</v>
      </c>
      <c r="Z55" s="191">
        <f t="shared" si="7"/>
        <v>0</v>
      </c>
      <c r="AA55" s="191">
        <f t="shared" si="7"/>
        <v>0</v>
      </c>
      <c r="AB55" s="191">
        <f t="shared" si="7"/>
        <v>0</v>
      </c>
      <c r="AC55" s="191">
        <f t="shared" si="7"/>
        <v>0</v>
      </c>
      <c r="AD55" s="191">
        <f t="shared" si="7"/>
        <v>0</v>
      </c>
      <c r="AE55" s="191">
        <f t="shared" si="7"/>
        <v>0</v>
      </c>
      <c r="AF55" s="191">
        <f t="shared" si="7"/>
        <v>0</v>
      </c>
      <c r="AG55" s="191">
        <f t="shared" si="7"/>
        <v>0</v>
      </c>
      <c r="AH55" s="191">
        <f t="shared" si="7"/>
        <v>0</v>
      </c>
      <c r="AI55" s="191">
        <f t="shared" si="7"/>
        <v>0</v>
      </c>
      <c r="AJ55" s="191">
        <f t="shared" si="7"/>
        <v>0</v>
      </c>
      <c r="AK55" s="191">
        <f t="shared" si="7"/>
        <v>0</v>
      </c>
      <c r="AL55" s="191">
        <f t="shared" si="7"/>
        <v>0</v>
      </c>
      <c r="AM55" s="191">
        <f t="shared" si="7"/>
        <v>0</v>
      </c>
      <c r="AN55" s="191">
        <f t="shared" si="7"/>
        <v>0</v>
      </c>
      <c r="AO55" s="191">
        <f t="shared" si="7"/>
        <v>0</v>
      </c>
      <c r="AP55" s="191">
        <f t="shared" si="7"/>
        <v>0</v>
      </c>
    </row>
    <row r="56" spans="1:45" ht="16.5" thickBot="1" x14ac:dyDescent="0.25">
      <c r="A56" s="192" t="s">
        <v>297</v>
      </c>
      <c r="B56" s="193">
        <f t="shared" ref="B56:AP56" si="8">AVERAGE(SUM(B53:B54),(SUM(B53:B54)-B55))*$B$42</f>
        <v>0</v>
      </c>
      <c r="C56" s="193">
        <f t="shared" si="8"/>
        <v>0</v>
      </c>
      <c r="D56" s="193">
        <f t="shared" si="8"/>
        <v>0</v>
      </c>
      <c r="E56" s="193">
        <f t="shared" si="8"/>
        <v>0</v>
      </c>
      <c r="F56" s="193">
        <f t="shared" si="8"/>
        <v>0</v>
      </c>
      <c r="G56" s="193">
        <f t="shared" si="8"/>
        <v>0</v>
      </c>
      <c r="H56" s="193">
        <f t="shared" si="8"/>
        <v>0</v>
      </c>
      <c r="I56" s="193">
        <f t="shared" si="8"/>
        <v>0</v>
      </c>
      <c r="J56" s="193">
        <f t="shared" si="8"/>
        <v>0</v>
      </c>
      <c r="K56" s="193">
        <f t="shared" si="8"/>
        <v>0</v>
      </c>
      <c r="L56" s="193">
        <f t="shared" si="8"/>
        <v>0</v>
      </c>
      <c r="M56" s="193">
        <f t="shared" si="8"/>
        <v>0</v>
      </c>
      <c r="N56" s="193">
        <f t="shared" si="8"/>
        <v>0</v>
      </c>
      <c r="O56" s="193">
        <f t="shared" si="8"/>
        <v>0</v>
      </c>
      <c r="P56" s="193">
        <f t="shared" si="8"/>
        <v>0</v>
      </c>
      <c r="Q56" s="193">
        <f t="shared" si="8"/>
        <v>0</v>
      </c>
      <c r="R56" s="193">
        <f t="shared" si="8"/>
        <v>0</v>
      </c>
      <c r="S56" s="193">
        <f t="shared" si="8"/>
        <v>0</v>
      </c>
      <c r="T56" s="193">
        <f t="shared" si="8"/>
        <v>0</v>
      </c>
      <c r="U56" s="193">
        <f t="shared" si="8"/>
        <v>0</v>
      </c>
      <c r="V56" s="193">
        <f t="shared" si="8"/>
        <v>0</v>
      </c>
      <c r="W56" s="193">
        <f t="shared" si="8"/>
        <v>0</v>
      </c>
      <c r="X56" s="193">
        <f t="shared" si="8"/>
        <v>0</v>
      </c>
      <c r="Y56" s="193">
        <f t="shared" si="8"/>
        <v>0</v>
      </c>
      <c r="Z56" s="193">
        <f t="shared" si="8"/>
        <v>0</v>
      </c>
      <c r="AA56" s="193">
        <f t="shared" si="8"/>
        <v>0</v>
      </c>
      <c r="AB56" s="193">
        <f t="shared" si="8"/>
        <v>0</v>
      </c>
      <c r="AC56" s="193">
        <f t="shared" si="8"/>
        <v>0</v>
      </c>
      <c r="AD56" s="193">
        <f t="shared" si="8"/>
        <v>0</v>
      </c>
      <c r="AE56" s="193">
        <f t="shared" si="8"/>
        <v>0</v>
      </c>
      <c r="AF56" s="193">
        <f t="shared" si="8"/>
        <v>0</v>
      </c>
      <c r="AG56" s="193">
        <f t="shared" si="8"/>
        <v>0</v>
      </c>
      <c r="AH56" s="193">
        <f t="shared" si="8"/>
        <v>0</v>
      </c>
      <c r="AI56" s="193">
        <f t="shared" si="8"/>
        <v>0</v>
      </c>
      <c r="AJ56" s="193">
        <f t="shared" si="8"/>
        <v>0</v>
      </c>
      <c r="AK56" s="193">
        <f t="shared" si="8"/>
        <v>0</v>
      </c>
      <c r="AL56" s="193">
        <f t="shared" si="8"/>
        <v>0</v>
      </c>
      <c r="AM56" s="193">
        <f t="shared" si="8"/>
        <v>0</v>
      </c>
      <c r="AN56" s="193">
        <f t="shared" si="8"/>
        <v>0</v>
      </c>
      <c r="AO56" s="193">
        <f t="shared" si="8"/>
        <v>0</v>
      </c>
      <c r="AP56" s="193">
        <f t="shared" si="8"/>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487</v>
      </c>
      <c r="B58" s="189">
        <v>1</v>
      </c>
      <c r="C58" s="189">
        <f>B58+1</f>
        <v>2</v>
      </c>
      <c r="D58" s="189">
        <f t="shared" ref="D58:AP58" si="9">C58+1</f>
        <v>3</v>
      </c>
      <c r="E58" s="189">
        <f t="shared" si="9"/>
        <v>4</v>
      </c>
      <c r="F58" s="189">
        <f t="shared" si="9"/>
        <v>5</v>
      </c>
      <c r="G58" s="189">
        <f t="shared" si="9"/>
        <v>6</v>
      </c>
      <c r="H58" s="189">
        <f t="shared" si="9"/>
        <v>7</v>
      </c>
      <c r="I58" s="189">
        <f t="shared" si="9"/>
        <v>8</v>
      </c>
      <c r="J58" s="189">
        <f t="shared" si="9"/>
        <v>9</v>
      </c>
      <c r="K58" s="189">
        <f t="shared" si="9"/>
        <v>10</v>
      </c>
      <c r="L58" s="189">
        <f t="shared" si="9"/>
        <v>11</v>
      </c>
      <c r="M58" s="189">
        <f t="shared" si="9"/>
        <v>12</v>
      </c>
      <c r="N58" s="189">
        <f t="shared" si="9"/>
        <v>13</v>
      </c>
      <c r="O58" s="189">
        <f t="shared" si="9"/>
        <v>14</v>
      </c>
      <c r="P58" s="189">
        <f t="shared" si="9"/>
        <v>15</v>
      </c>
      <c r="Q58" s="189">
        <f t="shared" si="9"/>
        <v>16</v>
      </c>
      <c r="R58" s="189">
        <f t="shared" si="9"/>
        <v>17</v>
      </c>
      <c r="S58" s="189">
        <f t="shared" si="9"/>
        <v>18</v>
      </c>
      <c r="T58" s="189">
        <f t="shared" si="9"/>
        <v>19</v>
      </c>
      <c r="U58" s="189">
        <f t="shared" si="9"/>
        <v>20</v>
      </c>
      <c r="V58" s="189">
        <f t="shared" si="9"/>
        <v>21</v>
      </c>
      <c r="W58" s="189">
        <f t="shared" si="9"/>
        <v>22</v>
      </c>
      <c r="X58" s="189">
        <f t="shared" si="9"/>
        <v>23</v>
      </c>
      <c r="Y58" s="189">
        <f t="shared" si="9"/>
        <v>24</v>
      </c>
      <c r="Z58" s="189">
        <f t="shared" si="9"/>
        <v>25</v>
      </c>
      <c r="AA58" s="189">
        <f t="shared" si="9"/>
        <v>26</v>
      </c>
      <c r="AB58" s="189">
        <f t="shared" si="9"/>
        <v>27</v>
      </c>
      <c r="AC58" s="189">
        <f t="shared" si="9"/>
        <v>28</v>
      </c>
      <c r="AD58" s="189">
        <f t="shared" si="9"/>
        <v>29</v>
      </c>
      <c r="AE58" s="189">
        <f t="shared" si="9"/>
        <v>30</v>
      </c>
      <c r="AF58" s="189">
        <f t="shared" si="9"/>
        <v>31</v>
      </c>
      <c r="AG58" s="189">
        <f t="shared" si="9"/>
        <v>32</v>
      </c>
      <c r="AH58" s="189">
        <f t="shared" si="9"/>
        <v>33</v>
      </c>
      <c r="AI58" s="189">
        <f t="shared" si="9"/>
        <v>34</v>
      </c>
      <c r="AJ58" s="189">
        <f t="shared" si="9"/>
        <v>35</v>
      </c>
      <c r="AK58" s="189">
        <f t="shared" si="9"/>
        <v>36</v>
      </c>
      <c r="AL58" s="189">
        <f t="shared" si="9"/>
        <v>37</v>
      </c>
      <c r="AM58" s="189">
        <f t="shared" si="9"/>
        <v>38</v>
      </c>
      <c r="AN58" s="189">
        <f t="shared" si="9"/>
        <v>39</v>
      </c>
      <c r="AO58" s="189">
        <f t="shared" si="9"/>
        <v>40</v>
      </c>
      <c r="AP58" s="189">
        <f t="shared" si="9"/>
        <v>41</v>
      </c>
    </row>
    <row r="59" spans="1:45" ht="14.25" x14ac:dyDescent="0.2">
      <c r="A59" s="197" t="s">
        <v>296</v>
      </c>
      <c r="B59" s="198">
        <f t="shared" ref="B59:AP59" si="10">B50*$B$28</f>
        <v>0</v>
      </c>
      <c r="C59" s="198">
        <f t="shared" si="10"/>
        <v>0</v>
      </c>
      <c r="D59" s="198">
        <f t="shared" si="10"/>
        <v>0</v>
      </c>
      <c r="E59" s="198">
        <f t="shared" si="10"/>
        <v>0</v>
      </c>
      <c r="F59" s="198">
        <f t="shared" si="10"/>
        <v>0</v>
      </c>
      <c r="G59" s="198">
        <f t="shared" si="10"/>
        <v>0</v>
      </c>
      <c r="H59" s="198">
        <f t="shared" si="10"/>
        <v>0</v>
      </c>
      <c r="I59" s="198">
        <f t="shared" si="10"/>
        <v>0</v>
      </c>
      <c r="J59" s="198">
        <f t="shared" si="10"/>
        <v>0</v>
      </c>
      <c r="K59" s="198">
        <f t="shared" si="10"/>
        <v>0</v>
      </c>
      <c r="L59" s="198">
        <f t="shared" si="10"/>
        <v>0</v>
      </c>
      <c r="M59" s="198">
        <f t="shared" si="10"/>
        <v>0</v>
      </c>
      <c r="N59" s="198">
        <f t="shared" si="10"/>
        <v>0</v>
      </c>
      <c r="O59" s="198">
        <f t="shared" si="10"/>
        <v>0</v>
      </c>
      <c r="P59" s="198">
        <f t="shared" si="10"/>
        <v>0</v>
      </c>
      <c r="Q59" s="198">
        <f t="shared" si="10"/>
        <v>0</v>
      </c>
      <c r="R59" s="198">
        <f t="shared" si="10"/>
        <v>0</v>
      </c>
      <c r="S59" s="198">
        <f t="shared" si="10"/>
        <v>0</v>
      </c>
      <c r="T59" s="198">
        <f t="shared" si="10"/>
        <v>0</v>
      </c>
      <c r="U59" s="198">
        <f t="shared" si="10"/>
        <v>0</v>
      </c>
      <c r="V59" s="198">
        <f t="shared" si="10"/>
        <v>0</v>
      </c>
      <c r="W59" s="198">
        <f t="shared" si="10"/>
        <v>0</v>
      </c>
      <c r="X59" s="198">
        <f t="shared" si="10"/>
        <v>0</v>
      </c>
      <c r="Y59" s="198">
        <f t="shared" si="10"/>
        <v>0</v>
      </c>
      <c r="Z59" s="198">
        <f t="shared" si="10"/>
        <v>0</v>
      </c>
      <c r="AA59" s="198">
        <f t="shared" si="10"/>
        <v>0</v>
      </c>
      <c r="AB59" s="198">
        <f t="shared" si="10"/>
        <v>0</v>
      </c>
      <c r="AC59" s="198">
        <f t="shared" si="10"/>
        <v>0</v>
      </c>
      <c r="AD59" s="198">
        <f t="shared" si="10"/>
        <v>0</v>
      </c>
      <c r="AE59" s="198">
        <f t="shared" si="10"/>
        <v>0</v>
      </c>
      <c r="AF59" s="198">
        <f t="shared" si="10"/>
        <v>0</v>
      </c>
      <c r="AG59" s="198">
        <f t="shared" si="10"/>
        <v>0</v>
      </c>
      <c r="AH59" s="198">
        <f t="shared" si="10"/>
        <v>0</v>
      </c>
      <c r="AI59" s="198">
        <f t="shared" si="10"/>
        <v>0</v>
      </c>
      <c r="AJ59" s="198">
        <f t="shared" si="10"/>
        <v>0</v>
      </c>
      <c r="AK59" s="198">
        <f t="shared" si="10"/>
        <v>0</v>
      </c>
      <c r="AL59" s="198">
        <f t="shared" si="10"/>
        <v>0</v>
      </c>
      <c r="AM59" s="198">
        <f t="shared" si="10"/>
        <v>0</v>
      </c>
      <c r="AN59" s="198">
        <f t="shared" si="10"/>
        <v>0</v>
      </c>
      <c r="AO59" s="198">
        <f t="shared" si="10"/>
        <v>0</v>
      </c>
      <c r="AP59" s="198">
        <f t="shared" si="10"/>
        <v>0</v>
      </c>
    </row>
    <row r="60" spans="1:45" x14ac:dyDescent="0.2">
      <c r="A60" s="190" t="s">
        <v>295</v>
      </c>
      <c r="B60" s="191">
        <f t="shared" ref="B60:Z60" si="11">SUM(B61:B65)</f>
        <v>0</v>
      </c>
      <c r="C60" s="191">
        <f t="shared" si="11"/>
        <v>-102753.2350034797</v>
      </c>
      <c r="D60" s="191">
        <f>SUM(D61:D65)</f>
        <v>-107890.89675365369</v>
      </c>
      <c r="E60" s="191">
        <f t="shared" si="11"/>
        <v>-113285.44159133638</v>
      </c>
      <c r="F60" s="191">
        <f t="shared" si="11"/>
        <v>-118949.71367090319</v>
      </c>
      <c r="G60" s="191">
        <f t="shared" si="11"/>
        <v>-124897.19935444836</v>
      </c>
      <c r="H60" s="191">
        <f t="shared" si="11"/>
        <v>-131142.0593221708</v>
      </c>
      <c r="I60" s="191">
        <f t="shared" si="11"/>
        <v>-137699.16228827933</v>
      </c>
      <c r="J60" s="191">
        <f t="shared" si="11"/>
        <v>-144584.12040269328</v>
      </c>
      <c r="K60" s="191">
        <f t="shared" si="11"/>
        <v>-151813.32642282796</v>
      </c>
      <c r="L60" s="191">
        <f t="shared" si="11"/>
        <v>-159403.99274396934</v>
      </c>
      <c r="M60" s="191">
        <f t="shared" si="11"/>
        <v>-167374.19238116784</v>
      </c>
      <c r="N60" s="191">
        <f t="shared" si="11"/>
        <v>-175742.90200022623</v>
      </c>
      <c r="O60" s="191">
        <f t="shared" si="11"/>
        <v>-184530.04710023754</v>
      </c>
      <c r="P60" s="191">
        <f t="shared" si="11"/>
        <v>-193756.54945524945</v>
      </c>
      <c r="Q60" s="191">
        <f t="shared" si="11"/>
        <v>-203444.37692801194</v>
      </c>
      <c r="R60" s="191">
        <f t="shared" si="11"/>
        <v>-213616.59577441256</v>
      </c>
      <c r="S60" s="191">
        <f t="shared" si="11"/>
        <v>-224297.42556313318</v>
      </c>
      <c r="T60" s="191">
        <f t="shared" si="11"/>
        <v>-235512.29684128985</v>
      </c>
      <c r="U60" s="191">
        <f t="shared" si="11"/>
        <v>-247287.91168335435</v>
      </c>
      <c r="V60" s="191">
        <f t="shared" si="11"/>
        <v>-259652.30726752209</v>
      </c>
      <c r="W60" s="191">
        <f t="shared" si="11"/>
        <v>-272634.92263089819</v>
      </c>
      <c r="X60" s="191">
        <f t="shared" si="11"/>
        <v>-286266.66876244312</v>
      </c>
      <c r="Y60" s="191">
        <f t="shared" si="11"/>
        <v>-300580.0022005653</v>
      </c>
      <c r="Z60" s="191">
        <f t="shared" si="11"/>
        <v>-315609.00231059361</v>
      </c>
      <c r="AA60" s="191">
        <f t="shared" ref="AA60:AP60" si="12">SUM(AA61:AA65)</f>
        <v>-331389.45242612332</v>
      </c>
      <c r="AB60" s="191">
        <f t="shared" si="12"/>
        <v>-347958.92504742951</v>
      </c>
      <c r="AC60" s="191">
        <f t="shared" si="12"/>
        <v>-365356.87129980099</v>
      </c>
      <c r="AD60" s="191">
        <f t="shared" si="12"/>
        <v>-383624.71486479108</v>
      </c>
      <c r="AE60" s="191">
        <f t="shared" si="12"/>
        <v>-402805.95060803066</v>
      </c>
      <c r="AF60" s="191">
        <f t="shared" si="12"/>
        <v>-422946.24813843216</v>
      </c>
      <c r="AG60" s="191">
        <f t="shared" si="12"/>
        <v>-444093.5605453538</v>
      </c>
      <c r="AH60" s="191">
        <f t="shared" si="12"/>
        <v>-466298.23857262149</v>
      </c>
      <c r="AI60" s="191">
        <f t="shared" si="12"/>
        <v>-489613.15050125256</v>
      </c>
      <c r="AJ60" s="191">
        <f t="shared" si="12"/>
        <v>-514093.80802631524</v>
      </c>
      <c r="AK60" s="191">
        <f t="shared" si="12"/>
        <v>-539798.49842763098</v>
      </c>
      <c r="AL60" s="191">
        <f t="shared" si="12"/>
        <v>-566788.42334901262</v>
      </c>
      <c r="AM60" s="191">
        <f t="shared" si="12"/>
        <v>-595127.84451646323</v>
      </c>
      <c r="AN60" s="191">
        <f t="shared" si="12"/>
        <v>-624884.23674228648</v>
      </c>
      <c r="AO60" s="191">
        <f t="shared" si="12"/>
        <v>-656128.44857940089</v>
      </c>
      <c r="AP60" s="191">
        <f t="shared" si="12"/>
        <v>-688934.87100837089</v>
      </c>
    </row>
    <row r="61" spans="1:45" x14ac:dyDescent="0.2">
      <c r="A61" s="199" t="s">
        <v>294</v>
      </c>
      <c r="B61" s="191"/>
      <c r="C61" s="191">
        <f>-IF(C$47&lt;=$B$30,0,$B$29*(1+C$49)*$B$28)</f>
        <v>-102753.2350034797</v>
      </c>
      <c r="D61" s="191">
        <f>-IF(D$47&lt;=$B$30,0,$B$29*(1+D$49)*$B$28)</f>
        <v>-107890.89675365369</v>
      </c>
      <c r="E61" s="191">
        <f t="shared" ref="E61:AP61" si="13">-IF(E$47&lt;=$B$30,0,$B$29*(1+E$49)*$B$28)</f>
        <v>-113285.44159133638</v>
      </c>
      <c r="F61" s="191">
        <f t="shared" si="13"/>
        <v>-118949.71367090319</v>
      </c>
      <c r="G61" s="191">
        <f t="shared" si="13"/>
        <v>-124897.19935444836</v>
      </c>
      <c r="H61" s="191">
        <f t="shared" si="13"/>
        <v>-131142.0593221708</v>
      </c>
      <c r="I61" s="191">
        <f t="shared" si="13"/>
        <v>-137699.16228827933</v>
      </c>
      <c r="J61" s="191">
        <f t="shared" si="13"/>
        <v>-144584.12040269328</v>
      </c>
      <c r="K61" s="191">
        <f t="shared" si="13"/>
        <v>-151813.32642282796</v>
      </c>
      <c r="L61" s="191">
        <f t="shared" si="13"/>
        <v>-159403.99274396934</v>
      </c>
      <c r="M61" s="191">
        <f t="shared" si="13"/>
        <v>-167374.19238116784</v>
      </c>
      <c r="N61" s="191">
        <f t="shared" si="13"/>
        <v>-175742.90200022623</v>
      </c>
      <c r="O61" s="191">
        <f t="shared" si="13"/>
        <v>-184530.04710023754</v>
      </c>
      <c r="P61" s="191">
        <f t="shared" si="13"/>
        <v>-193756.54945524945</v>
      </c>
      <c r="Q61" s="191">
        <f t="shared" si="13"/>
        <v>-203444.37692801194</v>
      </c>
      <c r="R61" s="191">
        <f t="shared" si="13"/>
        <v>-213616.59577441256</v>
      </c>
      <c r="S61" s="191">
        <f t="shared" si="13"/>
        <v>-224297.42556313318</v>
      </c>
      <c r="T61" s="191">
        <f t="shared" si="13"/>
        <v>-235512.29684128985</v>
      </c>
      <c r="U61" s="191">
        <f t="shared" si="13"/>
        <v>-247287.91168335435</v>
      </c>
      <c r="V61" s="191">
        <f t="shared" si="13"/>
        <v>-259652.30726752209</v>
      </c>
      <c r="W61" s="191">
        <f t="shared" si="13"/>
        <v>-272634.92263089819</v>
      </c>
      <c r="X61" s="191">
        <f t="shared" si="13"/>
        <v>-286266.66876244312</v>
      </c>
      <c r="Y61" s="191">
        <f t="shared" si="13"/>
        <v>-300580.0022005653</v>
      </c>
      <c r="Z61" s="191">
        <f t="shared" si="13"/>
        <v>-315609.00231059361</v>
      </c>
      <c r="AA61" s="191">
        <f t="shared" si="13"/>
        <v>-331389.45242612332</v>
      </c>
      <c r="AB61" s="191">
        <f t="shared" si="13"/>
        <v>-347958.92504742951</v>
      </c>
      <c r="AC61" s="191">
        <f t="shared" si="13"/>
        <v>-365356.87129980099</v>
      </c>
      <c r="AD61" s="191">
        <f t="shared" si="13"/>
        <v>-383624.71486479108</v>
      </c>
      <c r="AE61" s="191">
        <f t="shared" si="13"/>
        <v>-402805.95060803066</v>
      </c>
      <c r="AF61" s="191">
        <f t="shared" si="13"/>
        <v>-422946.24813843216</v>
      </c>
      <c r="AG61" s="191">
        <f t="shared" si="13"/>
        <v>-444093.5605453538</v>
      </c>
      <c r="AH61" s="191">
        <f t="shared" si="13"/>
        <v>-466298.23857262149</v>
      </c>
      <c r="AI61" s="191">
        <f t="shared" si="13"/>
        <v>-489613.15050125256</v>
      </c>
      <c r="AJ61" s="191">
        <f t="shared" si="13"/>
        <v>-514093.80802631524</v>
      </c>
      <c r="AK61" s="191">
        <f t="shared" si="13"/>
        <v>-539798.49842763098</v>
      </c>
      <c r="AL61" s="191">
        <f t="shared" si="13"/>
        <v>-566788.42334901262</v>
      </c>
      <c r="AM61" s="191">
        <f t="shared" si="13"/>
        <v>-595127.84451646323</v>
      </c>
      <c r="AN61" s="191">
        <f t="shared" si="13"/>
        <v>-624884.23674228648</v>
      </c>
      <c r="AO61" s="191">
        <f t="shared" si="13"/>
        <v>-656128.44857940089</v>
      </c>
      <c r="AP61" s="191">
        <f t="shared" si="13"/>
        <v>-688934.87100837089</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484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484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488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292</v>
      </c>
      <c r="B66" s="198">
        <f t="shared" ref="B66:AO66" si="14">B59+B60</f>
        <v>0</v>
      </c>
      <c r="C66" s="198">
        <f t="shared" si="14"/>
        <v>-102753.2350034797</v>
      </c>
      <c r="D66" s="198">
        <f t="shared" si="14"/>
        <v>-107890.89675365369</v>
      </c>
      <c r="E66" s="198">
        <f t="shared" si="14"/>
        <v>-113285.44159133638</v>
      </c>
      <c r="F66" s="198">
        <f t="shared" si="14"/>
        <v>-118949.71367090319</v>
      </c>
      <c r="G66" s="198">
        <f t="shared" si="14"/>
        <v>-124897.19935444836</v>
      </c>
      <c r="H66" s="198">
        <f t="shared" si="14"/>
        <v>-131142.0593221708</v>
      </c>
      <c r="I66" s="198">
        <f t="shared" si="14"/>
        <v>-137699.16228827933</v>
      </c>
      <c r="J66" s="198">
        <f t="shared" si="14"/>
        <v>-144584.12040269328</v>
      </c>
      <c r="K66" s="198">
        <f t="shared" si="14"/>
        <v>-151813.32642282796</v>
      </c>
      <c r="L66" s="198">
        <f t="shared" si="14"/>
        <v>-159403.99274396934</v>
      </c>
      <c r="M66" s="198">
        <f t="shared" si="14"/>
        <v>-167374.19238116784</v>
      </c>
      <c r="N66" s="198">
        <f t="shared" si="14"/>
        <v>-175742.90200022623</v>
      </c>
      <c r="O66" s="198">
        <f t="shared" si="14"/>
        <v>-184530.04710023754</v>
      </c>
      <c r="P66" s="198">
        <f t="shared" si="14"/>
        <v>-193756.54945524945</v>
      </c>
      <c r="Q66" s="198">
        <f t="shared" si="14"/>
        <v>-203444.37692801194</v>
      </c>
      <c r="R66" s="198">
        <f t="shared" si="14"/>
        <v>-213616.59577441256</v>
      </c>
      <c r="S66" s="198">
        <f t="shared" si="14"/>
        <v>-224297.42556313318</v>
      </c>
      <c r="T66" s="198">
        <f t="shared" si="14"/>
        <v>-235512.29684128985</v>
      </c>
      <c r="U66" s="198">
        <f t="shared" si="14"/>
        <v>-247287.91168335435</v>
      </c>
      <c r="V66" s="198">
        <f t="shared" si="14"/>
        <v>-259652.30726752209</v>
      </c>
      <c r="W66" s="198">
        <f t="shared" si="14"/>
        <v>-272634.92263089819</v>
      </c>
      <c r="X66" s="198">
        <f t="shared" si="14"/>
        <v>-286266.66876244312</v>
      </c>
      <c r="Y66" s="198">
        <f t="shared" si="14"/>
        <v>-300580.0022005653</v>
      </c>
      <c r="Z66" s="198">
        <f t="shared" si="14"/>
        <v>-315609.00231059361</v>
      </c>
      <c r="AA66" s="198">
        <f t="shared" si="14"/>
        <v>-331389.45242612332</v>
      </c>
      <c r="AB66" s="198">
        <f t="shared" si="14"/>
        <v>-347958.92504742951</v>
      </c>
      <c r="AC66" s="198">
        <f t="shared" si="14"/>
        <v>-365356.87129980099</v>
      </c>
      <c r="AD66" s="198">
        <f t="shared" si="14"/>
        <v>-383624.71486479108</v>
      </c>
      <c r="AE66" s="198">
        <f t="shared" si="14"/>
        <v>-402805.95060803066</v>
      </c>
      <c r="AF66" s="198">
        <f t="shared" si="14"/>
        <v>-422946.24813843216</v>
      </c>
      <c r="AG66" s="198">
        <f t="shared" si="14"/>
        <v>-444093.5605453538</v>
      </c>
      <c r="AH66" s="198">
        <f t="shared" si="14"/>
        <v>-466298.23857262149</v>
      </c>
      <c r="AI66" s="198">
        <f t="shared" si="14"/>
        <v>-489613.15050125256</v>
      </c>
      <c r="AJ66" s="198">
        <f t="shared" si="14"/>
        <v>-514093.80802631524</v>
      </c>
      <c r="AK66" s="198">
        <f t="shared" si="14"/>
        <v>-539798.49842763098</v>
      </c>
      <c r="AL66" s="198">
        <f t="shared" si="14"/>
        <v>-566788.42334901262</v>
      </c>
      <c r="AM66" s="198">
        <f t="shared" si="14"/>
        <v>-595127.84451646323</v>
      </c>
      <c r="AN66" s="198">
        <f t="shared" si="14"/>
        <v>-624884.23674228648</v>
      </c>
      <c r="AO66" s="198">
        <f t="shared" si="14"/>
        <v>-656128.44857940089</v>
      </c>
      <c r="AP66" s="198">
        <f>AP59+AP60</f>
        <v>-688934.87100837089</v>
      </c>
    </row>
    <row r="67" spans="1:45" x14ac:dyDescent="0.2">
      <c r="A67" s="199" t="s">
        <v>287</v>
      </c>
      <c r="B67" s="201"/>
      <c r="C67" s="191">
        <f>-($B$25)*1.18*$B$28/$B$27</f>
        <v>-245459.21629999997</v>
      </c>
      <c r="D67" s="191">
        <f>C67</f>
        <v>-245459.21629999997</v>
      </c>
      <c r="E67" s="191">
        <f t="shared" ref="E67:AP67" si="15">D67</f>
        <v>-245459.21629999997</v>
      </c>
      <c r="F67" s="191">
        <f t="shared" si="15"/>
        <v>-245459.21629999997</v>
      </c>
      <c r="G67" s="191">
        <f t="shared" si="15"/>
        <v>-245459.21629999997</v>
      </c>
      <c r="H67" s="191">
        <f t="shared" si="15"/>
        <v>-245459.21629999997</v>
      </c>
      <c r="I67" s="191">
        <f t="shared" si="15"/>
        <v>-245459.21629999997</v>
      </c>
      <c r="J67" s="191">
        <f t="shared" si="15"/>
        <v>-245459.21629999997</v>
      </c>
      <c r="K67" s="191">
        <f t="shared" si="15"/>
        <v>-245459.21629999997</v>
      </c>
      <c r="L67" s="191">
        <f t="shared" si="15"/>
        <v>-245459.21629999997</v>
      </c>
      <c r="M67" s="191">
        <f t="shared" si="15"/>
        <v>-245459.21629999997</v>
      </c>
      <c r="N67" s="191">
        <f t="shared" si="15"/>
        <v>-245459.21629999997</v>
      </c>
      <c r="O67" s="191">
        <f t="shared" si="15"/>
        <v>-245459.21629999997</v>
      </c>
      <c r="P67" s="191">
        <f t="shared" si="15"/>
        <v>-245459.21629999997</v>
      </c>
      <c r="Q67" s="191">
        <f t="shared" si="15"/>
        <v>-245459.21629999997</v>
      </c>
      <c r="R67" s="191">
        <f t="shared" si="15"/>
        <v>-245459.21629999997</v>
      </c>
      <c r="S67" s="191">
        <f t="shared" si="15"/>
        <v>-245459.21629999997</v>
      </c>
      <c r="T67" s="191">
        <f t="shared" si="15"/>
        <v>-245459.21629999997</v>
      </c>
      <c r="U67" s="191">
        <f t="shared" si="15"/>
        <v>-245459.21629999997</v>
      </c>
      <c r="V67" s="191">
        <f t="shared" si="15"/>
        <v>-245459.21629999997</v>
      </c>
      <c r="W67" s="191">
        <f t="shared" si="15"/>
        <v>-245459.21629999997</v>
      </c>
      <c r="X67" s="191">
        <f t="shared" si="15"/>
        <v>-245459.21629999997</v>
      </c>
      <c r="Y67" s="191">
        <f t="shared" si="15"/>
        <v>-245459.21629999997</v>
      </c>
      <c r="Z67" s="191">
        <f t="shared" si="15"/>
        <v>-245459.21629999997</v>
      </c>
      <c r="AA67" s="191">
        <f t="shared" si="15"/>
        <v>-245459.21629999997</v>
      </c>
      <c r="AB67" s="191">
        <f t="shared" si="15"/>
        <v>-245459.21629999997</v>
      </c>
      <c r="AC67" s="191">
        <f t="shared" si="15"/>
        <v>-245459.21629999997</v>
      </c>
      <c r="AD67" s="191">
        <f t="shared" si="15"/>
        <v>-245459.21629999997</v>
      </c>
      <c r="AE67" s="191">
        <f t="shared" si="15"/>
        <v>-245459.21629999997</v>
      </c>
      <c r="AF67" s="191">
        <f t="shared" si="15"/>
        <v>-245459.21629999997</v>
      </c>
      <c r="AG67" s="191">
        <f t="shared" si="15"/>
        <v>-245459.21629999997</v>
      </c>
      <c r="AH67" s="191">
        <f t="shared" si="15"/>
        <v>-245459.21629999997</v>
      </c>
      <c r="AI67" s="191">
        <f t="shared" si="15"/>
        <v>-245459.21629999997</v>
      </c>
      <c r="AJ67" s="191">
        <f t="shared" si="15"/>
        <v>-245459.21629999997</v>
      </c>
      <c r="AK67" s="191">
        <f t="shared" si="15"/>
        <v>-245459.21629999997</v>
      </c>
      <c r="AL67" s="191">
        <f t="shared" si="15"/>
        <v>-245459.21629999997</v>
      </c>
      <c r="AM67" s="191">
        <f t="shared" si="15"/>
        <v>-245459.21629999997</v>
      </c>
      <c r="AN67" s="191">
        <f t="shared" si="15"/>
        <v>-245459.21629999997</v>
      </c>
      <c r="AO67" s="191">
        <f t="shared" si="15"/>
        <v>-245459.21629999997</v>
      </c>
      <c r="AP67" s="191">
        <f t="shared" si="15"/>
        <v>-245459.21629999997</v>
      </c>
      <c r="AQ67" s="202">
        <f>SUM(B67:AA67)/1.18</f>
        <v>-5200407.1249999981</v>
      </c>
      <c r="AR67" s="203">
        <f>SUM(B67:AF67)/1.18</f>
        <v>-6240488.5499999961</v>
      </c>
      <c r="AS67" s="203">
        <f>SUM(B67:AP67)/1.18</f>
        <v>-8320651.399999992</v>
      </c>
    </row>
    <row r="68" spans="1:45" ht="28.5" x14ac:dyDescent="0.2">
      <c r="A68" s="200" t="s">
        <v>288</v>
      </c>
      <c r="B68" s="198">
        <f t="shared" ref="B68:J68" si="16">B66+B67</f>
        <v>0</v>
      </c>
      <c r="C68" s="198">
        <f>C66+C67</f>
        <v>-348212.45130347967</v>
      </c>
      <c r="D68" s="198">
        <f>D66+D67</f>
        <v>-353350.11305365368</v>
      </c>
      <c r="E68" s="198">
        <f t="shared" si="16"/>
        <v>-358744.65789133636</v>
      </c>
      <c r="F68" s="198">
        <f>F66+C67</f>
        <v>-364408.92997090315</v>
      </c>
      <c r="G68" s="198">
        <f t="shared" si="16"/>
        <v>-370356.41565444833</v>
      </c>
      <c r="H68" s="198">
        <f t="shared" si="16"/>
        <v>-376601.27562217077</v>
      </c>
      <c r="I68" s="198">
        <f t="shared" si="16"/>
        <v>-383158.3785882793</v>
      </c>
      <c r="J68" s="198">
        <f t="shared" si="16"/>
        <v>-390043.33670269325</v>
      </c>
      <c r="K68" s="198">
        <f>K66+K67</f>
        <v>-397272.54272282793</v>
      </c>
      <c r="L68" s="198">
        <f>L66+L67</f>
        <v>-404863.20904396928</v>
      </c>
      <c r="M68" s="198">
        <f t="shared" ref="M68:AO68" si="17">M66+M67</f>
        <v>-412833.40868116781</v>
      </c>
      <c r="N68" s="198">
        <f t="shared" si="17"/>
        <v>-421202.11830022617</v>
      </c>
      <c r="O68" s="198">
        <f t="shared" si="17"/>
        <v>-429989.26340023754</v>
      </c>
      <c r="P68" s="198">
        <f t="shared" si="17"/>
        <v>-439215.76575524942</v>
      </c>
      <c r="Q68" s="198">
        <f t="shared" si="17"/>
        <v>-448903.59322801192</v>
      </c>
      <c r="R68" s="198">
        <f t="shared" si="17"/>
        <v>-459075.81207441253</v>
      </c>
      <c r="S68" s="198">
        <f t="shared" si="17"/>
        <v>-469756.64186313318</v>
      </c>
      <c r="T68" s="198">
        <f t="shared" si="17"/>
        <v>-480971.51314128982</v>
      </c>
      <c r="U68" s="198">
        <f t="shared" si="17"/>
        <v>-492747.12798335432</v>
      </c>
      <c r="V68" s="198">
        <f t="shared" si="17"/>
        <v>-505111.52356752206</v>
      </c>
      <c r="W68" s="198">
        <f t="shared" si="17"/>
        <v>-518094.13893089816</v>
      </c>
      <c r="X68" s="198">
        <f t="shared" si="17"/>
        <v>-531725.88506244309</v>
      </c>
      <c r="Y68" s="198">
        <f t="shared" si="17"/>
        <v>-546039.21850056527</v>
      </c>
      <c r="Z68" s="198">
        <f t="shared" si="17"/>
        <v>-561068.21861059358</v>
      </c>
      <c r="AA68" s="198">
        <f t="shared" si="17"/>
        <v>-576848.66872612329</v>
      </c>
      <c r="AB68" s="198">
        <f t="shared" si="17"/>
        <v>-593418.14134742948</v>
      </c>
      <c r="AC68" s="198">
        <f t="shared" si="17"/>
        <v>-610816.0875998009</v>
      </c>
      <c r="AD68" s="198">
        <f t="shared" si="17"/>
        <v>-629083.93116479111</v>
      </c>
      <c r="AE68" s="198">
        <f t="shared" si="17"/>
        <v>-648265.16690803063</v>
      </c>
      <c r="AF68" s="198">
        <f t="shared" si="17"/>
        <v>-668405.46443843213</v>
      </c>
      <c r="AG68" s="198">
        <f t="shared" si="17"/>
        <v>-689552.77684535377</v>
      </c>
      <c r="AH68" s="198">
        <f t="shared" si="17"/>
        <v>-711757.45487262146</v>
      </c>
      <c r="AI68" s="198">
        <f t="shared" si="17"/>
        <v>-735072.36680125259</v>
      </c>
      <c r="AJ68" s="198">
        <f t="shared" si="17"/>
        <v>-759553.02432631515</v>
      </c>
      <c r="AK68" s="198">
        <f t="shared" si="17"/>
        <v>-785257.71472763096</v>
      </c>
      <c r="AL68" s="198">
        <f t="shared" si="17"/>
        <v>-812247.63964901259</v>
      </c>
      <c r="AM68" s="198">
        <f t="shared" si="17"/>
        <v>-840587.0608164632</v>
      </c>
      <c r="AN68" s="198">
        <f t="shared" si="17"/>
        <v>-870343.45304228645</v>
      </c>
      <c r="AO68" s="198">
        <f t="shared" si="17"/>
        <v>-901587.66487940087</v>
      </c>
      <c r="AP68" s="198">
        <f>AP66+AP67</f>
        <v>-934394.08730837086</v>
      </c>
      <c r="AQ68" s="143">
        <v>25</v>
      </c>
      <c r="AR68" s="143">
        <v>30</v>
      </c>
      <c r="AS68" s="143">
        <v>40</v>
      </c>
    </row>
    <row r="69" spans="1:45" x14ac:dyDescent="0.2">
      <c r="A69" s="199" t="s">
        <v>286</v>
      </c>
      <c r="B69" s="191">
        <f t="shared" ref="B69:AO69" si="18">-B56</f>
        <v>0</v>
      </c>
      <c r="C69" s="191">
        <f t="shared" si="18"/>
        <v>0</v>
      </c>
      <c r="D69" s="191">
        <f t="shared" si="18"/>
        <v>0</v>
      </c>
      <c r="E69" s="191">
        <f t="shared" si="18"/>
        <v>0</v>
      </c>
      <c r="F69" s="191">
        <f t="shared" si="18"/>
        <v>0</v>
      </c>
      <c r="G69" s="191">
        <f t="shared" si="18"/>
        <v>0</v>
      </c>
      <c r="H69" s="191">
        <f t="shared" si="18"/>
        <v>0</v>
      </c>
      <c r="I69" s="191">
        <f t="shared" si="18"/>
        <v>0</v>
      </c>
      <c r="J69" s="191">
        <f t="shared" si="18"/>
        <v>0</v>
      </c>
      <c r="K69" s="191">
        <f t="shared" si="18"/>
        <v>0</v>
      </c>
      <c r="L69" s="191">
        <f t="shared" si="18"/>
        <v>0</v>
      </c>
      <c r="M69" s="191">
        <f t="shared" si="18"/>
        <v>0</v>
      </c>
      <c r="N69" s="191">
        <f t="shared" si="18"/>
        <v>0</v>
      </c>
      <c r="O69" s="191">
        <f t="shared" si="18"/>
        <v>0</v>
      </c>
      <c r="P69" s="191">
        <f t="shared" si="18"/>
        <v>0</v>
      </c>
      <c r="Q69" s="191">
        <f t="shared" si="18"/>
        <v>0</v>
      </c>
      <c r="R69" s="191">
        <f t="shared" si="18"/>
        <v>0</v>
      </c>
      <c r="S69" s="191">
        <f t="shared" si="18"/>
        <v>0</v>
      </c>
      <c r="T69" s="191">
        <f t="shared" si="18"/>
        <v>0</v>
      </c>
      <c r="U69" s="191">
        <f t="shared" si="18"/>
        <v>0</v>
      </c>
      <c r="V69" s="191">
        <f t="shared" si="18"/>
        <v>0</v>
      </c>
      <c r="W69" s="191">
        <f t="shared" si="18"/>
        <v>0</v>
      </c>
      <c r="X69" s="191">
        <f t="shared" si="18"/>
        <v>0</v>
      </c>
      <c r="Y69" s="191">
        <f t="shared" si="18"/>
        <v>0</v>
      </c>
      <c r="Z69" s="191">
        <f t="shared" si="18"/>
        <v>0</v>
      </c>
      <c r="AA69" s="191">
        <f t="shared" si="18"/>
        <v>0</v>
      </c>
      <c r="AB69" s="191">
        <f t="shared" si="18"/>
        <v>0</v>
      </c>
      <c r="AC69" s="191">
        <f t="shared" si="18"/>
        <v>0</v>
      </c>
      <c r="AD69" s="191">
        <f t="shared" si="18"/>
        <v>0</v>
      </c>
      <c r="AE69" s="191">
        <f t="shared" si="18"/>
        <v>0</v>
      </c>
      <c r="AF69" s="191">
        <f t="shared" si="18"/>
        <v>0</v>
      </c>
      <c r="AG69" s="191">
        <f t="shared" si="18"/>
        <v>0</v>
      </c>
      <c r="AH69" s="191">
        <f t="shared" si="18"/>
        <v>0</v>
      </c>
      <c r="AI69" s="191">
        <f t="shared" si="18"/>
        <v>0</v>
      </c>
      <c r="AJ69" s="191">
        <f t="shared" si="18"/>
        <v>0</v>
      </c>
      <c r="AK69" s="191">
        <f t="shared" si="18"/>
        <v>0</v>
      </c>
      <c r="AL69" s="191">
        <f t="shared" si="18"/>
        <v>0</v>
      </c>
      <c r="AM69" s="191">
        <f t="shared" si="18"/>
        <v>0</v>
      </c>
      <c r="AN69" s="191">
        <f t="shared" si="18"/>
        <v>0</v>
      </c>
      <c r="AO69" s="191">
        <f t="shared" si="18"/>
        <v>0</v>
      </c>
      <c r="AP69" s="191">
        <f>-AP56</f>
        <v>0</v>
      </c>
    </row>
    <row r="70" spans="1:45" ht="14.25" x14ac:dyDescent="0.2">
      <c r="A70" s="200" t="s">
        <v>291</v>
      </c>
      <c r="B70" s="198">
        <f t="shared" ref="B70:AO70" si="19">B68+B69</f>
        <v>0</v>
      </c>
      <c r="C70" s="198">
        <f t="shared" si="19"/>
        <v>-348212.45130347967</v>
      </c>
      <c r="D70" s="198">
        <f t="shared" si="19"/>
        <v>-353350.11305365368</v>
      </c>
      <c r="E70" s="198">
        <f t="shared" si="19"/>
        <v>-358744.65789133636</v>
      </c>
      <c r="F70" s="198">
        <f t="shared" si="19"/>
        <v>-364408.92997090315</v>
      </c>
      <c r="G70" s="198">
        <f t="shared" si="19"/>
        <v>-370356.41565444833</v>
      </c>
      <c r="H70" s="198">
        <f t="shared" si="19"/>
        <v>-376601.27562217077</v>
      </c>
      <c r="I70" s="198">
        <f t="shared" si="19"/>
        <v>-383158.3785882793</v>
      </c>
      <c r="J70" s="198">
        <f t="shared" si="19"/>
        <v>-390043.33670269325</v>
      </c>
      <c r="K70" s="198">
        <f t="shared" si="19"/>
        <v>-397272.54272282793</v>
      </c>
      <c r="L70" s="198">
        <f t="shared" si="19"/>
        <v>-404863.20904396928</v>
      </c>
      <c r="M70" s="198">
        <f t="shared" si="19"/>
        <v>-412833.40868116781</v>
      </c>
      <c r="N70" s="198">
        <f t="shared" si="19"/>
        <v>-421202.11830022617</v>
      </c>
      <c r="O70" s="198">
        <f t="shared" si="19"/>
        <v>-429989.26340023754</v>
      </c>
      <c r="P70" s="198">
        <f t="shared" si="19"/>
        <v>-439215.76575524942</v>
      </c>
      <c r="Q70" s="198">
        <f t="shared" si="19"/>
        <v>-448903.59322801192</v>
      </c>
      <c r="R70" s="198">
        <f t="shared" si="19"/>
        <v>-459075.81207441253</v>
      </c>
      <c r="S70" s="198">
        <f t="shared" si="19"/>
        <v>-469756.64186313318</v>
      </c>
      <c r="T70" s="198">
        <f t="shared" si="19"/>
        <v>-480971.51314128982</v>
      </c>
      <c r="U70" s="198">
        <f t="shared" si="19"/>
        <v>-492747.12798335432</v>
      </c>
      <c r="V70" s="198">
        <f t="shared" si="19"/>
        <v>-505111.52356752206</v>
      </c>
      <c r="W70" s="198">
        <f t="shared" si="19"/>
        <v>-518094.13893089816</v>
      </c>
      <c r="X70" s="198">
        <f t="shared" si="19"/>
        <v>-531725.88506244309</v>
      </c>
      <c r="Y70" s="198">
        <f t="shared" si="19"/>
        <v>-546039.21850056527</v>
      </c>
      <c r="Z70" s="198">
        <f t="shared" si="19"/>
        <v>-561068.21861059358</v>
      </c>
      <c r="AA70" s="198">
        <f t="shared" si="19"/>
        <v>-576848.66872612329</v>
      </c>
      <c r="AB70" s="198">
        <f t="shared" si="19"/>
        <v>-593418.14134742948</v>
      </c>
      <c r="AC70" s="198">
        <f t="shared" si="19"/>
        <v>-610816.0875998009</v>
      </c>
      <c r="AD70" s="198">
        <f t="shared" si="19"/>
        <v>-629083.93116479111</v>
      </c>
      <c r="AE70" s="198">
        <f t="shared" si="19"/>
        <v>-648265.16690803063</v>
      </c>
      <c r="AF70" s="198">
        <f t="shared" si="19"/>
        <v>-668405.46443843213</v>
      </c>
      <c r="AG70" s="198">
        <f t="shared" si="19"/>
        <v>-689552.77684535377</v>
      </c>
      <c r="AH70" s="198">
        <f t="shared" si="19"/>
        <v>-711757.45487262146</v>
      </c>
      <c r="AI70" s="198">
        <f t="shared" si="19"/>
        <v>-735072.36680125259</v>
      </c>
      <c r="AJ70" s="198">
        <f t="shared" si="19"/>
        <v>-759553.02432631515</v>
      </c>
      <c r="AK70" s="198">
        <f t="shared" si="19"/>
        <v>-785257.71472763096</v>
      </c>
      <c r="AL70" s="198">
        <f t="shared" si="19"/>
        <v>-812247.63964901259</v>
      </c>
      <c r="AM70" s="198">
        <f t="shared" si="19"/>
        <v>-840587.0608164632</v>
      </c>
      <c r="AN70" s="198">
        <f t="shared" si="19"/>
        <v>-870343.45304228645</v>
      </c>
      <c r="AO70" s="198">
        <f t="shared" si="19"/>
        <v>-901587.66487940087</v>
      </c>
      <c r="AP70" s="198">
        <f>AP68+AP69</f>
        <v>-934394.08730837086</v>
      </c>
    </row>
    <row r="71" spans="1:45" x14ac:dyDescent="0.2">
      <c r="A71" s="199" t="s">
        <v>285</v>
      </c>
      <c r="B71" s="191">
        <f t="shared" ref="B71:AP71" si="20">-B70*$B$36</f>
        <v>0</v>
      </c>
      <c r="C71" s="191">
        <f t="shared" si="20"/>
        <v>69642.490260695937</v>
      </c>
      <c r="D71" s="191">
        <f t="shared" si="20"/>
        <v>70670.022610730739</v>
      </c>
      <c r="E71" s="191">
        <f t="shared" si="20"/>
        <v>71748.931578267278</v>
      </c>
      <c r="F71" s="191">
        <f t="shared" si="20"/>
        <v>72881.785994180638</v>
      </c>
      <c r="G71" s="191">
        <f t="shared" si="20"/>
        <v>74071.283130889671</v>
      </c>
      <c r="H71" s="191">
        <f t="shared" si="20"/>
        <v>75320.255124434159</v>
      </c>
      <c r="I71" s="191">
        <f t="shared" si="20"/>
        <v>76631.67571765586</v>
      </c>
      <c r="J71" s="191">
        <f t="shared" si="20"/>
        <v>78008.667340538654</v>
      </c>
      <c r="K71" s="191">
        <f t="shared" si="20"/>
        <v>79454.508544565586</v>
      </c>
      <c r="L71" s="191">
        <f t="shared" si="20"/>
        <v>80972.641808793865</v>
      </c>
      <c r="M71" s="191">
        <f t="shared" si="20"/>
        <v>82566.681736233571</v>
      </c>
      <c r="N71" s="191">
        <f t="shared" si="20"/>
        <v>84240.423660045242</v>
      </c>
      <c r="O71" s="191">
        <f t="shared" si="20"/>
        <v>85997.852680047508</v>
      </c>
      <c r="P71" s="191">
        <f t="shared" si="20"/>
        <v>87843.15315104989</v>
      </c>
      <c r="Q71" s="191">
        <f t="shared" si="20"/>
        <v>89780.718645602392</v>
      </c>
      <c r="R71" s="191">
        <f t="shared" si="20"/>
        <v>91815.162414882507</v>
      </c>
      <c r="S71" s="191">
        <f t="shared" si="20"/>
        <v>93951.328372626638</v>
      </c>
      <c r="T71" s="191">
        <f t="shared" si="20"/>
        <v>96194.302628257967</v>
      </c>
      <c r="U71" s="191">
        <f t="shared" si="20"/>
        <v>98549.425596670873</v>
      </c>
      <c r="V71" s="191">
        <f t="shared" si="20"/>
        <v>101022.30471350442</v>
      </c>
      <c r="W71" s="191">
        <f t="shared" si="20"/>
        <v>103618.82778617964</v>
      </c>
      <c r="X71" s="191">
        <f t="shared" si="20"/>
        <v>106345.17701248862</v>
      </c>
      <c r="Y71" s="191">
        <f t="shared" si="20"/>
        <v>109207.84370011307</v>
      </c>
      <c r="Z71" s="191">
        <f t="shared" si="20"/>
        <v>112213.64372211872</v>
      </c>
      <c r="AA71" s="191">
        <f t="shared" si="20"/>
        <v>115369.73374522466</v>
      </c>
      <c r="AB71" s="191">
        <f t="shared" si="20"/>
        <v>118683.6282694859</v>
      </c>
      <c r="AC71" s="191">
        <f t="shared" si="20"/>
        <v>122163.21751996019</v>
      </c>
      <c r="AD71" s="191">
        <f t="shared" si="20"/>
        <v>125816.78623295823</v>
      </c>
      <c r="AE71" s="191">
        <f t="shared" si="20"/>
        <v>129653.03338160613</v>
      </c>
      <c r="AF71" s="191">
        <f t="shared" si="20"/>
        <v>133681.09288768642</v>
      </c>
      <c r="AG71" s="191">
        <f t="shared" si="20"/>
        <v>137910.55536907076</v>
      </c>
      <c r="AH71" s="191">
        <f t="shared" si="20"/>
        <v>142351.49097452429</v>
      </c>
      <c r="AI71" s="191">
        <f t="shared" si="20"/>
        <v>147014.47336025053</v>
      </c>
      <c r="AJ71" s="191">
        <f t="shared" si="20"/>
        <v>151910.60486526304</v>
      </c>
      <c r="AK71" s="191">
        <f t="shared" si="20"/>
        <v>157051.54294552619</v>
      </c>
      <c r="AL71" s="191">
        <f t="shared" si="20"/>
        <v>162449.52792980254</v>
      </c>
      <c r="AM71" s="191">
        <f t="shared" si="20"/>
        <v>168117.41216329264</v>
      </c>
      <c r="AN71" s="191">
        <f t="shared" si="20"/>
        <v>174068.69060845731</v>
      </c>
      <c r="AO71" s="191">
        <f t="shared" si="20"/>
        <v>180317.5329758802</v>
      </c>
      <c r="AP71" s="191">
        <f t="shared" si="20"/>
        <v>186878.81746167419</v>
      </c>
    </row>
    <row r="72" spans="1:45" ht="15" thickBot="1" x14ac:dyDescent="0.25">
      <c r="A72" s="204" t="s">
        <v>290</v>
      </c>
      <c r="B72" s="205">
        <f t="shared" ref="B72:AO72" si="21">B70+B71</f>
        <v>0</v>
      </c>
      <c r="C72" s="205">
        <f t="shared" si="21"/>
        <v>-278569.96104278375</v>
      </c>
      <c r="D72" s="205">
        <f t="shared" si="21"/>
        <v>-282680.09044292296</v>
      </c>
      <c r="E72" s="205">
        <f t="shared" si="21"/>
        <v>-286995.72631306911</v>
      </c>
      <c r="F72" s="205">
        <f t="shared" si="21"/>
        <v>-291527.14397672249</v>
      </c>
      <c r="G72" s="205">
        <f t="shared" si="21"/>
        <v>-296285.13252355868</v>
      </c>
      <c r="H72" s="205">
        <f t="shared" si="21"/>
        <v>-301281.02049773664</v>
      </c>
      <c r="I72" s="205">
        <f t="shared" si="21"/>
        <v>-306526.70287062344</v>
      </c>
      <c r="J72" s="205">
        <f t="shared" si="21"/>
        <v>-312034.66936215461</v>
      </c>
      <c r="K72" s="205">
        <f t="shared" si="21"/>
        <v>-317818.03417826234</v>
      </c>
      <c r="L72" s="205">
        <f t="shared" si="21"/>
        <v>-323890.5672351754</v>
      </c>
      <c r="M72" s="205">
        <f t="shared" si="21"/>
        <v>-330266.72694493423</v>
      </c>
      <c r="N72" s="205">
        <f t="shared" si="21"/>
        <v>-336961.69464018091</v>
      </c>
      <c r="O72" s="205">
        <f t="shared" si="21"/>
        <v>-343991.41072019003</v>
      </c>
      <c r="P72" s="205">
        <f t="shared" si="21"/>
        <v>-351372.61260419956</v>
      </c>
      <c r="Q72" s="205">
        <f t="shared" si="21"/>
        <v>-359122.87458240951</v>
      </c>
      <c r="R72" s="205">
        <f t="shared" si="21"/>
        <v>-367260.64965953003</v>
      </c>
      <c r="S72" s="205">
        <f t="shared" si="21"/>
        <v>-375805.31349050655</v>
      </c>
      <c r="T72" s="205">
        <f t="shared" si="21"/>
        <v>-384777.21051303187</v>
      </c>
      <c r="U72" s="205">
        <f t="shared" si="21"/>
        <v>-394197.70238668344</v>
      </c>
      <c r="V72" s="205">
        <f t="shared" si="21"/>
        <v>-404089.21885401767</v>
      </c>
      <c r="W72" s="205">
        <f t="shared" si="21"/>
        <v>-414475.31114471855</v>
      </c>
      <c r="X72" s="205">
        <f t="shared" si="21"/>
        <v>-425380.7080499545</v>
      </c>
      <c r="Y72" s="205">
        <f t="shared" si="21"/>
        <v>-436831.37480045221</v>
      </c>
      <c r="Z72" s="205">
        <f t="shared" si="21"/>
        <v>-448854.57488847489</v>
      </c>
      <c r="AA72" s="205">
        <f t="shared" si="21"/>
        <v>-461478.93498089863</v>
      </c>
      <c r="AB72" s="205">
        <f t="shared" si="21"/>
        <v>-474734.51307794359</v>
      </c>
      <c r="AC72" s="205">
        <f t="shared" si="21"/>
        <v>-488652.87007984071</v>
      </c>
      <c r="AD72" s="205">
        <f t="shared" si="21"/>
        <v>-503267.14493183291</v>
      </c>
      <c r="AE72" s="205">
        <f t="shared" si="21"/>
        <v>-518612.13352642453</v>
      </c>
      <c r="AF72" s="205">
        <f t="shared" si="21"/>
        <v>-534724.37155074568</v>
      </c>
      <c r="AG72" s="205">
        <f t="shared" si="21"/>
        <v>-551642.22147628304</v>
      </c>
      <c r="AH72" s="205">
        <f t="shared" si="21"/>
        <v>-569405.96389809716</v>
      </c>
      <c r="AI72" s="205">
        <f t="shared" si="21"/>
        <v>-588057.89344100212</v>
      </c>
      <c r="AJ72" s="205">
        <f t="shared" si="21"/>
        <v>-607642.41946105217</v>
      </c>
      <c r="AK72" s="205">
        <f t="shared" si="21"/>
        <v>-628206.17178210476</v>
      </c>
      <c r="AL72" s="205">
        <f t="shared" si="21"/>
        <v>-649798.11171921005</v>
      </c>
      <c r="AM72" s="205">
        <f t="shared" si="21"/>
        <v>-672469.64865317056</v>
      </c>
      <c r="AN72" s="205">
        <f t="shared" si="21"/>
        <v>-696274.76243382914</v>
      </c>
      <c r="AO72" s="205">
        <f t="shared" si="21"/>
        <v>-721270.13190352067</v>
      </c>
      <c r="AP72" s="205">
        <f>AP70+AP71</f>
        <v>-747515.26984669664</v>
      </c>
    </row>
    <row r="73" spans="1:45" s="207" customFormat="1" ht="16.5" thickBot="1" x14ac:dyDescent="0.25">
      <c r="A73" s="194"/>
      <c r="B73" s="206">
        <f>G141</f>
        <v>3.5</v>
      </c>
      <c r="C73" s="206">
        <f t="shared" ref="C73:AP73" si="22">H141</f>
        <v>4.5</v>
      </c>
      <c r="D73" s="206">
        <f t="shared" si="22"/>
        <v>5.5</v>
      </c>
      <c r="E73" s="206">
        <f t="shared" si="22"/>
        <v>6.5</v>
      </c>
      <c r="F73" s="206">
        <f t="shared" si="22"/>
        <v>7.5</v>
      </c>
      <c r="G73" s="206">
        <f t="shared" si="22"/>
        <v>8.5</v>
      </c>
      <c r="H73" s="206">
        <f t="shared" si="22"/>
        <v>9.5</v>
      </c>
      <c r="I73" s="206">
        <f t="shared" si="22"/>
        <v>10.5</v>
      </c>
      <c r="J73" s="206">
        <f t="shared" si="22"/>
        <v>11.5</v>
      </c>
      <c r="K73" s="206">
        <f t="shared" si="22"/>
        <v>12.5</v>
      </c>
      <c r="L73" s="206">
        <f t="shared" si="22"/>
        <v>13.5</v>
      </c>
      <c r="M73" s="206">
        <f t="shared" si="22"/>
        <v>14.5</v>
      </c>
      <c r="N73" s="206">
        <f t="shared" si="22"/>
        <v>15.5</v>
      </c>
      <c r="O73" s="206">
        <f t="shared" si="22"/>
        <v>16.5</v>
      </c>
      <c r="P73" s="206">
        <f t="shared" si="22"/>
        <v>17.5</v>
      </c>
      <c r="Q73" s="206">
        <f t="shared" si="22"/>
        <v>18.5</v>
      </c>
      <c r="R73" s="206">
        <f t="shared" si="22"/>
        <v>19.5</v>
      </c>
      <c r="S73" s="206">
        <f t="shared" si="22"/>
        <v>20.5</v>
      </c>
      <c r="T73" s="206">
        <f t="shared" si="22"/>
        <v>21.5</v>
      </c>
      <c r="U73" s="206">
        <f t="shared" si="22"/>
        <v>22.5</v>
      </c>
      <c r="V73" s="206">
        <f t="shared" si="22"/>
        <v>23.5</v>
      </c>
      <c r="W73" s="206">
        <f t="shared" si="22"/>
        <v>24.5</v>
      </c>
      <c r="X73" s="206">
        <f t="shared" si="22"/>
        <v>25.5</v>
      </c>
      <c r="Y73" s="206">
        <f t="shared" si="22"/>
        <v>26.5</v>
      </c>
      <c r="Z73" s="206">
        <f t="shared" si="22"/>
        <v>27.5</v>
      </c>
      <c r="AA73" s="206">
        <f t="shared" si="22"/>
        <v>28.5</v>
      </c>
      <c r="AB73" s="206">
        <f t="shared" si="22"/>
        <v>29.5</v>
      </c>
      <c r="AC73" s="206">
        <f t="shared" si="22"/>
        <v>30.5</v>
      </c>
      <c r="AD73" s="206">
        <f t="shared" si="22"/>
        <v>31.5</v>
      </c>
      <c r="AE73" s="206">
        <f t="shared" si="22"/>
        <v>32.5</v>
      </c>
      <c r="AF73" s="206">
        <f t="shared" si="22"/>
        <v>33.5</v>
      </c>
      <c r="AG73" s="206">
        <f t="shared" si="22"/>
        <v>34.5</v>
      </c>
      <c r="AH73" s="206">
        <f t="shared" si="22"/>
        <v>35.5</v>
      </c>
      <c r="AI73" s="206">
        <f t="shared" si="22"/>
        <v>36.5</v>
      </c>
      <c r="AJ73" s="206">
        <f t="shared" si="22"/>
        <v>37.5</v>
      </c>
      <c r="AK73" s="206">
        <f t="shared" si="22"/>
        <v>38.5</v>
      </c>
      <c r="AL73" s="206">
        <f t="shared" si="22"/>
        <v>39.5</v>
      </c>
      <c r="AM73" s="206">
        <f t="shared" si="22"/>
        <v>40.5</v>
      </c>
      <c r="AN73" s="206">
        <f t="shared" si="22"/>
        <v>41.5</v>
      </c>
      <c r="AO73" s="206">
        <f t="shared" si="22"/>
        <v>42.5</v>
      </c>
      <c r="AP73" s="206">
        <f t="shared" si="22"/>
        <v>43.5</v>
      </c>
      <c r="AQ73" s="143"/>
      <c r="AR73" s="143"/>
      <c r="AS73" s="143"/>
    </row>
    <row r="74" spans="1:45" x14ac:dyDescent="0.2">
      <c r="A74" s="188" t="s">
        <v>289</v>
      </c>
      <c r="B74" s="189">
        <f t="shared" ref="B74:AO74" si="23">B58</f>
        <v>1</v>
      </c>
      <c r="C74" s="189">
        <f t="shared" si="23"/>
        <v>2</v>
      </c>
      <c r="D74" s="189">
        <f t="shared" si="23"/>
        <v>3</v>
      </c>
      <c r="E74" s="189">
        <f t="shared" si="23"/>
        <v>4</v>
      </c>
      <c r="F74" s="189">
        <f t="shared" si="23"/>
        <v>5</v>
      </c>
      <c r="G74" s="189">
        <f t="shared" si="23"/>
        <v>6</v>
      </c>
      <c r="H74" s="189">
        <f t="shared" si="23"/>
        <v>7</v>
      </c>
      <c r="I74" s="189">
        <f t="shared" si="23"/>
        <v>8</v>
      </c>
      <c r="J74" s="189">
        <f t="shared" si="23"/>
        <v>9</v>
      </c>
      <c r="K74" s="189">
        <f t="shared" si="23"/>
        <v>10</v>
      </c>
      <c r="L74" s="189">
        <f t="shared" si="23"/>
        <v>11</v>
      </c>
      <c r="M74" s="189">
        <f t="shared" si="23"/>
        <v>12</v>
      </c>
      <c r="N74" s="189">
        <f t="shared" si="23"/>
        <v>13</v>
      </c>
      <c r="O74" s="189">
        <f t="shared" si="23"/>
        <v>14</v>
      </c>
      <c r="P74" s="189">
        <f t="shared" si="23"/>
        <v>15</v>
      </c>
      <c r="Q74" s="189">
        <f t="shared" si="23"/>
        <v>16</v>
      </c>
      <c r="R74" s="189">
        <f t="shared" si="23"/>
        <v>17</v>
      </c>
      <c r="S74" s="189">
        <f t="shared" si="23"/>
        <v>18</v>
      </c>
      <c r="T74" s="189">
        <f t="shared" si="23"/>
        <v>19</v>
      </c>
      <c r="U74" s="189">
        <f t="shared" si="23"/>
        <v>20</v>
      </c>
      <c r="V74" s="189">
        <f t="shared" si="23"/>
        <v>21</v>
      </c>
      <c r="W74" s="189">
        <f t="shared" si="23"/>
        <v>22</v>
      </c>
      <c r="X74" s="189">
        <f t="shared" si="23"/>
        <v>23</v>
      </c>
      <c r="Y74" s="189">
        <f t="shared" si="23"/>
        <v>24</v>
      </c>
      <c r="Z74" s="189">
        <f t="shared" si="23"/>
        <v>25</v>
      </c>
      <c r="AA74" s="189">
        <f t="shared" si="23"/>
        <v>26</v>
      </c>
      <c r="AB74" s="189">
        <f t="shared" si="23"/>
        <v>27</v>
      </c>
      <c r="AC74" s="189">
        <f t="shared" si="23"/>
        <v>28</v>
      </c>
      <c r="AD74" s="189">
        <f t="shared" si="23"/>
        <v>29</v>
      </c>
      <c r="AE74" s="189">
        <f t="shared" si="23"/>
        <v>30</v>
      </c>
      <c r="AF74" s="189">
        <f t="shared" si="23"/>
        <v>31</v>
      </c>
      <c r="AG74" s="189">
        <f t="shared" si="23"/>
        <v>32</v>
      </c>
      <c r="AH74" s="189">
        <f t="shared" si="23"/>
        <v>33</v>
      </c>
      <c r="AI74" s="189">
        <f t="shared" si="23"/>
        <v>34</v>
      </c>
      <c r="AJ74" s="189">
        <f t="shared" si="23"/>
        <v>35</v>
      </c>
      <c r="AK74" s="189">
        <f t="shared" si="23"/>
        <v>36</v>
      </c>
      <c r="AL74" s="189">
        <f t="shared" si="23"/>
        <v>37</v>
      </c>
      <c r="AM74" s="189">
        <f t="shared" si="23"/>
        <v>38</v>
      </c>
      <c r="AN74" s="189">
        <f t="shared" si="23"/>
        <v>39</v>
      </c>
      <c r="AO74" s="189">
        <f t="shared" si="23"/>
        <v>40</v>
      </c>
      <c r="AP74" s="189">
        <f>AP58</f>
        <v>41</v>
      </c>
    </row>
    <row r="75" spans="1:45" ht="28.5" x14ac:dyDescent="0.2">
      <c r="A75" s="197" t="s">
        <v>288</v>
      </c>
      <c r="B75" s="198">
        <f t="shared" ref="B75:AO75" si="24">B68</f>
        <v>0</v>
      </c>
      <c r="C75" s="198">
        <f t="shared" si="24"/>
        <v>-348212.45130347967</v>
      </c>
      <c r="D75" s="198">
        <f>D68</f>
        <v>-353350.11305365368</v>
      </c>
      <c r="E75" s="198">
        <f t="shared" si="24"/>
        <v>-358744.65789133636</v>
      </c>
      <c r="F75" s="198">
        <f t="shared" si="24"/>
        <v>-364408.92997090315</v>
      </c>
      <c r="G75" s="198">
        <f t="shared" si="24"/>
        <v>-370356.41565444833</v>
      </c>
      <c r="H75" s="198">
        <f t="shared" si="24"/>
        <v>-376601.27562217077</v>
      </c>
      <c r="I75" s="198">
        <f t="shared" si="24"/>
        <v>-383158.3785882793</v>
      </c>
      <c r="J75" s="198">
        <f t="shared" si="24"/>
        <v>-390043.33670269325</v>
      </c>
      <c r="K75" s="198">
        <f t="shared" si="24"/>
        <v>-397272.54272282793</v>
      </c>
      <c r="L75" s="198">
        <f t="shared" si="24"/>
        <v>-404863.20904396928</v>
      </c>
      <c r="M75" s="198">
        <f t="shared" si="24"/>
        <v>-412833.40868116781</v>
      </c>
      <c r="N75" s="198">
        <f t="shared" si="24"/>
        <v>-421202.11830022617</v>
      </c>
      <c r="O75" s="198">
        <f t="shared" si="24"/>
        <v>-429989.26340023754</v>
      </c>
      <c r="P75" s="198">
        <f t="shared" si="24"/>
        <v>-439215.76575524942</v>
      </c>
      <c r="Q75" s="198">
        <f t="shared" si="24"/>
        <v>-448903.59322801192</v>
      </c>
      <c r="R75" s="198">
        <f t="shared" si="24"/>
        <v>-459075.81207441253</v>
      </c>
      <c r="S75" s="198">
        <f t="shared" si="24"/>
        <v>-469756.64186313318</v>
      </c>
      <c r="T75" s="198">
        <f t="shared" si="24"/>
        <v>-480971.51314128982</v>
      </c>
      <c r="U75" s="198">
        <f t="shared" si="24"/>
        <v>-492747.12798335432</v>
      </c>
      <c r="V75" s="198">
        <f t="shared" si="24"/>
        <v>-505111.52356752206</v>
      </c>
      <c r="W75" s="198">
        <f t="shared" si="24"/>
        <v>-518094.13893089816</v>
      </c>
      <c r="X75" s="198">
        <f t="shared" si="24"/>
        <v>-531725.88506244309</v>
      </c>
      <c r="Y75" s="198">
        <f t="shared" si="24"/>
        <v>-546039.21850056527</v>
      </c>
      <c r="Z75" s="198">
        <f t="shared" si="24"/>
        <v>-561068.21861059358</v>
      </c>
      <c r="AA75" s="198">
        <f t="shared" si="24"/>
        <v>-576848.66872612329</v>
      </c>
      <c r="AB75" s="198">
        <f t="shared" si="24"/>
        <v>-593418.14134742948</v>
      </c>
      <c r="AC75" s="198">
        <f t="shared" si="24"/>
        <v>-610816.0875998009</v>
      </c>
      <c r="AD75" s="198">
        <f t="shared" si="24"/>
        <v>-629083.93116479111</v>
      </c>
      <c r="AE75" s="198">
        <f t="shared" si="24"/>
        <v>-648265.16690803063</v>
      </c>
      <c r="AF75" s="198">
        <f t="shared" si="24"/>
        <v>-668405.46443843213</v>
      </c>
      <c r="AG75" s="198">
        <f t="shared" si="24"/>
        <v>-689552.77684535377</v>
      </c>
      <c r="AH75" s="198">
        <f t="shared" si="24"/>
        <v>-711757.45487262146</v>
      </c>
      <c r="AI75" s="198">
        <f t="shared" si="24"/>
        <v>-735072.36680125259</v>
      </c>
      <c r="AJ75" s="198">
        <f t="shared" si="24"/>
        <v>-759553.02432631515</v>
      </c>
      <c r="AK75" s="198">
        <f t="shared" si="24"/>
        <v>-785257.71472763096</v>
      </c>
      <c r="AL75" s="198">
        <f t="shared" si="24"/>
        <v>-812247.63964901259</v>
      </c>
      <c r="AM75" s="198">
        <f t="shared" si="24"/>
        <v>-840587.0608164632</v>
      </c>
      <c r="AN75" s="198">
        <f t="shared" si="24"/>
        <v>-870343.45304228645</v>
      </c>
      <c r="AO75" s="198">
        <f t="shared" si="24"/>
        <v>-901587.66487940087</v>
      </c>
      <c r="AP75" s="198">
        <f>AP68</f>
        <v>-934394.08730837086</v>
      </c>
    </row>
    <row r="76" spans="1:45" x14ac:dyDescent="0.2">
      <c r="A76" s="199" t="s">
        <v>287</v>
      </c>
      <c r="B76" s="191">
        <f t="shared" ref="B76:AO76" si="25">-B67</f>
        <v>0</v>
      </c>
      <c r="C76" s="191">
        <f>-C67</f>
        <v>245459.21629999997</v>
      </c>
      <c r="D76" s="191">
        <f t="shared" si="25"/>
        <v>245459.21629999997</v>
      </c>
      <c r="E76" s="191">
        <f t="shared" si="25"/>
        <v>245459.21629999997</v>
      </c>
      <c r="F76" s="191">
        <f>-C67</f>
        <v>245459.21629999997</v>
      </c>
      <c r="G76" s="191">
        <f t="shared" si="25"/>
        <v>245459.21629999997</v>
      </c>
      <c r="H76" s="191">
        <f t="shared" si="25"/>
        <v>245459.21629999997</v>
      </c>
      <c r="I76" s="191">
        <f t="shared" si="25"/>
        <v>245459.21629999997</v>
      </c>
      <c r="J76" s="191">
        <f t="shared" si="25"/>
        <v>245459.21629999997</v>
      </c>
      <c r="K76" s="191">
        <f t="shared" si="25"/>
        <v>245459.21629999997</v>
      </c>
      <c r="L76" s="191">
        <f>-L67</f>
        <v>245459.21629999997</v>
      </c>
      <c r="M76" s="191">
        <f>-M67</f>
        <v>245459.21629999997</v>
      </c>
      <c r="N76" s="191">
        <f t="shared" si="25"/>
        <v>245459.21629999997</v>
      </c>
      <c r="O76" s="191">
        <f t="shared" si="25"/>
        <v>245459.21629999997</v>
      </c>
      <c r="P76" s="191">
        <f t="shared" si="25"/>
        <v>245459.21629999997</v>
      </c>
      <c r="Q76" s="191">
        <f t="shared" si="25"/>
        <v>245459.21629999997</v>
      </c>
      <c r="R76" s="191">
        <f t="shared" si="25"/>
        <v>245459.21629999997</v>
      </c>
      <c r="S76" s="191">
        <f t="shared" si="25"/>
        <v>245459.21629999997</v>
      </c>
      <c r="T76" s="191">
        <f t="shared" si="25"/>
        <v>245459.21629999997</v>
      </c>
      <c r="U76" s="191">
        <f t="shared" si="25"/>
        <v>245459.21629999997</v>
      </c>
      <c r="V76" s="191">
        <f t="shared" si="25"/>
        <v>245459.21629999997</v>
      </c>
      <c r="W76" s="191">
        <f t="shared" si="25"/>
        <v>245459.21629999997</v>
      </c>
      <c r="X76" s="191">
        <f t="shared" si="25"/>
        <v>245459.21629999997</v>
      </c>
      <c r="Y76" s="191">
        <f t="shared" si="25"/>
        <v>245459.21629999997</v>
      </c>
      <c r="Z76" s="191">
        <f t="shared" si="25"/>
        <v>245459.21629999997</v>
      </c>
      <c r="AA76" s="191">
        <f t="shared" si="25"/>
        <v>245459.21629999997</v>
      </c>
      <c r="AB76" s="191">
        <f t="shared" si="25"/>
        <v>245459.21629999997</v>
      </c>
      <c r="AC76" s="191">
        <f t="shared" si="25"/>
        <v>245459.21629999997</v>
      </c>
      <c r="AD76" s="191">
        <f t="shared" si="25"/>
        <v>245459.21629999997</v>
      </c>
      <c r="AE76" s="191">
        <f t="shared" si="25"/>
        <v>245459.21629999997</v>
      </c>
      <c r="AF76" s="191">
        <f t="shared" si="25"/>
        <v>245459.21629999997</v>
      </c>
      <c r="AG76" s="191">
        <f t="shared" si="25"/>
        <v>245459.21629999997</v>
      </c>
      <c r="AH76" s="191">
        <f t="shared" si="25"/>
        <v>245459.21629999997</v>
      </c>
      <c r="AI76" s="191">
        <f t="shared" si="25"/>
        <v>245459.21629999997</v>
      </c>
      <c r="AJ76" s="191">
        <f t="shared" si="25"/>
        <v>245459.21629999997</v>
      </c>
      <c r="AK76" s="191">
        <f t="shared" si="25"/>
        <v>245459.21629999997</v>
      </c>
      <c r="AL76" s="191">
        <f t="shared" si="25"/>
        <v>245459.21629999997</v>
      </c>
      <c r="AM76" s="191">
        <f t="shared" si="25"/>
        <v>245459.21629999997</v>
      </c>
      <c r="AN76" s="191">
        <f t="shared" si="25"/>
        <v>245459.21629999997</v>
      </c>
      <c r="AO76" s="191">
        <f t="shared" si="25"/>
        <v>245459.21629999997</v>
      </c>
      <c r="AP76" s="191">
        <f>-AP67</f>
        <v>245459.21629999997</v>
      </c>
    </row>
    <row r="77" spans="1:45" x14ac:dyDescent="0.2">
      <c r="A77" s="199" t="s">
        <v>286</v>
      </c>
      <c r="B77" s="191">
        <f t="shared" ref="B77:AO77" si="26">B69</f>
        <v>0</v>
      </c>
      <c r="C77" s="191">
        <f t="shared" si="26"/>
        <v>0</v>
      </c>
      <c r="D77" s="191">
        <f t="shared" si="26"/>
        <v>0</v>
      </c>
      <c r="E77" s="191">
        <f t="shared" si="26"/>
        <v>0</v>
      </c>
      <c r="F77" s="191">
        <f t="shared" si="26"/>
        <v>0</v>
      </c>
      <c r="G77" s="191">
        <f t="shared" si="26"/>
        <v>0</v>
      </c>
      <c r="H77" s="191">
        <f t="shared" si="26"/>
        <v>0</v>
      </c>
      <c r="I77" s="191">
        <f t="shared" si="26"/>
        <v>0</v>
      </c>
      <c r="J77" s="191">
        <f t="shared" si="26"/>
        <v>0</v>
      </c>
      <c r="K77" s="191">
        <f t="shared" si="26"/>
        <v>0</v>
      </c>
      <c r="L77" s="191">
        <f t="shared" si="26"/>
        <v>0</v>
      </c>
      <c r="M77" s="191">
        <f t="shared" si="26"/>
        <v>0</v>
      </c>
      <c r="N77" s="191">
        <f t="shared" si="26"/>
        <v>0</v>
      </c>
      <c r="O77" s="191">
        <f t="shared" si="26"/>
        <v>0</v>
      </c>
      <c r="P77" s="191">
        <f t="shared" si="26"/>
        <v>0</v>
      </c>
      <c r="Q77" s="191">
        <f t="shared" si="26"/>
        <v>0</v>
      </c>
      <c r="R77" s="191">
        <f t="shared" si="26"/>
        <v>0</v>
      </c>
      <c r="S77" s="191">
        <f t="shared" si="26"/>
        <v>0</v>
      </c>
      <c r="T77" s="191">
        <f t="shared" si="26"/>
        <v>0</v>
      </c>
      <c r="U77" s="191">
        <f t="shared" si="26"/>
        <v>0</v>
      </c>
      <c r="V77" s="191">
        <f t="shared" si="26"/>
        <v>0</v>
      </c>
      <c r="W77" s="191">
        <f t="shared" si="26"/>
        <v>0</v>
      </c>
      <c r="X77" s="191">
        <f t="shared" si="26"/>
        <v>0</v>
      </c>
      <c r="Y77" s="191">
        <f t="shared" si="26"/>
        <v>0</v>
      </c>
      <c r="Z77" s="191">
        <f t="shared" si="26"/>
        <v>0</v>
      </c>
      <c r="AA77" s="191">
        <f t="shared" si="26"/>
        <v>0</v>
      </c>
      <c r="AB77" s="191">
        <f t="shared" si="26"/>
        <v>0</v>
      </c>
      <c r="AC77" s="191">
        <f t="shared" si="26"/>
        <v>0</v>
      </c>
      <c r="AD77" s="191">
        <f t="shared" si="26"/>
        <v>0</v>
      </c>
      <c r="AE77" s="191">
        <f t="shared" si="26"/>
        <v>0</v>
      </c>
      <c r="AF77" s="191">
        <f t="shared" si="26"/>
        <v>0</v>
      </c>
      <c r="AG77" s="191">
        <f t="shared" si="26"/>
        <v>0</v>
      </c>
      <c r="AH77" s="191">
        <f t="shared" si="26"/>
        <v>0</v>
      </c>
      <c r="AI77" s="191">
        <f t="shared" si="26"/>
        <v>0</v>
      </c>
      <c r="AJ77" s="191">
        <f t="shared" si="26"/>
        <v>0</v>
      </c>
      <c r="AK77" s="191">
        <f t="shared" si="26"/>
        <v>0</v>
      </c>
      <c r="AL77" s="191">
        <f t="shared" si="26"/>
        <v>0</v>
      </c>
      <c r="AM77" s="191">
        <f t="shared" si="26"/>
        <v>0</v>
      </c>
      <c r="AN77" s="191">
        <f t="shared" si="26"/>
        <v>0</v>
      </c>
      <c r="AO77" s="191">
        <f t="shared" si="26"/>
        <v>0</v>
      </c>
      <c r="AP77" s="191">
        <f>AP69</f>
        <v>0</v>
      </c>
    </row>
    <row r="78" spans="1:45" x14ac:dyDescent="0.2">
      <c r="A78" s="199" t="s">
        <v>285</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284</v>
      </c>
      <c r="B79" s="191">
        <f>IF(((SUM($B$59:B59)+SUM($B$61:B64))+SUM($B$81:B81))&lt;0,((SUM($B$59:B59)+SUM($B$61:B64))+SUM($B$81:B81))*0.18-SUM($A$79:A79),IF(SUM(A$79:$B79)&lt;0,0-SUM(A$79:$B79),0))</f>
        <v>-1347945.5267999999</v>
      </c>
      <c r="C79" s="191">
        <f>IF(((SUM($B$59:C59)+SUM($B$61:C64))+SUM($B$81:C81))&lt;0,((SUM($B$59:C59)+SUM($B$61:C64))+SUM($B$81:C81))*0.18-SUM($A$79:B79),IF(SUM($B$79:B79)&lt;0,0-SUM($B$79:B79),0))</f>
        <v>-18495.58230062644</v>
      </c>
      <c r="D79" s="191">
        <f>IF(((SUM($B$59:D59)+SUM($B$61:D64))+SUM($B$81:D81))&lt;0,((SUM($B$59:D59)+SUM($B$61:D64))+SUM($B$81:D81))*0.18-SUM($A$79:C79),IF(SUM($B$79:C79)&lt;0,0-SUM($B$79:C79),0))</f>
        <v>-19420.36141565768</v>
      </c>
      <c r="E79" s="191">
        <f>IF(((SUM($B$59:E59)+SUM($B$61:E64))+SUM($B$81:E81))&lt;0,((SUM($B$59:E59)+SUM($B$61:E64))+SUM($B$81:E81))*0.18-SUM($A$79:D79),IF(SUM($B$79:D79)&lt;0,0-SUM($B$79:D79),0))</f>
        <v>-20391.379486440448</v>
      </c>
      <c r="F79" s="191">
        <f>IF(((SUM($B$59:F59)+SUM($B$61:F64))+SUM($B$81:F81))&lt;0,((SUM($B$59:F59)+SUM($B$61:F64))+SUM($B$81:F81))*0.18-SUM($A$79:E79),IF(SUM($B$79:E79)&lt;0,0-SUM($B$79:E79),0))</f>
        <v>-21410.948460762622</v>
      </c>
      <c r="G79" s="191">
        <f>IF(((SUM($B$59:G59)+SUM($B$61:G64))+SUM($B$81:G81))&lt;0,((SUM($B$59:G59)+SUM($B$61:G64))+SUM($B$81:G81))*0.18-SUM($A$79:F79),IF(SUM($B$79:F79)&lt;0,0-SUM($B$79:F79),0))</f>
        <v>-22481.495883800555</v>
      </c>
      <c r="H79" s="191">
        <f>IF(((SUM($B$59:H59)+SUM($B$61:H64))+SUM($B$81:H81))&lt;0,((SUM($B$59:H59)+SUM($B$61:H64))+SUM($B$81:H81))*0.18-SUM($A$79:G79),IF(SUM($B$79:G79)&lt;0,0-SUM($B$79:G79),0))</f>
        <v>-23605.570677990792</v>
      </c>
      <c r="I79" s="191">
        <f>IF(((SUM($B$59:I59)+SUM($B$61:I64))+SUM($B$81:I81))&lt;0,((SUM($B$59:I59)+SUM($B$61:I64))+SUM($B$81:I81))*0.18-SUM($A$79:H79),IF(SUM($B$79:H79)&lt;0,0-SUM($B$79:H79),0))</f>
        <v>-24785.84921189025</v>
      </c>
      <c r="J79" s="191">
        <f>IF(((SUM($B$59:J59)+SUM($B$61:J64))+SUM($B$81:J81))&lt;0,((SUM($B$59:J59)+SUM($B$61:J64))+SUM($B$81:J81))*0.18-SUM($A$79:I79),IF(SUM($B$79:I79)&lt;0,0-SUM($B$79:I79),0))</f>
        <v>-26025.14167248481</v>
      </c>
      <c r="K79" s="191">
        <f>IF(((SUM($B$59:K59)+SUM($B$61:K64))+SUM($B$81:K81))&lt;0,((SUM($B$59:K59)+SUM($B$61:K64))+SUM($B$81:K81))*0.18-SUM($A$79:J79),IF(SUM($B$79:J79)&lt;0,0-SUM($B$79:J79),0))</f>
        <v>-27326.398756109178</v>
      </c>
      <c r="L79" s="191">
        <f>IF(((SUM($B$59:L59)+SUM($B$61:L64))+SUM($B$81:L81))&lt;0,((SUM($B$59:L59)+SUM($B$61:L64))+SUM($B$81:L81))*0.18-SUM($A$79:K79),IF(SUM($B$79:K79)&lt;0,0-SUM($B$79:K79),0))</f>
        <v>-28692.71869391459</v>
      </c>
      <c r="M79" s="191">
        <f>IF(((SUM($B$59:M59)+SUM($B$61:M64))+SUM($B$81:M81))&lt;0,((SUM($B$59:M59)+SUM($B$61:M64))+SUM($B$81:M81))*0.18-SUM($A$79:L79),IF(SUM($B$79:L79)&lt;0,0-SUM($B$79:L79),0))</f>
        <v>-30127.354628610192</v>
      </c>
      <c r="N79" s="191">
        <f>IF(((SUM($B$59:N59)+SUM($B$61:N64))+SUM($B$81:N81))&lt;0,((SUM($B$59:N59)+SUM($B$61:N64))+SUM($B$81:N81))*0.18-SUM($A$79:M79),IF(SUM($B$79:M79)&lt;0,0-SUM($B$79:M79),0))</f>
        <v>-31633.722360040527</v>
      </c>
      <c r="O79" s="191">
        <f>IF(((SUM($B$59:O59)+SUM($B$61:O64))+SUM($B$81:O81))&lt;0,((SUM($B$59:O59)+SUM($B$61:O64))+SUM($B$81:O81))*0.18-SUM($A$79:N79),IF(SUM($B$79:N79)&lt;0,0-SUM($B$79:N79),0))</f>
        <v>-33215.408478042576</v>
      </c>
      <c r="P79" s="191">
        <f>IF(((SUM($B$59:P59)+SUM($B$61:P64))+SUM($B$81:P81))&lt;0,((SUM($B$59:P59)+SUM($B$61:P64))+SUM($B$81:P81))*0.18-SUM($A$79:O79),IF(SUM($B$79:O79)&lt;0,0-SUM($B$79:O79),0))</f>
        <v>-34876.178901945008</v>
      </c>
      <c r="Q79" s="191">
        <f>IF(((SUM($B$59:Q59)+SUM($B$61:Q64))+SUM($B$81:Q81))&lt;0,((SUM($B$59:Q59)+SUM($B$61:Q64))+SUM($B$81:Q81))*0.18-SUM($A$79:P79),IF(SUM($B$79:P79)&lt;0,0-SUM($B$79:P79),0))</f>
        <v>-36619.98784704227</v>
      </c>
      <c r="R79" s="191">
        <f>IF(((SUM($B$59:R59)+SUM($B$61:R64))+SUM($B$81:R81))&lt;0,((SUM($B$59:R59)+SUM($B$61:R64))+SUM($B$81:R81))*0.18-SUM($A$79:Q79),IF(SUM($B$79:Q79)&lt;0,0-SUM($B$79:Q79),0))</f>
        <v>-38450.987239394337</v>
      </c>
      <c r="S79" s="191">
        <f>IF(((SUM($B$59:S59)+SUM($B$61:S64))+SUM($B$81:S81))&lt;0,((SUM($B$59:S59)+SUM($B$61:S64))+SUM($B$81:S81))*0.18-SUM($A$79:R79),IF(SUM($B$79:R79)&lt;0,0-SUM($B$79:R79),0))</f>
        <v>-40373.536601364147</v>
      </c>
      <c r="T79" s="191">
        <f>IF(((SUM($B$59:T59)+SUM($B$61:T64))+SUM($B$81:T81))&lt;0,((SUM($B$59:T59)+SUM($B$61:T64))+SUM($B$81:T81))*0.18-SUM($A$79:S79),IF(SUM($B$79:S79)&lt;0,0-SUM($B$79:S79),0))</f>
        <v>-42392.213431432145</v>
      </c>
      <c r="U79" s="191">
        <f>IF(((SUM($B$59:U59)+SUM($B$61:U64))+SUM($B$81:U81))&lt;0,((SUM($B$59:U59)+SUM($B$61:U64))+SUM($B$81:U81))*0.18-SUM($A$79:T79),IF(SUM($B$79:T79)&lt;0,0-SUM($B$79:T79),0))</f>
        <v>-44511.824103003833</v>
      </c>
      <c r="V79" s="191">
        <f>IF(((SUM($B$59:V59)+SUM($B$61:V64))+SUM($B$81:V81))&lt;0,((SUM($B$59:V59)+SUM($B$61:V64))+SUM($B$81:V81))*0.18-SUM($A$79:U79),IF(SUM($B$79:U79)&lt;0,0-SUM($B$79:U79),0))</f>
        <v>-46737.415308153955</v>
      </c>
      <c r="W79" s="191">
        <f>IF(((SUM($B$59:W59)+SUM($B$61:W64))+SUM($B$81:W81))&lt;0,((SUM($B$59:W59)+SUM($B$61:W64))+SUM($B$81:W81))*0.18-SUM($A$79:V79),IF(SUM($B$79:V79)&lt;0,0-SUM($B$79:V79),0))</f>
        <v>-49074.286073561525</v>
      </c>
      <c r="X79" s="191">
        <f>IF(((SUM($B$59:X59)+SUM($B$61:X64))+SUM($B$81:X81))&lt;0,((SUM($B$59:X59)+SUM($B$61:X64))+SUM($B$81:X81))*0.18-SUM($A$79:W79),IF(SUM($B$79:W79)&lt;0,0-SUM($B$79:W79),0))</f>
        <v>-51528.000377239659</v>
      </c>
      <c r="Y79" s="191">
        <f>IF(((SUM($B$59:Y59)+SUM($B$61:Y64))+SUM($B$81:Y81))&lt;0,((SUM($B$59:Y59)+SUM($B$61:Y64))+SUM($B$81:Y81))*0.18-SUM($A$79:X79),IF(SUM($B$79:X79)&lt;0,0-SUM($B$79:X79),0))</f>
        <v>-54104.400396102108</v>
      </c>
      <c r="Z79" s="191">
        <f>IF(((SUM($B$59:Z59)+SUM($B$61:Z64))+SUM($B$81:Z81))&lt;0,((SUM($B$59:Z59)+SUM($B$61:Z64))+SUM($B$81:Z81))*0.18-SUM($A$79:Y79),IF(SUM($B$79:Y79)&lt;0,0-SUM($B$79:Y79),0))</f>
        <v>-56809.620415906422</v>
      </c>
      <c r="AA79" s="191">
        <f>IF(((SUM($B$59:AA59)+SUM($B$61:AA64))+SUM($B$81:AA81))&lt;0,((SUM($B$59:AA59)+SUM($B$61:AA64))+SUM($B$81:AA81))*0.18-SUM($A$79:Z79),IF(SUM($B$79:Z79)&lt;0,0-SUM($B$79:Z79),0))</f>
        <v>-59650.101436702535</v>
      </c>
      <c r="AB79" s="191">
        <f>IF(((SUM($B$59:AB59)+SUM($B$61:AB64))+SUM($B$81:AB81))&lt;0,((SUM($B$59:AB59)+SUM($B$61:AB64))+SUM($B$81:AB81))*0.18-SUM($A$79:AA79),IF(SUM($B$79:AA79)&lt;0,0-SUM($B$79:AA79),0))</f>
        <v>-62632.60650853673</v>
      </c>
      <c r="AC79" s="191">
        <f>IF(((SUM($B$59:AC59)+SUM($B$61:AC64))+SUM($B$81:AC81))&lt;0,((SUM($B$59:AC59)+SUM($B$61:AC64))+SUM($B$81:AC81))*0.18-SUM($A$79:AB79),IF(SUM($B$79:AB79)&lt;0,0-SUM($B$79:AB79),0))</f>
        <v>-65764.23683396494</v>
      </c>
      <c r="AD79" s="191">
        <f>IF(((SUM($B$59:AD59)+SUM($B$61:AD64))+SUM($B$81:AD81))&lt;0,((SUM($B$59:AD59)+SUM($B$61:AD64))+SUM($B$81:AD81))*0.18-SUM($A$79:AC79),IF(SUM($B$79:AC79)&lt;0,0-SUM($B$79:AC79),0))</f>
        <v>-69052.448675662279</v>
      </c>
      <c r="AE79" s="191">
        <f>IF(((SUM($B$59:AE59)+SUM($B$61:AE64))+SUM($B$81:AE81))&lt;0,((SUM($B$59:AE59)+SUM($B$61:AE64))+SUM($B$81:AE81))*0.18-SUM($A$79:AD79),IF(SUM($B$79:AD79)&lt;0,0-SUM($B$79:AD79),0))</f>
        <v>-72505.0711094453</v>
      </c>
      <c r="AF79" s="191">
        <f>IF(((SUM($B$59:AF59)+SUM($B$61:AF64))+SUM($B$81:AF81))&lt;0,((SUM($B$59:AF59)+SUM($B$61:AF64))+SUM($B$81:AF81))*0.18-SUM($A$79:AE79),IF(SUM($B$79:AE79)&lt;0,0-SUM($B$79:AE79),0))</f>
        <v>-76130.324664917774</v>
      </c>
      <c r="AG79" s="191">
        <f>IF(((SUM($B$59:AG59)+SUM($B$61:AG64))+SUM($B$81:AG81))&lt;0,((SUM($B$59:AG59)+SUM($B$61:AG64))+SUM($B$81:AG81))*0.18-SUM($A$79:AF79),IF(SUM($B$79:AF79)&lt;0,0-SUM($B$79:AF79),0))</f>
        <v>-79936.840898163617</v>
      </c>
      <c r="AH79" s="191">
        <f>IF(((SUM($B$59:AH59)+SUM($B$61:AH64))+SUM($B$81:AH81))&lt;0,((SUM($B$59:AH59)+SUM($B$61:AH64))+SUM($B$81:AH81))*0.18-SUM($A$79:AG79),IF(SUM($B$79:AG79)&lt;0,0-SUM($B$79:AG79),0))</f>
        <v>-83933.68294307217</v>
      </c>
      <c r="AI79" s="191">
        <f>IF(((SUM($B$59:AI59)+SUM($B$61:AI64))+SUM($B$81:AI81))&lt;0,((SUM($B$59:AI59)+SUM($B$61:AI64))+SUM($B$81:AI81))*0.18-SUM($A$79:AH79),IF(SUM($B$79:AH79)&lt;0,0-SUM($B$79:AH79),0))</f>
        <v>-88130.36709022522</v>
      </c>
      <c r="AJ79" s="191">
        <f>IF(((SUM($B$59:AJ59)+SUM($B$61:AJ64))+SUM($B$81:AJ81))&lt;0,((SUM($B$59:AJ59)+SUM($B$61:AJ64))+SUM($B$81:AJ81))*0.18-SUM($A$79:AI79),IF(SUM($B$79:AI79)&lt;0,0-SUM($B$79:AI79),0))</f>
        <v>-92536.88544473704</v>
      </c>
      <c r="AK79" s="191">
        <f>IF(((SUM($B$59:AK59)+SUM($B$61:AK64))+SUM($B$81:AK81))&lt;0,((SUM($B$59:AK59)+SUM($B$61:AK64))+SUM($B$81:AK81))*0.18-SUM($A$79:AJ79),IF(SUM($B$79:AJ79)&lt;0,0-SUM($B$79:AJ79),0))</f>
        <v>-97163.729716973379</v>
      </c>
      <c r="AL79" s="191">
        <f>IF(((SUM($B$59:AL59)+SUM($B$61:AL64))+SUM($B$81:AL81))&lt;0,((SUM($B$59:AL59)+SUM($B$61:AL64))+SUM($B$81:AL81))*0.18-SUM($A$79:AK79),IF(SUM($B$79:AK79)&lt;0,0-SUM($B$79:AK79),0))</f>
        <v>-102021.91620282223</v>
      </c>
      <c r="AM79" s="191">
        <f>IF(((SUM($B$59:AM59)+SUM($B$61:AM64))+SUM($B$81:AM81))&lt;0,((SUM($B$59:AM59)+SUM($B$61:AM64))+SUM($B$81:AM81))*0.18-SUM($A$79:AL79),IF(SUM($B$79:AL79)&lt;0,0-SUM($B$79:AL79),0))</f>
        <v>-107123.01201296365</v>
      </c>
      <c r="AN79" s="191">
        <f>IF(((SUM($B$59:AN59)+SUM($B$61:AN64))+SUM($B$81:AN81))&lt;0,((SUM($B$59:AN59)+SUM($B$61:AN64))+SUM($B$81:AN81))*0.18-SUM($A$79:AM79),IF(SUM($B$79:AM79)&lt;0,0-SUM($B$79:AM79),0))</f>
        <v>-112479.16261361167</v>
      </c>
      <c r="AO79" s="191">
        <f>IF(((SUM($B$59:AO59)+SUM($B$61:AO64))+SUM($B$81:AO81))&lt;0,((SUM($B$59:AO59)+SUM($B$61:AO64))+SUM($B$81:AO81))*0.18-SUM($A$79:AN79),IF(SUM($B$79:AN79)&lt;0,0-SUM($B$79:AN79),0))</f>
        <v>-118103.12074429216</v>
      </c>
      <c r="AP79" s="191">
        <f>IF(((SUM($B$59:AP59)+SUM($B$61:AP64))+SUM($B$81:AP81))&lt;0,((SUM($B$59:AP59)+SUM($B$61:AP64))+SUM($B$81:AP81))*0.18-SUM($A$79:AO79),IF(SUM($B$79:AO79)&lt;0,0-SUM($B$79:AO79),0))</f>
        <v>-124008.27678150684</v>
      </c>
    </row>
    <row r="80" spans="1:45" x14ac:dyDescent="0.2">
      <c r="A80" s="199" t="s">
        <v>283</v>
      </c>
      <c r="B80" s="191">
        <f>-B59*(B39)</f>
        <v>0</v>
      </c>
      <c r="C80" s="191">
        <f t="shared" ref="C80:AP80" si="27">-(C59-B59)*$B$39</f>
        <v>0</v>
      </c>
      <c r="D80" s="191">
        <f t="shared" si="27"/>
        <v>0</v>
      </c>
      <c r="E80" s="191">
        <f t="shared" si="27"/>
        <v>0</v>
      </c>
      <c r="F80" s="191">
        <f t="shared" si="27"/>
        <v>0</v>
      </c>
      <c r="G80" s="191">
        <f t="shared" si="27"/>
        <v>0</v>
      </c>
      <c r="H80" s="191">
        <f t="shared" si="27"/>
        <v>0</v>
      </c>
      <c r="I80" s="191">
        <f t="shared" si="27"/>
        <v>0</v>
      </c>
      <c r="J80" s="191">
        <f t="shared" si="27"/>
        <v>0</v>
      </c>
      <c r="K80" s="191">
        <f t="shared" si="27"/>
        <v>0</v>
      </c>
      <c r="L80" s="191">
        <f t="shared" si="27"/>
        <v>0</v>
      </c>
      <c r="M80" s="191">
        <f t="shared" si="27"/>
        <v>0</v>
      </c>
      <c r="N80" s="191">
        <f t="shared" si="27"/>
        <v>0</v>
      </c>
      <c r="O80" s="191">
        <f t="shared" si="27"/>
        <v>0</v>
      </c>
      <c r="P80" s="191">
        <f t="shared" si="27"/>
        <v>0</v>
      </c>
      <c r="Q80" s="191">
        <f t="shared" si="27"/>
        <v>0</v>
      </c>
      <c r="R80" s="191">
        <f t="shared" si="27"/>
        <v>0</v>
      </c>
      <c r="S80" s="191">
        <f t="shared" si="27"/>
        <v>0</v>
      </c>
      <c r="T80" s="191">
        <f t="shared" si="27"/>
        <v>0</v>
      </c>
      <c r="U80" s="191">
        <f t="shared" si="27"/>
        <v>0</v>
      </c>
      <c r="V80" s="191">
        <f t="shared" si="27"/>
        <v>0</v>
      </c>
      <c r="W80" s="191">
        <f t="shared" si="27"/>
        <v>0</v>
      </c>
      <c r="X80" s="191">
        <f t="shared" si="27"/>
        <v>0</v>
      </c>
      <c r="Y80" s="191">
        <f t="shared" si="27"/>
        <v>0</v>
      </c>
      <c r="Z80" s="191">
        <f t="shared" si="27"/>
        <v>0</v>
      </c>
      <c r="AA80" s="191">
        <f t="shared" si="27"/>
        <v>0</v>
      </c>
      <c r="AB80" s="191">
        <f t="shared" si="27"/>
        <v>0</v>
      </c>
      <c r="AC80" s="191">
        <f t="shared" si="27"/>
        <v>0</v>
      </c>
      <c r="AD80" s="191">
        <f t="shared" si="27"/>
        <v>0</v>
      </c>
      <c r="AE80" s="191">
        <f t="shared" si="27"/>
        <v>0</v>
      </c>
      <c r="AF80" s="191">
        <f t="shared" si="27"/>
        <v>0</v>
      </c>
      <c r="AG80" s="191">
        <f t="shared" si="27"/>
        <v>0</v>
      </c>
      <c r="AH80" s="191">
        <f t="shared" si="27"/>
        <v>0</v>
      </c>
      <c r="AI80" s="191">
        <f t="shared" si="27"/>
        <v>0</v>
      </c>
      <c r="AJ80" s="191">
        <f t="shared" si="27"/>
        <v>0</v>
      </c>
      <c r="AK80" s="191">
        <f t="shared" si="27"/>
        <v>0</v>
      </c>
      <c r="AL80" s="191">
        <f t="shared" si="27"/>
        <v>0</v>
      </c>
      <c r="AM80" s="191">
        <f t="shared" si="27"/>
        <v>0</v>
      </c>
      <c r="AN80" s="191">
        <f t="shared" si="27"/>
        <v>0</v>
      </c>
      <c r="AO80" s="191">
        <f t="shared" si="27"/>
        <v>0</v>
      </c>
      <c r="AP80" s="191">
        <f t="shared" si="27"/>
        <v>0</v>
      </c>
    </row>
    <row r="81" spans="1:45" x14ac:dyDescent="0.2">
      <c r="A81" s="199" t="s">
        <v>489</v>
      </c>
      <c r="B81" s="191">
        <f>-$B$126</f>
        <v>-7488586.2599999998</v>
      </c>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-7488586.2599999998</v>
      </c>
      <c r="AR81" s="203"/>
    </row>
    <row r="82" spans="1:45" x14ac:dyDescent="0.2">
      <c r="A82" s="199" t="s">
        <v>282</v>
      </c>
      <c r="B82" s="191">
        <f t="shared" ref="B82:AO82" si="28">B54-B55</f>
        <v>0</v>
      </c>
      <c r="C82" s="191">
        <f t="shared" si="28"/>
        <v>0</v>
      </c>
      <c r="D82" s="191">
        <f t="shared" si="28"/>
        <v>0</v>
      </c>
      <c r="E82" s="191">
        <f t="shared" si="28"/>
        <v>0</v>
      </c>
      <c r="F82" s="191">
        <f t="shared" si="28"/>
        <v>0</v>
      </c>
      <c r="G82" s="191">
        <f t="shared" si="28"/>
        <v>0</v>
      </c>
      <c r="H82" s="191">
        <f t="shared" si="28"/>
        <v>0</v>
      </c>
      <c r="I82" s="191">
        <f t="shared" si="28"/>
        <v>0</v>
      </c>
      <c r="J82" s="191">
        <f t="shared" si="28"/>
        <v>0</v>
      </c>
      <c r="K82" s="191">
        <f t="shared" si="28"/>
        <v>0</v>
      </c>
      <c r="L82" s="191">
        <f t="shared" si="28"/>
        <v>0</v>
      </c>
      <c r="M82" s="191">
        <f t="shared" si="28"/>
        <v>0</v>
      </c>
      <c r="N82" s="191">
        <f t="shared" si="28"/>
        <v>0</v>
      </c>
      <c r="O82" s="191">
        <f t="shared" si="28"/>
        <v>0</v>
      </c>
      <c r="P82" s="191">
        <f t="shared" si="28"/>
        <v>0</v>
      </c>
      <c r="Q82" s="191">
        <f t="shared" si="28"/>
        <v>0</v>
      </c>
      <c r="R82" s="191">
        <f t="shared" si="28"/>
        <v>0</v>
      </c>
      <c r="S82" s="191">
        <f t="shared" si="28"/>
        <v>0</v>
      </c>
      <c r="T82" s="191">
        <f t="shared" si="28"/>
        <v>0</v>
      </c>
      <c r="U82" s="191">
        <f t="shared" si="28"/>
        <v>0</v>
      </c>
      <c r="V82" s="191">
        <f t="shared" si="28"/>
        <v>0</v>
      </c>
      <c r="W82" s="191">
        <f t="shared" si="28"/>
        <v>0</v>
      </c>
      <c r="X82" s="191">
        <f t="shared" si="28"/>
        <v>0</v>
      </c>
      <c r="Y82" s="191">
        <f t="shared" si="28"/>
        <v>0</v>
      </c>
      <c r="Z82" s="191">
        <f t="shared" si="28"/>
        <v>0</v>
      </c>
      <c r="AA82" s="191">
        <f t="shared" si="28"/>
        <v>0</v>
      </c>
      <c r="AB82" s="191">
        <f t="shared" si="28"/>
        <v>0</v>
      </c>
      <c r="AC82" s="191">
        <f t="shared" si="28"/>
        <v>0</v>
      </c>
      <c r="AD82" s="191">
        <f t="shared" si="28"/>
        <v>0</v>
      </c>
      <c r="AE82" s="191">
        <f t="shared" si="28"/>
        <v>0</v>
      </c>
      <c r="AF82" s="191">
        <f t="shared" si="28"/>
        <v>0</v>
      </c>
      <c r="AG82" s="191">
        <f t="shared" si="28"/>
        <v>0</v>
      </c>
      <c r="AH82" s="191">
        <f t="shared" si="28"/>
        <v>0</v>
      </c>
      <c r="AI82" s="191">
        <f t="shared" si="28"/>
        <v>0</v>
      </c>
      <c r="AJ82" s="191">
        <f t="shared" si="28"/>
        <v>0</v>
      </c>
      <c r="AK82" s="191">
        <f t="shared" si="28"/>
        <v>0</v>
      </c>
      <c r="AL82" s="191">
        <f t="shared" si="28"/>
        <v>0</v>
      </c>
      <c r="AM82" s="191">
        <f t="shared" si="28"/>
        <v>0</v>
      </c>
      <c r="AN82" s="191">
        <f t="shared" si="28"/>
        <v>0</v>
      </c>
      <c r="AO82" s="191">
        <f t="shared" si="28"/>
        <v>0</v>
      </c>
      <c r="AP82" s="191">
        <f>AP54-AP55</f>
        <v>0</v>
      </c>
    </row>
    <row r="83" spans="1:45" ht="14.25" x14ac:dyDescent="0.2">
      <c r="A83" s="200" t="s">
        <v>281</v>
      </c>
      <c r="B83" s="198">
        <f>SUM(B75:B82)</f>
        <v>-8836531.786799999</v>
      </c>
      <c r="C83" s="198">
        <f t="shared" ref="C83:V83" si="29">SUM(C75:C82)</f>
        <v>-121248.81730410614</v>
      </c>
      <c r="D83" s="198">
        <f t="shared" si="29"/>
        <v>-127311.25816931139</v>
      </c>
      <c r="E83" s="198">
        <f t="shared" si="29"/>
        <v>-133676.82107777684</v>
      </c>
      <c r="F83" s="198">
        <f t="shared" si="29"/>
        <v>-140360.6621316658</v>
      </c>
      <c r="G83" s="198">
        <f t="shared" si="29"/>
        <v>-147378.69523824891</v>
      </c>
      <c r="H83" s="198">
        <f t="shared" si="29"/>
        <v>-154747.63000016159</v>
      </c>
      <c r="I83" s="198">
        <f t="shared" si="29"/>
        <v>-162485.01150016958</v>
      </c>
      <c r="J83" s="198">
        <f t="shared" si="29"/>
        <v>-170609.26207517809</v>
      </c>
      <c r="K83" s="198">
        <f t="shared" si="29"/>
        <v>-179139.72517893714</v>
      </c>
      <c r="L83" s="198">
        <f t="shared" si="29"/>
        <v>-188096.7114378839</v>
      </c>
      <c r="M83" s="198">
        <f t="shared" si="29"/>
        <v>-197501.54700977803</v>
      </c>
      <c r="N83" s="198">
        <f t="shared" si="29"/>
        <v>-207376.62436026672</v>
      </c>
      <c r="O83" s="198">
        <f t="shared" si="29"/>
        <v>-217745.45557828015</v>
      </c>
      <c r="P83" s="198">
        <f t="shared" si="29"/>
        <v>-228632.72835719446</v>
      </c>
      <c r="Q83" s="198">
        <f t="shared" si="29"/>
        <v>-240064.36477505421</v>
      </c>
      <c r="R83" s="198">
        <f t="shared" si="29"/>
        <v>-252067.5830138069</v>
      </c>
      <c r="S83" s="198">
        <f t="shared" si="29"/>
        <v>-264670.96216449735</v>
      </c>
      <c r="T83" s="198">
        <f t="shared" si="29"/>
        <v>-277904.51027272199</v>
      </c>
      <c r="U83" s="198">
        <f t="shared" si="29"/>
        <v>-291799.73578635819</v>
      </c>
      <c r="V83" s="198">
        <f t="shared" si="29"/>
        <v>-306389.72257567605</v>
      </c>
      <c r="W83" s="198">
        <f>SUM(W75:W82)</f>
        <v>-321709.20870445971</v>
      </c>
      <c r="X83" s="198">
        <f>SUM(X75:X82)</f>
        <v>-337794.66913968278</v>
      </c>
      <c r="Y83" s="198">
        <f>SUM(Y75:Y82)</f>
        <v>-354684.40259666741</v>
      </c>
      <c r="Z83" s="198">
        <f>SUM(Z75:Z82)</f>
        <v>-372418.62272650003</v>
      </c>
      <c r="AA83" s="198">
        <f t="shared" ref="AA83:AP83" si="30">SUM(AA75:AA82)</f>
        <v>-391039.55386282585</v>
      </c>
      <c r="AB83" s="198">
        <f t="shared" si="30"/>
        <v>-410591.53155596624</v>
      </c>
      <c r="AC83" s="198">
        <f t="shared" si="30"/>
        <v>-431121.10813376587</v>
      </c>
      <c r="AD83" s="198">
        <f t="shared" si="30"/>
        <v>-452677.16354045342</v>
      </c>
      <c r="AE83" s="198">
        <f t="shared" si="30"/>
        <v>-475311.02171747596</v>
      </c>
      <c r="AF83" s="198">
        <f t="shared" si="30"/>
        <v>-499076.57280334993</v>
      </c>
      <c r="AG83" s="198">
        <f t="shared" si="30"/>
        <v>-524030.40144351742</v>
      </c>
      <c r="AH83" s="198">
        <f t="shared" si="30"/>
        <v>-550231.92151569366</v>
      </c>
      <c r="AI83" s="198">
        <f t="shared" si="30"/>
        <v>-577743.51759147784</v>
      </c>
      <c r="AJ83" s="198">
        <f t="shared" si="30"/>
        <v>-606630.69347105222</v>
      </c>
      <c r="AK83" s="198">
        <f t="shared" si="30"/>
        <v>-636962.22814460436</v>
      </c>
      <c r="AL83" s="198">
        <f t="shared" si="30"/>
        <v>-668810.33955183486</v>
      </c>
      <c r="AM83" s="198">
        <f t="shared" si="30"/>
        <v>-702250.85652942688</v>
      </c>
      <c r="AN83" s="198">
        <f t="shared" si="30"/>
        <v>-737363.39935589815</v>
      </c>
      <c r="AO83" s="198">
        <f t="shared" si="30"/>
        <v>-774231.56932369305</v>
      </c>
      <c r="AP83" s="198">
        <f t="shared" si="30"/>
        <v>-812943.14778987772</v>
      </c>
    </row>
    <row r="84" spans="1:45" ht="14.25" x14ac:dyDescent="0.2">
      <c r="A84" s="200" t="s">
        <v>280</v>
      </c>
      <c r="B84" s="198">
        <f>SUM($B$83:B83)</f>
        <v>-8836531.786799999</v>
      </c>
      <c r="C84" s="198">
        <f>SUM($B$83:C83)</f>
        <v>-8957780.6041041054</v>
      </c>
      <c r="D84" s="198">
        <f>SUM($B$83:D83)</f>
        <v>-9085091.8622734174</v>
      </c>
      <c r="E84" s="198">
        <f>SUM($B$83:E83)</f>
        <v>-9218768.6833511945</v>
      </c>
      <c r="F84" s="198">
        <f>SUM($B$83:F83)</f>
        <v>-9359129.3454828598</v>
      </c>
      <c r="G84" s="198">
        <f>SUM($B$83:G83)</f>
        <v>-9506508.0407211091</v>
      </c>
      <c r="H84" s="198">
        <f>SUM($B$83:H83)</f>
        <v>-9661255.6707212701</v>
      </c>
      <c r="I84" s="198">
        <f>SUM($B$83:I83)</f>
        <v>-9823740.6822214406</v>
      </c>
      <c r="J84" s="198">
        <f>SUM($B$83:J83)</f>
        <v>-9994349.9442966189</v>
      </c>
      <c r="K84" s="198">
        <f>SUM($B$83:K83)</f>
        <v>-10173489.669475555</v>
      </c>
      <c r="L84" s="198">
        <f>SUM($B$83:L83)</f>
        <v>-10361586.38091344</v>
      </c>
      <c r="M84" s="198">
        <f>SUM($B$83:M83)</f>
        <v>-10559087.927923217</v>
      </c>
      <c r="N84" s="198">
        <f>SUM($B$83:N83)</f>
        <v>-10766464.552283484</v>
      </c>
      <c r="O84" s="198">
        <f>SUM($B$83:O83)</f>
        <v>-10984210.007861765</v>
      </c>
      <c r="P84" s="198">
        <f>SUM($B$83:P83)</f>
        <v>-11212842.736218959</v>
      </c>
      <c r="Q84" s="198">
        <f>SUM($B$83:Q83)</f>
        <v>-11452907.100994013</v>
      </c>
      <c r="R84" s="198">
        <f>SUM($B$83:R83)</f>
        <v>-11704974.68400782</v>
      </c>
      <c r="S84" s="198">
        <f>SUM($B$83:S83)</f>
        <v>-11969645.646172317</v>
      </c>
      <c r="T84" s="198">
        <f>SUM($B$83:T83)</f>
        <v>-12247550.156445039</v>
      </c>
      <c r="U84" s="198">
        <f>SUM($B$83:U83)</f>
        <v>-12539349.892231397</v>
      </c>
      <c r="V84" s="198">
        <f>SUM($B$83:V83)</f>
        <v>-12845739.614807073</v>
      </c>
      <c r="W84" s="198">
        <f>SUM($B$83:W83)</f>
        <v>-13167448.823511533</v>
      </c>
      <c r="X84" s="198">
        <f>SUM($B$83:X83)</f>
        <v>-13505243.492651217</v>
      </c>
      <c r="Y84" s="198">
        <f>SUM($B$83:Y83)</f>
        <v>-13859927.895247884</v>
      </c>
      <c r="Z84" s="198">
        <f>SUM($B$83:Z83)</f>
        <v>-14232346.517974384</v>
      </c>
      <c r="AA84" s="198">
        <f>SUM($B$83:AA83)</f>
        <v>-14623386.071837209</v>
      </c>
      <c r="AB84" s="198">
        <f>SUM($B$83:AB83)</f>
        <v>-15033977.603393175</v>
      </c>
      <c r="AC84" s="198">
        <f>SUM($B$83:AC83)</f>
        <v>-15465098.711526942</v>
      </c>
      <c r="AD84" s="198">
        <f>SUM($B$83:AD83)</f>
        <v>-15917775.875067394</v>
      </c>
      <c r="AE84" s="198">
        <f>SUM($B$83:AE83)</f>
        <v>-16393086.89678487</v>
      </c>
      <c r="AF84" s="198">
        <f>SUM($B$83:AF83)</f>
        <v>-16892163.46958822</v>
      </c>
      <c r="AG84" s="198">
        <f>SUM($B$83:AG83)</f>
        <v>-17416193.871031739</v>
      </c>
      <c r="AH84" s="198">
        <f>SUM($B$83:AH83)</f>
        <v>-17966425.792547431</v>
      </c>
      <c r="AI84" s="198">
        <f>SUM($B$83:AI83)</f>
        <v>-18544169.310138907</v>
      </c>
      <c r="AJ84" s="198">
        <f>SUM($B$83:AJ83)</f>
        <v>-19150800.003609959</v>
      </c>
      <c r="AK84" s="198">
        <f>SUM($B$83:AK83)</f>
        <v>-19787762.231754564</v>
      </c>
      <c r="AL84" s="198">
        <f>SUM($B$83:AL83)</f>
        <v>-20456572.5713064</v>
      </c>
      <c r="AM84" s="198">
        <f>SUM($B$83:AM83)</f>
        <v>-21158823.427835826</v>
      </c>
      <c r="AN84" s="198">
        <f>SUM($B$83:AN83)</f>
        <v>-21896186.827191725</v>
      </c>
      <c r="AO84" s="198">
        <f>SUM($B$83:AO83)</f>
        <v>-22670418.396515418</v>
      </c>
      <c r="AP84" s="198">
        <f>SUM($B$83:AP83)</f>
        <v>-23483361.544305295</v>
      </c>
    </row>
    <row r="85" spans="1:45" x14ac:dyDescent="0.2">
      <c r="A85" s="199" t="s">
        <v>490</v>
      </c>
      <c r="B85" s="208">
        <f t="shared" ref="B85:AP85" si="31">1/POWER((1+$B$44),B73)</f>
        <v>0.52064935632448273</v>
      </c>
      <c r="C85" s="208">
        <f t="shared" si="31"/>
        <v>0.43207415462612664</v>
      </c>
      <c r="D85" s="208">
        <f t="shared" si="31"/>
        <v>0.35856776317520883</v>
      </c>
      <c r="E85" s="208">
        <f t="shared" si="31"/>
        <v>0.29756660844415667</v>
      </c>
      <c r="F85" s="208">
        <f t="shared" si="31"/>
        <v>0.24694324352212174</v>
      </c>
      <c r="G85" s="208">
        <f t="shared" si="31"/>
        <v>0.20493215230051592</v>
      </c>
      <c r="H85" s="208">
        <f t="shared" si="31"/>
        <v>0.1700681761830008</v>
      </c>
      <c r="I85" s="208">
        <f t="shared" si="31"/>
        <v>0.14113541591950271</v>
      </c>
      <c r="J85" s="208">
        <f t="shared" si="31"/>
        <v>0.11712482648921385</v>
      </c>
      <c r="K85" s="208">
        <f t="shared" si="31"/>
        <v>9.719902613212765E-2</v>
      </c>
      <c r="L85" s="208">
        <f t="shared" si="31"/>
        <v>8.0663092225832109E-2</v>
      </c>
      <c r="M85" s="208">
        <f t="shared" si="31"/>
        <v>6.6940325498615838E-2</v>
      </c>
      <c r="N85" s="208">
        <f t="shared" si="31"/>
        <v>5.5552137343249659E-2</v>
      </c>
      <c r="O85" s="208">
        <f t="shared" si="31"/>
        <v>4.6101358791078552E-2</v>
      </c>
      <c r="P85" s="208">
        <f t="shared" si="31"/>
        <v>3.825838903823945E-2</v>
      </c>
      <c r="Q85" s="208">
        <f t="shared" si="31"/>
        <v>3.174970044667174E-2</v>
      </c>
      <c r="R85" s="208">
        <f t="shared" si="31"/>
        <v>2.6348299125868668E-2</v>
      </c>
      <c r="S85" s="208">
        <f t="shared" si="31"/>
        <v>2.1865808403210511E-2</v>
      </c>
      <c r="T85" s="208">
        <f t="shared" si="31"/>
        <v>1.814589908980126E-2</v>
      </c>
      <c r="U85" s="208">
        <f t="shared" si="31"/>
        <v>1.5058837418922204E-2</v>
      </c>
      <c r="V85" s="208">
        <f t="shared" si="31"/>
        <v>1.2496960513628384E-2</v>
      </c>
      <c r="W85" s="208">
        <f t="shared" si="31"/>
        <v>1.0370921588073345E-2</v>
      </c>
      <c r="X85" s="208">
        <f t="shared" si="31"/>
        <v>8.6065739320110735E-3</v>
      </c>
      <c r="Y85" s="208">
        <f t="shared" si="31"/>
        <v>7.1423850058183183E-3</v>
      </c>
      <c r="Z85" s="208">
        <f t="shared" si="31"/>
        <v>5.9272904612600145E-3</v>
      </c>
      <c r="AA85" s="208">
        <f t="shared" si="31"/>
        <v>4.9189132458589318E-3</v>
      </c>
      <c r="AB85" s="208">
        <f t="shared" si="31"/>
        <v>4.082085681210732E-3</v>
      </c>
      <c r="AC85" s="208">
        <f t="shared" si="31"/>
        <v>3.3876229719591129E-3</v>
      </c>
      <c r="AD85" s="208">
        <f t="shared" si="31"/>
        <v>2.8113053709204251E-3</v>
      </c>
      <c r="AE85" s="208">
        <f t="shared" si="31"/>
        <v>2.3330335028385286E-3</v>
      </c>
      <c r="AF85" s="208">
        <f t="shared" si="31"/>
        <v>1.9361273882477412E-3</v>
      </c>
      <c r="AG85" s="208">
        <f t="shared" si="31"/>
        <v>1.6067447205375444E-3</v>
      </c>
      <c r="AH85" s="208">
        <f t="shared" si="31"/>
        <v>1.3333981083299121E-3</v>
      </c>
      <c r="AI85" s="208">
        <f t="shared" si="31"/>
        <v>1.1065544467468149E-3</v>
      </c>
      <c r="AJ85" s="208">
        <f t="shared" si="31"/>
        <v>9.1830244543304122E-4</v>
      </c>
      <c r="AK85" s="208">
        <f t="shared" si="31"/>
        <v>7.6207671820169396E-4</v>
      </c>
      <c r="AL85" s="208">
        <f t="shared" si="31"/>
        <v>6.3242881178563804E-4</v>
      </c>
      <c r="AM85" s="208">
        <f t="shared" si="31"/>
        <v>5.2483718820384888E-4</v>
      </c>
      <c r="AN85" s="208">
        <f t="shared" si="31"/>
        <v>4.3554953377912764E-4</v>
      </c>
      <c r="AO85" s="208">
        <f t="shared" si="31"/>
        <v>3.6145189525238806E-4</v>
      </c>
      <c r="AP85" s="208">
        <f t="shared" si="31"/>
        <v>2.9996007904762516E-4</v>
      </c>
    </row>
    <row r="86" spans="1:45" ht="28.5" x14ac:dyDescent="0.2">
      <c r="A86" s="197" t="s">
        <v>279</v>
      </c>
      <c r="B86" s="198">
        <f>B83*B85</f>
        <v>-4600734.5869382508</v>
      </c>
      <c r="C86" s="198">
        <f>C83*C85</f>
        <v>-52388.480236089337</v>
      </c>
      <c r="D86" s="198">
        <f t="shared" ref="D86:AO86" si="32">D83*D85</f>
        <v>-45649.71306879152</v>
      </c>
      <c r="E86" s="198">
        <f t="shared" si="32"/>
        <v>-39777.75827571041</v>
      </c>
      <c r="F86" s="198">
        <f t="shared" si="32"/>
        <v>-34661.117169706202</v>
      </c>
      <c r="G86" s="198">
        <f t="shared" si="32"/>
        <v>-30202.633218416147</v>
      </c>
      <c r="H86" s="198">
        <f t="shared" si="32"/>
        <v>-26317.647202769302</v>
      </c>
      <c r="I86" s="198">
        <f t="shared" si="32"/>
        <v>-22932.389678761614</v>
      </c>
      <c r="J86" s="198">
        <f t="shared" si="32"/>
        <v>-19982.580218008046</v>
      </c>
      <c r="K86" s="198">
        <f t="shared" si="32"/>
        <v>-17412.206828969676</v>
      </c>
      <c r="L86" s="198">
        <f t="shared" si="32"/>
        <v>-15172.462382089758</v>
      </c>
      <c r="M86" s="198">
        <f t="shared" si="32"/>
        <v>-13220.817843314719</v>
      </c>
      <c r="N86" s="198">
        <f t="shared" si="32"/>
        <v>-11520.21471824103</v>
      </c>
      <c r="O86" s="198">
        <f t="shared" si="32"/>
        <v>-10038.36137274115</v>
      </c>
      <c r="P86" s="198">
        <f t="shared" si="32"/>
        <v>-8747.1198683636667</v>
      </c>
      <c r="Q86" s="198">
        <f t="shared" si="32"/>
        <v>-7621.971669528506</v>
      </c>
      <c r="R86" s="198">
        <f t="shared" si="32"/>
        <v>-6641.5520771825159</v>
      </c>
      <c r="S86" s="198">
        <f t="shared" si="32"/>
        <v>-5787.2445485822773</v>
      </c>
      <c r="T86" s="198">
        <f t="shared" si="32"/>
        <v>-5042.8272000094512</v>
      </c>
      <c r="U86" s="198">
        <f t="shared" si="32"/>
        <v>-4394.1647800912233</v>
      </c>
      <c r="V86" s="198">
        <f t="shared" si="32"/>
        <v>-3828.9402648097785</v>
      </c>
      <c r="W86" s="198">
        <f t="shared" si="32"/>
        <v>-3336.4209776350745</v>
      </c>
      <c r="X86" s="198">
        <f t="shared" si="32"/>
        <v>-2907.2547937898994</v>
      </c>
      <c r="Y86" s="198">
        <f t="shared" si="32"/>
        <v>-2533.2925589040651</v>
      </c>
      <c r="Z86" s="198">
        <f t="shared" si="32"/>
        <v>-2207.4333500823759</v>
      </c>
      <c r="AA86" s="198">
        <f t="shared" si="32"/>
        <v>-1923.4896411506213</v>
      </c>
      <c r="AB86" s="198">
        <f t="shared" si="32"/>
        <v>-1676.0698117909942</v>
      </c>
      <c r="AC86" s="198">
        <f t="shared" si="32"/>
        <v>-1460.4757696104141</v>
      </c>
      <c r="AD86" s="198">
        <f t="shared" si="32"/>
        <v>-1272.6137411543002</v>
      </c>
      <c r="AE86" s="198">
        <f t="shared" si="32"/>
        <v>-1108.9165379352828</v>
      </c>
      <c r="AF86" s="198">
        <f t="shared" si="32"/>
        <v>-966.27582143738357</v>
      </c>
      <c r="AG86" s="198">
        <f t="shared" si="32"/>
        <v>-841.98308092054162</v>
      </c>
      <c r="AH86" s="198">
        <f t="shared" si="32"/>
        <v>-733.67820329175856</v>
      </c>
      <c r="AI86" s="198">
        <f t="shared" si="32"/>
        <v>-639.30465846999653</v>
      </c>
      <c r="AJ86" s="198">
        <f t="shared" si="32"/>
        <v>-557.07044928920891</v>
      </c>
      <c r="AK86" s="198">
        <f t="shared" si="32"/>
        <v>-485.41408444287873</v>
      </c>
      <c r="AL86" s="198">
        <f t="shared" si="32"/>
        <v>-422.97492835271606</v>
      </c>
      <c r="AM86" s="198">
        <f t="shared" si="32"/>
        <v>-368.56736495464889</v>
      </c>
      <c r="AN86" s="198">
        <f t="shared" si="32"/>
        <v>-321.15828481525415</v>
      </c>
      <c r="AO86" s="198">
        <f t="shared" si="32"/>
        <v>-279.8474680962795</v>
      </c>
      <c r="AP86" s="198">
        <f>AP83*AP85</f>
        <v>-243.85049087227694</v>
      </c>
    </row>
    <row r="87" spans="1:45" ht="14.25" x14ac:dyDescent="0.2">
      <c r="A87" s="197" t="s">
        <v>278</v>
      </c>
      <c r="B87" s="198">
        <f>SUM($B$86:B86)</f>
        <v>-4600734.5869382508</v>
      </c>
      <c r="C87" s="198">
        <f>SUM($B$86:C86)</f>
        <v>-4653123.0671743406</v>
      </c>
      <c r="D87" s="198">
        <f>SUM($B$86:D86)</f>
        <v>-4698772.7802431323</v>
      </c>
      <c r="E87" s="198">
        <f>SUM($B$86:E86)</f>
        <v>-4738550.5385188423</v>
      </c>
      <c r="F87" s="198">
        <f>SUM($B$86:F86)</f>
        <v>-4773211.6556885485</v>
      </c>
      <c r="G87" s="198">
        <f>SUM($B$86:G86)</f>
        <v>-4803414.2889069645</v>
      </c>
      <c r="H87" s="198">
        <f>SUM($B$86:H86)</f>
        <v>-4829731.9361097338</v>
      </c>
      <c r="I87" s="198">
        <f>SUM($B$86:I86)</f>
        <v>-4852664.3257884951</v>
      </c>
      <c r="J87" s="198">
        <f>SUM($B$86:J86)</f>
        <v>-4872646.9060065029</v>
      </c>
      <c r="K87" s="198">
        <f>SUM($B$86:K86)</f>
        <v>-4890059.1128354724</v>
      </c>
      <c r="L87" s="198">
        <f>SUM($B$86:L86)</f>
        <v>-4905231.5752175618</v>
      </c>
      <c r="M87" s="198">
        <f>SUM($B$86:M86)</f>
        <v>-4918452.3930608761</v>
      </c>
      <c r="N87" s="198">
        <f>SUM($B$86:N86)</f>
        <v>-4929972.6077791173</v>
      </c>
      <c r="O87" s="198">
        <f>SUM($B$86:O86)</f>
        <v>-4940010.9691518582</v>
      </c>
      <c r="P87" s="198">
        <f>SUM($B$86:P86)</f>
        <v>-4948758.0890202215</v>
      </c>
      <c r="Q87" s="198">
        <f>SUM($B$86:Q86)</f>
        <v>-4956380.0606897501</v>
      </c>
      <c r="R87" s="198">
        <f>SUM($B$86:R86)</f>
        <v>-4963021.6127669327</v>
      </c>
      <c r="S87" s="198">
        <f>SUM($B$86:S86)</f>
        <v>-4968808.8573155152</v>
      </c>
      <c r="T87" s="198">
        <f>SUM($B$86:T86)</f>
        <v>-4973851.6845155247</v>
      </c>
      <c r="U87" s="198">
        <f>SUM($B$86:U86)</f>
        <v>-4978245.8492956161</v>
      </c>
      <c r="V87" s="198">
        <f>SUM($B$86:V86)</f>
        <v>-4982074.789560426</v>
      </c>
      <c r="W87" s="198">
        <f>SUM($B$86:W86)</f>
        <v>-4985411.2105380613</v>
      </c>
      <c r="X87" s="198">
        <f>SUM($B$86:X86)</f>
        <v>-4988318.4653318515</v>
      </c>
      <c r="Y87" s="198">
        <f>SUM($B$86:Y86)</f>
        <v>-4990851.7578907553</v>
      </c>
      <c r="Z87" s="198">
        <f>SUM($B$86:Z86)</f>
        <v>-4993059.1912408378</v>
      </c>
      <c r="AA87" s="198">
        <f>SUM($B$86:AA86)</f>
        <v>-4994982.6808819883</v>
      </c>
      <c r="AB87" s="198">
        <f>SUM($B$86:AB86)</f>
        <v>-4996658.7506937794</v>
      </c>
      <c r="AC87" s="198">
        <f>SUM($B$86:AC86)</f>
        <v>-4998119.2264633896</v>
      </c>
      <c r="AD87" s="198">
        <f>SUM($B$86:AD86)</f>
        <v>-4999391.8402045434</v>
      </c>
      <c r="AE87" s="198">
        <f>SUM($B$86:AE86)</f>
        <v>-5000500.7567424783</v>
      </c>
      <c r="AF87" s="198">
        <f>SUM($B$86:AF86)</f>
        <v>-5001467.0325639155</v>
      </c>
      <c r="AG87" s="198">
        <f>SUM($B$86:AG86)</f>
        <v>-5002309.0156448362</v>
      </c>
      <c r="AH87" s="198">
        <f>SUM($B$86:AH86)</f>
        <v>-5003042.6938481284</v>
      </c>
      <c r="AI87" s="198">
        <f>SUM($B$86:AI86)</f>
        <v>-5003681.9985065982</v>
      </c>
      <c r="AJ87" s="198">
        <f>SUM($B$86:AJ86)</f>
        <v>-5004239.0689558871</v>
      </c>
      <c r="AK87" s="198">
        <f>SUM($B$86:AK86)</f>
        <v>-5004724.48304033</v>
      </c>
      <c r="AL87" s="198">
        <f>SUM($B$86:AL86)</f>
        <v>-5005147.457968683</v>
      </c>
      <c r="AM87" s="198">
        <f>SUM($B$86:AM86)</f>
        <v>-5005516.0253336374</v>
      </c>
      <c r="AN87" s="198">
        <f>SUM($B$86:AN86)</f>
        <v>-5005837.1836184524</v>
      </c>
      <c r="AO87" s="198">
        <f>SUM($B$86:AO86)</f>
        <v>-5006117.0310865482</v>
      </c>
      <c r="AP87" s="198">
        <f>SUM($B$86:AP86)</f>
        <v>-5006360.88157742</v>
      </c>
    </row>
    <row r="88" spans="1:45" ht="14.25" x14ac:dyDescent="0.2">
      <c r="A88" s="197" t="s">
        <v>277</v>
      </c>
      <c r="B88" s="209">
        <f>IF((ISERR(IRR($B$83:B83))),0,IF(IRR($B$83:B83)&lt;0,0,IRR($B$83:B83)))</f>
        <v>0</v>
      </c>
      <c r="C88" s="209">
        <f>IF((ISERR(IRR($B$83:C83))),0,IF(IRR($B$83:C83)&lt;0,0,IRR($B$83:C83)))</f>
        <v>0</v>
      </c>
      <c r="D88" s="209">
        <f>IF((ISERR(IRR($B$83:D83))),0,IF(IRR($B$83:D83)&lt;0,0,IRR($B$83:D83)))</f>
        <v>0</v>
      </c>
      <c r="E88" s="209">
        <f>IF((ISERR(IRR($B$83:E83))),0,IF(IRR($B$83:E83)&lt;0,0,IRR($B$83:E83)))</f>
        <v>0</v>
      </c>
      <c r="F88" s="209">
        <f>IF((ISERR(IRR($B$83:F83))),0,IF(IRR($B$83:F83)&lt;0,0,IRR($B$83:F83)))</f>
        <v>0</v>
      </c>
      <c r="G88" s="209">
        <f>IF((ISERR(IRR($B$83:G83))),0,IF(IRR($B$83:G83)&lt;0,0,IRR($B$83:G83)))</f>
        <v>0</v>
      </c>
      <c r="H88" s="209">
        <f>IF((ISERR(IRR($B$83:H83))),0,IF(IRR($B$83:H83)&lt;0,0,IRR($B$83:H83)))</f>
        <v>0</v>
      </c>
      <c r="I88" s="209">
        <f>IF((ISERR(IRR($B$83:I83))),0,IF(IRR($B$83:I83)&lt;0,0,IRR($B$83:I83)))</f>
        <v>0</v>
      </c>
      <c r="J88" s="209">
        <f>IF((ISERR(IRR($B$83:J83))),0,IF(IRR($B$83:J83)&lt;0,0,IRR($B$83:J83)))</f>
        <v>0</v>
      </c>
      <c r="K88" s="209">
        <f>IF((ISERR(IRR($B$83:K83))),0,IF(IRR($B$83:K83)&lt;0,0,IRR($B$83:K83)))</f>
        <v>0</v>
      </c>
      <c r="L88" s="209">
        <f>IF((ISERR(IRR($B$83:L83))),0,IF(IRR($B$83:L83)&lt;0,0,IRR($B$83:L83)))</f>
        <v>0</v>
      </c>
      <c r="M88" s="209">
        <f>IF((ISERR(IRR($B$83:M83))),0,IF(IRR($B$83:M83)&lt;0,0,IRR($B$83:M83)))</f>
        <v>0</v>
      </c>
      <c r="N88" s="209">
        <f>IF((ISERR(IRR($B$83:N83))),0,IF(IRR($B$83:N83)&lt;0,0,IRR($B$83:N83)))</f>
        <v>0</v>
      </c>
      <c r="O88" s="209">
        <f>IF((ISERR(IRR($B$83:O83))),0,IF(IRR($B$83:O83)&lt;0,0,IRR($B$83:O83)))</f>
        <v>0</v>
      </c>
      <c r="P88" s="209">
        <f>IF((ISERR(IRR($B$83:P83))),0,IF(IRR($B$83:P83)&lt;0,0,IRR($B$83:P83)))</f>
        <v>0</v>
      </c>
      <c r="Q88" s="209">
        <f>IF((ISERR(IRR($B$83:Q83))),0,IF(IRR($B$83:Q83)&lt;0,0,IRR($B$83:Q83)))</f>
        <v>0</v>
      </c>
      <c r="R88" s="209">
        <f>IF((ISERR(IRR($B$83:R83))),0,IF(IRR($B$83:R83)&lt;0,0,IRR($B$83:R83)))</f>
        <v>0</v>
      </c>
      <c r="S88" s="209">
        <f>IF((ISERR(IRR($B$83:S83))),0,IF(IRR($B$83:S83)&lt;0,0,IRR($B$83:S83)))</f>
        <v>0</v>
      </c>
      <c r="T88" s="209">
        <f>IF((ISERR(IRR($B$83:T83))),0,IF(IRR($B$83:T83)&lt;0,0,IRR($B$83:T83)))</f>
        <v>0</v>
      </c>
      <c r="U88" s="209">
        <f>IF((ISERR(IRR($B$83:U83))),0,IF(IRR($B$83:U83)&lt;0,0,IRR($B$83:U83)))</f>
        <v>0</v>
      </c>
      <c r="V88" s="209">
        <f>IF((ISERR(IRR($B$83:V83))),0,IF(IRR($B$83:V83)&lt;0,0,IRR($B$83:V83)))</f>
        <v>0</v>
      </c>
      <c r="W88" s="209">
        <f>IF((ISERR(IRR($B$83:W83))),0,IF(IRR($B$83:W83)&lt;0,0,IRR($B$83:W83)))</f>
        <v>0</v>
      </c>
      <c r="X88" s="209">
        <f>IF((ISERR(IRR($B$83:X83))),0,IF(IRR($B$83:X83)&lt;0,0,IRR($B$83:X83)))</f>
        <v>0</v>
      </c>
      <c r="Y88" s="209">
        <f>IF((ISERR(IRR($B$83:Y83))),0,IF(IRR($B$83:Y83)&lt;0,0,IRR($B$83:Y83)))</f>
        <v>0</v>
      </c>
      <c r="Z88" s="209">
        <f>IF((ISERR(IRR($B$83:Z83))),0,IF(IRR($B$83:Z83)&lt;0,0,IRR($B$83:Z83)))</f>
        <v>0</v>
      </c>
      <c r="AA88" s="209">
        <f>IF((ISERR(IRR($B$83:AA83))),0,IF(IRR($B$83:AA83)&lt;0,0,IRR($B$83:AA83)))</f>
        <v>0</v>
      </c>
      <c r="AB88" s="209">
        <f>IF((ISERR(IRR($B$83:AB83))),0,IF(IRR($B$83:AB83)&lt;0,0,IRR($B$83:AB83)))</f>
        <v>0</v>
      </c>
      <c r="AC88" s="209">
        <f>IF((ISERR(IRR($B$83:AC83))),0,IF(IRR($B$83:AC83)&lt;0,0,IRR($B$83:AC83)))</f>
        <v>0</v>
      </c>
      <c r="AD88" s="209">
        <f>IF((ISERR(IRR($B$83:AD83))),0,IF(IRR($B$83:AD83)&lt;0,0,IRR($B$83:AD83)))</f>
        <v>0</v>
      </c>
      <c r="AE88" s="209">
        <f>IF((ISERR(IRR($B$83:AE83))),0,IF(IRR($B$83:AE83)&lt;0,0,IRR($B$83:AE83)))</f>
        <v>0</v>
      </c>
      <c r="AF88" s="209">
        <f>IF((ISERR(IRR($B$83:AF83))),0,IF(IRR($B$83:AF83)&lt;0,0,IRR($B$83:AF83)))</f>
        <v>0</v>
      </c>
      <c r="AG88" s="209">
        <f>IF((ISERR(IRR($B$83:AG83))),0,IF(IRR($B$83:AG83)&lt;0,0,IRR($B$83:AG83)))</f>
        <v>0</v>
      </c>
      <c r="AH88" s="209">
        <f>IF((ISERR(IRR($B$83:AH83))),0,IF(IRR($B$83:AH83)&lt;0,0,IRR($B$83:AH83)))</f>
        <v>0</v>
      </c>
      <c r="AI88" s="209">
        <f>IF((ISERR(IRR($B$83:AI83))),0,IF(IRR($B$83:AI83)&lt;0,0,IRR($B$83:AI83)))</f>
        <v>0</v>
      </c>
      <c r="AJ88" s="209">
        <f>IF((ISERR(IRR($B$83:AJ83))),0,IF(IRR($B$83:AJ83)&lt;0,0,IRR($B$83:AJ83)))</f>
        <v>0</v>
      </c>
      <c r="AK88" s="209">
        <f>IF((ISERR(IRR($B$83:AK83))),0,IF(IRR($B$83:AK83)&lt;0,0,IRR($B$83:AK83)))</f>
        <v>0</v>
      </c>
      <c r="AL88" s="209">
        <f>IF((ISERR(IRR($B$83:AL83))),0,IF(IRR($B$83:AL83)&lt;0,0,IRR($B$83:AL83)))</f>
        <v>0</v>
      </c>
      <c r="AM88" s="209">
        <f>IF((ISERR(IRR($B$83:AM83))),0,IF(IRR($B$83:AM83)&lt;0,0,IRR($B$83:AM83)))</f>
        <v>0</v>
      </c>
      <c r="AN88" s="209">
        <f>IF((ISERR(IRR($B$83:AN83))),0,IF(IRR($B$83:AN83)&lt;0,0,IRR($B$83:AN83)))</f>
        <v>0</v>
      </c>
      <c r="AO88" s="209">
        <f>IF((ISERR(IRR($B$83:AO83))),0,IF(IRR($B$83:AO83)&lt;0,0,IRR($B$83:AO83)))</f>
        <v>0</v>
      </c>
      <c r="AP88" s="209">
        <f>IF((ISERR(IRR($B$83:AP83))),0,IF(IRR($B$83:AP83)&lt;0,0,IRR($B$83:AP83)))</f>
        <v>0</v>
      </c>
    </row>
    <row r="89" spans="1:45" ht="14.25" x14ac:dyDescent="0.2">
      <c r="A89" s="197" t="s">
        <v>276</v>
      </c>
      <c r="B89" s="210">
        <f>IF(AND(B84&gt;0,A84&lt;0),(B74-(B84/(B84-A84))),0)</f>
        <v>0</v>
      </c>
      <c r="C89" s="210">
        <f t="shared" ref="C89:AP89" si="33">IF(AND(C84&gt;0,B84&lt;0),(C74-(C84/(C84-B84))),0)</f>
        <v>0</v>
      </c>
      <c r="D89" s="210">
        <f t="shared" si="33"/>
        <v>0</v>
      </c>
      <c r="E89" s="210">
        <f t="shared" si="33"/>
        <v>0</v>
      </c>
      <c r="F89" s="210">
        <f t="shared" si="33"/>
        <v>0</v>
      </c>
      <c r="G89" s="210">
        <f t="shared" si="33"/>
        <v>0</v>
      </c>
      <c r="H89" s="210">
        <f>IF(AND(H84&gt;0,G84&lt;0),(H74-(H84/(H84-G84))),0)</f>
        <v>0</v>
      </c>
      <c r="I89" s="210">
        <f t="shared" si="33"/>
        <v>0</v>
      </c>
      <c r="J89" s="210">
        <f t="shared" si="33"/>
        <v>0</v>
      </c>
      <c r="K89" s="210">
        <f t="shared" si="33"/>
        <v>0</v>
      </c>
      <c r="L89" s="210">
        <f t="shared" si="33"/>
        <v>0</v>
      </c>
      <c r="M89" s="210">
        <f t="shared" si="33"/>
        <v>0</v>
      </c>
      <c r="N89" s="210">
        <f t="shared" si="33"/>
        <v>0</v>
      </c>
      <c r="O89" s="210">
        <f t="shared" si="33"/>
        <v>0</v>
      </c>
      <c r="P89" s="210">
        <f t="shared" si="33"/>
        <v>0</v>
      </c>
      <c r="Q89" s="210">
        <f t="shared" si="33"/>
        <v>0</v>
      </c>
      <c r="R89" s="210">
        <f t="shared" si="33"/>
        <v>0</v>
      </c>
      <c r="S89" s="210">
        <f t="shared" si="33"/>
        <v>0</v>
      </c>
      <c r="T89" s="210">
        <f t="shared" si="33"/>
        <v>0</v>
      </c>
      <c r="U89" s="210">
        <f t="shared" si="33"/>
        <v>0</v>
      </c>
      <c r="V89" s="210">
        <f t="shared" si="33"/>
        <v>0</v>
      </c>
      <c r="W89" s="210">
        <f t="shared" si="33"/>
        <v>0</v>
      </c>
      <c r="X89" s="210">
        <f t="shared" si="33"/>
        <v>0</v>
      </c>
      <c r="Y89" s="210">
        <f t="shared" si="33"/>
        <v>0</v>
      </c>
      <c r="Z89" s="210">
        <f t="shared" si="33"/>
        <v>0</v>
      </c>
      <c r="AA89" s="210">
        <f t="shared" si="33"/>
        <v>0</v>
      </c>
      <c r="AB89" s="210">
        <f t="shared" si="33"/>
        <v>0</v>
      </c>
      <c r="AC89" s="210">
        <f t="shared" si="33"/>
        <v>0</v>
      </c>
      <c r="AD89" s="210">
        <f t="shared" si="33"/>
        <v>0</v>
      </c>
      <c r="AE89" s="210">
        <f t="shared" si="33"/>
        <v>0</v>
      </c>
      <c r="AF89" s="210">
        <f t="shared" si="33"/>
        <v>0</v>
      </c>
      <c r="AG89" s="210">
        <f t="shared" si="33"/>
        <v>0</v>
      </c>
      <c r="AH89" s="210">
        <f t="shared" si="33"/>
        <v>0</v>
      </c>
      <c r="AI89" s="210">
        <f t="shared" si="33"/>
        <v>0</v>
      </c>
      <c r="AJ89" s="210">
        <f t="shared" si="33"/>
        <v>0</v>
      </c>
      <c r="AK89" s="210">
        <f t="shared" si="33"/>
        <v>0</v>
      </c>
      <c r="AL89" s="210">
        <f t="shared" si="33"/>
        <v>0</v>
      </c>
      <c r="AM89" s="210">
        <f t="shared" si="33"/>
        <v>0</v>
      </c>
      <c r="AN89" s="210">
        <f t="shared" si="33"/>
        <v>0</v>
      </c>
      <c r="AO89" s="210">
        <f t="shared" si="33"/>
        <v>0</v>
      </c>
      <c r="AP89" s="210">
        <f t="shared" si="33"/>
        <v>0</v>
      </c>
    </row>
    <row r="90" spans="1:45" ht="15" thickBot="1" x14ac:dyDescent="0.25">
      <c r="A90" s="211" t="s">
        <v>275</v>
      </c>
      <c r="B90" s="212">
        <f t="shared" ref="B90:AP90" si="34">IF(AND(B87&gt;0,A87&lt;0),(B74-(B87/(B87-A87))),0)</f>
        <v>0</v>
      </c>
      <c r="C90" s="212">
        <f t="shared" si="34"/>
        <v>0</v>
      </c>
      <c r="D90" s="212">
        <f t="shared" si="34"/>
        <v>0</v>
      </c>
      <c r="E90" s="212">
        <f t="shared" si="34"/>
        <v>0</v>
      </c>
      <c r="F90" s="212">
        <f t="shared" si="34"/>
        <v>0</v>
      </c>
      <c r="G90" s="212">
        <f t="shared" si="34"/>
        <v>0</v>
      </c>
      <c r="H90" s="212">
        <f t="shared" si="34"/>
        <v>0</v>
      </c>
      <c r="I90" s="212">
        <f t="shared" si="34"/>
        <v>0</v>
      </c>
      <c r="J90" s="212">
        <f t="shared" si="34"/>
        <v>0</v>
      </c>
      <c r="K90" s="212">
        <f t="shared" si="34"/>
        <v>0</v>
      </c>
      <c r="L90" s="212">
        <f t="shared" si="34"/>
        <v>0</v>
      </c>
      <c r="M90" s="212">
        <f t="shared" si="34"/>
        <v>0</v>
      </c>
      <c r="N90" s="212">
        <f t="shared" si="34"/>
        <v>0</v>
      </c>
      <c r="O90" s="212">
        <f t="shared" si="34"/>
        <v>0</v>
      </c>
      <c r="P90" s="212">
        <f t="shared" si="34"/>
        <v>0</v>
      </c>
      <c r="Q90" s="212">
        <f t="shared" si="34"/>
        <v>0</v>
      </c>
      <c r="R90" s="212">
        <f t="shared" si="34"/>
        <v>0</v>
      </c>
      <c r="S90" s="212">
        <f t="shared" si="34"/>
        <v>0</v>
      </c>
      <c r="T90" s="212">
        <f t="shared" si="34"/>
        <v>0</v>
      </c>
      <c r="U90" s="212">
        <f t="shared" si="34"/>
        <v>0</v>
      </c>
      <c r="V90" s="212">
        <f t="shared" si="34"/>
        <v>0</v>
      </c>
      <c r="W90" s="212">
        <f t="shared" si="34"/>
        <v>0</v>
      </c>
      <c r="X90" s="212">
        <f t="shared" si="34"/>
        <v>0</v>
      </c>
      <c r="Y90" s="212">
        <f t="shared" si="34"/>
        <v>0</v>
      </c>
      <c r="Z90" s="212">
        <f t="shared" si="34"/>
        <v>0</v>
      </c>
      <c r="AA90" s="212">
        <f t="shared" si="34"/>
        <v>0</v>
      </c>
      <c r="AB90" s="212">
        <f t="shared" si="34"/>
        <v>0</v>
      </c>
      <c r="AC90" s="212">
        <f t="shared" si="34"/>
        <v>0</v>
      </c>
      <c r="AD90" s="212">
        <f t="shared" si="34"/>
        <v>0</v>
      </c>
      <c r="AE90" s="212">
        <f t="shared" si="34"/>
        <v>0</v>
      </c>
      <c r="AF90" s="212">
        <f t="shared" si="34"/>
        <v>0</v>
      </c>
      <c r="AG90" s="212">
        <f t="shared" si="34"/>
        <v>0</v>
      </c>
      <c r="AH90" s="212">
        <f t="shared" si="34"/>
        <v>0</v>
      </c>
      <c r="AI90" s="212">
        <f t="shared" si="34"/>
        <v>0</v>
      </c>
      <c r="AJ90" s="212">
        <f t="shared" si="34"/>
        <v>0</v>
      </c>
      <c r="AK90" s="212">
        <f t="shared" si="34"/>
        <v>0</v>
      </c>
      <c r="AL90" s="212">
        <f t="shared" si="34"/>
        <v>0</v>
      </c>
      <c r="AM90" s="212">
        <f t="shared" si="34"/>
        <v>0</v>
      </c>
      <c r="AN90" s="212">
        <f t="shared" si="34"/>
        <v>0</v>
      </c>
      <c r="AO90" s="212">
        <f t="shared" si="34"/>
        <v>0</v>
      </c>
      <c r="AP90" s="212">
        <f t="shared" si="34"/>
        <v>0</v>
      </c>
    </row>
    <row r="91" spans="1:45" s="183" customFormat="1" x14ac:dyDescent="0.2">
      <c r="A91" s="157"/>
      <c r="B91" s="213">
        <v>2024</v>
      </c>
      <c r="C91" s="213">
        <f>B91+1</f>
        <v>2025</v>
      </c>
      <c r="D91" s="142">
        <f t="shared" ref="D91:AP91" si="35">C91+1</f>
        <v>2026</v>
      </c>
      <c r="E91" s="142">
        <f t="shared" si="35"/>
        <v>2027</v>
      </c>
      <c r="F91" s="142">
        <f t="shared" si="35"/>
        <v>2028</v>
      </c>
      <c r="G91" s="142">
        <f t="shared" si="35"/>
        <v>2029</v>
      </c>
      <c r="H91" s="142">
        <f t="shared" si="35"/>
        <v>2030</v>
      </c>
      <c r="I91" s="142">
        <f t="shared" si="35"/>
        <v>2031</v>
      </c>
      <c r="J91" s="142">
        <f t="shared" si="35"/>
        <v>2032</v>
      </c>
      <c r="K91" s="142">
        <f t="shared" si="35"/>
        <v>2033</v>
      </c>
      <c r="L91" s="142">
        <f t="shared" si="35"/>
        <v>2034</v>
      </c>
      <c r="M91" s="142">
        <f t="shared" si="35"/>
        <v>2035</v>
      </c>
      <c r="N91" s="142">
        <f t="shared" si="35"/>
        <v>2036</v>
      </c>
      <c r="O91" s="142">
        <f t="shared" si="35"/>
        <v>2037</v>
      </c>
      <c r="P91" s="142">
        <f t="shared" si="35"/>
        <v>2038</v>
      </c>
      <c r="Q91" s="142">
        <f t="shared" si="35"/>
        <v>2039</v>
      </c>
      <c r="R91" s="142">
        <f t="shared" si="35"/>
        <v>2040</v>
      </c>
      <c r="S91" s="142">
        <f t="shared" si="35"/>
        <v>2041</v>
      </c>
      <c r="T91" s="142">
        <f t="shared" si="35"/>
        <v>2042</v>
      </c>
      <c r="U91" s="142">
        <f t="shared" si="35"/>
        <v>2043</v>
      </c>
      <c r="V91" s="142">
        <f t="shared" si="35"/>
        <v>2044</v>
      </c>
      <c r="W91" s="142">
        <f t="shared" si="35"/>
        <v>2045</v>
      </c>
      <c r="X91" s="142">
        <f t="shared" si="35"/>
        <v>2046</v>
      </c>
      <c r="Y91" s="142">
        <f t="shared" si="35"/>
        <v>2047</v>
      </c>
      <c r="Z91" s="142">
        <f t="shared" si="35"/>
        <v>2048</v>
      </c>
      <c r="AA91" s="142">
        <f t="shared" si="35"/>
        <v>2049</v>
      </c>
      <c r="AB91" s="142">
        <f t="shared" si="35"/>
        <v>2050</v>
      </c>
      <c r="AC91" s="142">
        <f t="shared" si="35"/>
        <v>2051</v>
      </c>
      <c r="AD91" s="142">
        <f t="shared" si="35"/>
        <v>2052</v>
      </c>
      <c r="AE91" s="142">
        <f t="shared" si="35"/>
        <v>2053</v>
      </c>
      <c r="AF91" s="142">
        <f t="shared" si="35"/>
        <v>2054</v>
      </c>
      <c r="AG91" s="142">
        <f t="shared" si="35"/>
        <v>2055</v>
      </c>
      <c r="AH91" s="142">
        <f t="shared" si="35"/>
        <v>2056</v>
      </c>
      <c r="AI91" s="142">
        <f t="shared" si="35"/>
        <v>2057</v>
      </c>
      <c r="AJ91" s="142">
        <f t="shared" si="35"/>
        <v>2058</v>
      </c>
      <c r="AK91" s="142">
        <f t="shared" si="35"/>
        <v>2059</v>
      </c>
      <c r="AL91" s="142">
        <f t="shared" si="35"/>
        <v>2060</v>
      </c>
      <c r="AM91" s="142">
        <f t="shared" si="35"/>
        <v>2061</v>
      </c>
      <c r="AN91" s="142">
        <f t="shared" si="35"/>
        <v>2062</v>
      </c>
      <c r="AO91" s="142">
        <f t="shared" si="35"/>
        <v>2063</v>
      </c>
      <c r="AP91" s="142">
        <f t="shared" si="35"/>
        <v>2064</v>
      </c>
      <c r="AQ91" s="143"/>
      <c r="AR91" s="143"/>
      <c r="AS91" s="143"/>
    </row>
    <row r="92" spans="1:45" ht="15.6" customHeight="1" x14ac:dyDescent="0.2">
      <c r="A92" s="214" t="s">
        <v>274</v>
      </c>
      <c r="B92" s="101"/>
      <c r="C92" s="101"/>
      <c r="D92" s="101"/>
      <c r="E92" s="101"/>
      <c r="F92" s="101"/>
      <c r="G92" s="101"/>
      <c r="H92" s="101"/>
      <c r="I92" s="101"/>
      <c r="J92" s="101"/>
      <c r="K92" s="101"/>
      <c r="L92" s="215">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273</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272</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271</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270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57" t="s">
        <v>491</v>
      </c>
      <c r="B97" s="457"/>
      <c r="C97" s="457"/>
      <c r="D97" s="457"/>
      <c r="E97" s="457"/>
      <c r="F97" s="457"/>
      <c r="G97" s="457"/>
      <c r="H97" s="457"/>
      <c r="I97" s="457"/>
      <c r="J97" s="457"/>
      <c r="K97" s="457"/>
      <c r="L97" s="457"/>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thickBot="1" x14ac:dyDescent="0.25">
      <c r="C98" s="216"/>
    </row>
    <row r="99" spans="1:71" s="222" customFormat="1" ht="16.5" thickTop="1" x14ac:dyDescent="0.2">
      <c r="A99" s="217" t="s">
        <v>492</v>
      </c>
      <c r="B99" s="218">
        <f>B81*B85</f>
        <v>-3898927.6160493651</v>
      </c>
      <c r="C99" s="219">
        <f>C81*C85</f>
        <v>0</v>
      </c>
      <c r="D99" s="219">
        <f t="shared" ref="D99:AP99" si="36">D81*D85</f>
        <v>0</v>
      </c>
      <c r="E99" s="219">
        <f t="shared" si="36"/>
        <v>0</v>
      </c>
      <c r="F99" s="219">
        <f t="shared" si="36"/>
        <v>0</v>
      </c>
      <c r="G99" s="219">
        <f t="shared" si="36"/>
        <v>0</v>
      </c>
      <c r="H99" s="219">
        <f t="shared" si="36"/>
        <v>0</v>
      </c>
      <c r="I99" s="219">
        <f t="shared" si="36"/>
        <v>0</v>
      </c>
      <c r="J99" s="219">
        <f>J81*J85</f>
        <v>0</v>
      </c>
      <c r="K99" s="219">
        <f t="shared" si="36"/>
        <v>0</v>
      </c>
      <c r="L99" s="219">
        <f>L81*L85</f>
        <v>0</v>
      </c>
      <c r="M99" s="219">
        <f t="shared" si="36"/>
        <v>0</v>
      </c>
      <c r="N99" s="219">
        <f t="shared" si="36"/>
        <v>0</v>
      </c>
      <c r="O99" s="219">
        <f t="shared" si="36"/>
        <v>0</v>
      </c>
      <c r="P99" s="219">
        <f t="shared" si="36"/>
        <v>0</v>
      </c>
      <c r="Q99" s="219">
        <f t="shared" si="36"/>
        <v>0</v>
      </c>
      <c r="R99" s="219">
        <f t="shared" si="36"/>
        <v>0</v>
      </c>
      <c r="S99" s="219">
        <f t="shared" si="36"/>
        <v>0</v>
      </c>
      <c r="T99" s="219">
        <f t="shared" si="36"/>
        <v>0</v>
      </c>
      <c r="U99" s="219">
        <f t="shared" si="36"/>
        <v>0</v>
      </c>
      <c r="V99" s="219">
        <f t="shared" si="36"/>
        <v>0</v>
      </c>
      <c r="W99" s="219">
        <f t="shared" si="36"/>
        <v>0</v>
      </c>
      <c r="X99" s="219">
        <f t="shared" si="36"/>
        <v>0</v>
      </c>
      <c r="Y99" s="219">
        <f t="shared" si="36"/>
        <v>0</v>
      </c>
      <c r="Z99" s="219">
        <f t="shared" si="36"/>
        <v>0</v>
      </c>
      <c r="AA99" s="219">
        <f t="shared" si="36"/>
        <v>0</v>
      </c>
      <c r="AB99" s="219">
        <f t="shared" si="36"/>
        <v>0</v>
      </c>
      <c r="AC99" s="219">
        <f t="shared" si="36"/>
        <v>0</v>
      </c>
      <c r="AD99" s="219">
        <f t="shared" si="36"/>
        <v>0</v>
      </c>
      <c r="AE99" s="219">
        <f t="shared" si="36"/>
        <v>0</v>
      </c>
      <c r="AF99" s="219">
        <f t="shared" si="36"/>
        <v>0</v>
      </c>
      <c r="AG99" s="219">
        <f t="shared" si="36"/>
        <v>0</v>
      </c>
      <c r="AH99" s="219">
        <f t="shared" si="36"/>
        <v>0</v>
      </c>
      <c r="AI99" s="219">
        <f t="shared" si="36"/>
        <v>0</v>
      </c>
      <c r="AJ99" s="219">
        <f t="shared" si="36"/>
        <v>0</v>
      </c>
      <c r="AK99" s="219">
        <f t="shared" si="36"/>
        <v>0</v>
      </c>
      <c r="AL99" s="219">
        <f t="shared" si="36"/>
        <v>0</v>
      </c>
      <c r="AM99" s="219">
        <f t="shared" si="36"/>
        <v>0</v>
      </c>
      <c r="AN99" s="219">
        <f t="shared" si="36"/>
        <v>0</v>
      </c>
      <c r="AO99" s="219">
        <f t="shared" si="36"/>
        <v>0</v>
      </c>
      <c r="AP99" s="219">
        <f t="shared" si="36"/>
        <v>0</v>
      </c>
      <c r="AQ99" s="220">
        <f>SUM(B99:AP99)</f>
        <v>-3898927.6160493651</v>
      </c>
      <c r="AR99" s="221"/>
      <c r="AS99" s="221"/>
    </row>
    <row r="100" spans="1:71" s="225" customFormat="1" x14ac:dyDescent="0.2">
      <c r="A100" s="223">
        <f>AQ99</f>
        <v>-3898927.6160493651</v>
      </c>
      <c r="B100" s="224"/>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5" customFormat="1" x14ac:dyDescent="0.2">
      <c r="A101" s="223">
        <f>AP87</f>
        <v>-5006360.88157742</v>
      </c>
      <c r="B101" s="224"/>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5" customFormat="1" x14ac:dyDescent="0.2">
      <c r="A102" s="226" t="s">
        <v>493</v>
      </c>
      <c r="B102" s="227">
        <f>(A101+-A100)/-A100</f>
        <v>-0.2840353488404011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5" customFormat="1" x14ac:dyDescent="0.2">
      <c r="A103" s="228"/>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29" t="s">
        <v>494</v>
      </c>
      <c r="B104" s="229" t="s">
        <v>495</v>
      </c>
      <c r="C104" s="229" t="s">
        <v>496</v>
      </c>
      <c r="D104" s="229" t="s">
        <v>497</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1"/>
      <c r="AR104" s="231"/>
      <c r="AS104" s="231"/>
      <c r="AT104" s="230"/>
      <c r="AU104" s="230"/>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0"/>
      <c r="BQ104" s="230"/>
      <c r="BR104" s="230"/>
      <c r="BS104" s="230"/>
    </row>
    <row r="105" spans="1:71" ht="12.75" x14ac:dyDescent="0.2">
      <c r="A105" s="232">
        <f>G30/1000/1000</f>
        <v>-4.9052315752175621</v>
      </c>
      <c r="B105" s="233">
        <f>L88</f>
        <v>0</v>
      </c>
      <c r="C105" s="234" t="str">
        <f>G28</f>
        <v>не окупается</v>
      </c>
      <c r="D105" s="234" t="str">
        <f>G29</f>
        <v>не окупается</v>
      </c>
      <c r="E105" s="235" t="s">
        <v>498</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x14ac:dyDescent="0.2">
      <c r="A106" s="236"/>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1"/>
      <c r="AR106" s="231"/>
      <c r="AS106" s="231"/>
      <c r="AT106" s="230"/>
      <c r="AU106" s="230"/>
      <c r="AV106" s="230"/>
      <c r="AW106" s="230"/>
      <c r="AX106" s="230"/>
      <c r="AY106" s="230"/>
      <c r="AZ106" s="230"/>
      <c r="BA106" s="230"/>
      <c r="BB106" s="230"/>
      <c r="BC106" s="230"/>
      <c r="BD106" s="230"/>
      <c r="BE106" s="230"/>
      <c r="BF106" s="230"/>
      <c r="BG106" s="230"/>
      <c r="BH106" s="230"/>
      <c r="BI106" s="230"/>
      <c r="BJ106" s="230"/>
      <c r="BK106" s="230"/>
      <c r="BL106" s="230"/>
      <c r="BM106" s="230"/>
      <c r="BN106" s="230"/>
      <c r="BO106" s="230"/>
      <c r="BP106" s="230"/>
      <c r="BQ106" s="230"/>
      <c r="BR106" s="230"/>
      <c r="BS106" s="230"/>
    </row>
    <row r="107" spans="1:71" ht="12.75" x14ac:dyDescent="0.2">
      <c r="A107" s="237"/>
      <c r="B107" s="238">
        <v>2023</v>
      </c>
      <c r="C107" s="238">
        <v>2024</v>
      </c>
      <c r="D107" s="239">
        <v>2025</v>
      </c>
      <c r="E107" s="239">
        <v>2026</v>
      </c>
      <c r="F107" s="239">
        <v>2027</v>
      </c>
      <c r="G107" s="239">
        <v>2028</v>
      </c>
      <c r="H107" s="239">
        <v>2029</v>
      </c>
      <c r="I107" s="239">
        <v>2030</v>
      </c>
      <c r="J107" s="239">
        <f t="shared" ref="J107:AP107" si="37">I107+1</f>
        <v>2031</v>
      </c>
      <c r="K107" s="239">
        <f t="shared" si="37"/>
        <v>2032</v>
      </c>
      <c r="L107" s="239">
        <f t="shared" si="37"/>
        <v>2033</v>
      </c>
      <c r="M107" s="239">
        <f t="shared" si="37"/>
        <v>2034</v>
      </c>
      <c r="N107" s="239">
        <f t="shared" si="37"/>
        <v>2035</v>
      </c>
      <c r="O107" s="239">
        <f t="shared" si="37"/>
        <v>2036</v>
      </c>
      <c r="P107" s="239">
        <f t="shared" si="37"/>
        <v>2037</v>
      </c>
      <c r="Q107" s="239">
        <f t="shared" si="37"/>
        <v>2038</v>
      </c>
      <c r="R107" s="239">
        <f t="shared" si="37"/>
        <v>2039</v>
      </c>
      <c r="S107" s="239">
        <f t="shared" si="37"/>
        <v>2040</v>
      </c>
      <c r="T107" s="239">
        <f t="shared" si="37"/>
        <v>2041</v>
      </c>
      <c r="U107" s="239">
        <f t="shared" si="37"/>
        <v>2042</v>
      </c>
      <c r="V107" s="239">
        <f t="shared" si="37"/>
        <v>2043</v>
      </c>
      <c r="W107" s="239">
        <f t="shared" si="37"/>
        <v>2044</v>
      </c>
      <c r="X107" s="239">
        <f t="shared" si="37"/>
        <v>2045</v>
      </c>
      <c r="Y107" s="239">
        <f t="shared" si="37"/>
        <v>2046</v>
      </c>
      <c r="Z107" s="239">
        <f t="shared" si="37"/>
        <v>2047</v>
      </c>
      <c r="AA107" s="239">
        <f t="shared" si="37"/>
        <v>2048</v>
      </c>
      <c r="AB107" s="239">
        <f t="shared" si="37"/>
        <v>2049</v>
      </c>
      <c r="AC107" s="239">
        <f t="shared" si="37"/>
        <v>2050</v>
      </c>
      <c r="AD107" s="239">
        <f t="shared" si="37"/>
        <v>2051</v>
      </c>
      <c r="AE107" s="239">
        <f t="shared" si="37"/>
        <v>2052</v>
      </c>
      <c r="AF107" s="239">
        <f t="shared" si="37"/>
        <v>2053</v>
      </c>
      <c r="AG107" s="239">
        <f t="shared" si="37"/>
        <v>2054</v>
      </c>
      <c r="AH107" s="239">
        <f t="shared" si="37"/>
        <v>2055</v>
      </c>
      <c r="AI107" s="239">
        <f t="shared" si="37"/>
        <v>2056</v>
      </c>
      <c r="AJ107" s="239">
        <f t="shared" si="37"/>
        <v>2057</v>
      </c>
      <c r="AK107" s="239">
        <f t="shared" si="37"/>
        <v>2058</v>
      </c>
      <c r="AL107" s="239">
        <f t="shared" si="37"/>
        <v>2059</v>
      </c>
      <c r="AM107" s="239">
        <f t="shared" si="37"/>
        <v>2060</v>
      </c>
      <c r="AN107" s="239">
        <f t="shared" si="37"/>
        <v>2061</v>
      </c>
      <c r="AO107" s="239">
        <f t="shared" si="37"/>
        <v>2062</v>
      </c>
      <c r="AP107" s="239">
        <f t="shared" si="37"/>
        <v>2063</v>
      </c>
      <c r="AT107" s="225"/>
      <c r="AU107" s="225"/>
      <c r="AV107" s="225"/>
      <c r="AW107" s="225"/>
      <c r="AX107" s="225"/>
      <c r="AY107" s="225"/>
      <c r="AZ107" s="225"/>
      <c r="BA107" s="225"/>
      <c r="BB107" s="225"/>
      <c r="BC107" s="225"/>
      <c r="BD107" s="225"/>
      <c r="BE107" s="225"/>
      <c r="BF107" s="225"/>
      <c r="BG107" s="225"/>
    </row>
    <row r="108" spans="1:71" ht="12.75" x14ac:dyDescent="0.2">
      <c r="A108" s="240" t="s">
        <v>499</v>
      </c>
      <c r="B108" s="241"/>
      <c r="C108" s="241">
        <f>C109*$B$111*$B$112*1000</f>
        <v>0</v>
      </c>
      <c r="D108" s="241">
        <f t="shared" ref="D108:AP108" si="38">D109*$B$111*$B$112*1000</f>
        <v>0</v>
      </c>
      <c r="E108" s="241">
        <f>E109*$B$111*$B$112*1000</f>
        <v>0</v>
      </c>
      <c r="F108" s="241">
        <f t="shared" si="38"/>
        <v>0</v>
      </c>
      <c r="G108" s="241">
        <f t="shared" si="38"/>
        <v>0</v>
      </c>
      <c r="H108" s="241">
        <f t="shared" si="38"/>
        <v>0</v>
      </c>
      <c r="I108" s="241">
        <f t="shared" si="38"/>
        <v>0</v>
      </c>
      <c r="J108" s="241">
        <f t="shared" si="38"/>
        <v>0</v>
      </c>
      <c r="K108" s="241">
        <f t="shared" si="38"/>
        <v>0</v>
      </c>
      <c r="L108" s="241">
        <f t="shared" si="38"/>
        <v>0</v>
      </c>
      <c r="M108" s="241">
        <f t="shared" si="38"/>
        <v>0</v>
      </c>
      <c r="N108" s="241">
        <f t="shared" si="38"/>
        <v>0</v>
      </c>
      <c r="O108" s="241">
        <f t="shared" si="38"/>
        <v>0</v>
      </c>
      <c r="P108" s="241">
        <f t="shared" si="38"/>
        <v>0</v>
      </c>
      <c r="Q108" s="241">
        <f t="shared" si="38"/>
        <v>0</v>
      </c>
      <c r="R108" s="241">
        <f t="shared" si="38"/>
        <v>0</v>
      </c>
      <c r="S108" s="241">
        <f t="shared" si="38"/>
        <v>0</v>
      </c>
      <c r="T108" s="241">
        <f t="shared" si="38"/>
        <v>0</v>
      </c>
      <c r="U108" s="241">
        <f t="shared" si="38"/>
        <v>0</v>
      </c>
      <c r="V108" s="241">
        <f t="shared" si="38"/>
        <v>0</v>
      </c>
      <c r="W108" s="241">
        <f t="shared" si="38"/>
        <v>0</v>
      </c>
      <c r="X108" s="241">
        <f t="shared" si="38"/>
        <v>0</v>
      </c>
      <c r="Y108" s="241">
        <f t="shared" si="38"/>
        <v>0</v>
      </c>
      <c r="Z108" s="241">
        <f t="shared" si="38"/>
        <v>0</v>
      </c>
      <c r="AA108" s="241">
        <f t="shared" si="38"/>
        <v>0</v>
      </c>
      <c r="AB108" s="241">
        <f t="shared" si="38"/>
        <v>0</v>
      </c>
      <c r="AC108" s="241">
        <f t="shared" si="38"/>
        <v>0</v>
      </c>
      <c r="AD108" s="241">
        <f t="shared" si="38"/>
        <v>0</v>
      </c>
      <c r="AE108" s="241">
        <f t="shared" si="38"/>
        <v>0</v>
      </c>
      <c r="AF108" s="241">
        <f t="shared" si="38"/>
        <v>0</v>
      </c>
      <c r="AG108" s="241">
        <f t="shared" si="38"/>
        <v>0</v>
      </c>
      <c r="AH108" s="241">
        <f t="shared" si="38"/>
        <v>0</v>
      </c>
      <c r="AI108" s="241">
        <f t="shared" si="38"/>
        <v>0</v>
      </c>
      <c r="AJ108" s="241">
        <f t="shared" si="38"/>
        <v>0</v>
      </c>
      <c r="AK108" s="241">
        <f t="shared" si="38"/>
        <v>0</v>
      </c>
      <c r="AL108" s="241">
        <f t="shared" si="38"/>
        <v>0</v>
      </c>
      <c r="AM108" s="241">
        <f t="shared" si="38"/>
        <v>0</v>
      </c>
      <c r="AN108" s="241">
        <f t="shared" si="38"/>
        <v>0</v>
      </c>
      <c r="AO108" s="241">
        <f t="shared" si="38"/>
        <v>0</v>
      </c>
      <c r="AP108" s="241">
        <f t="shared" si="38"/>
        <v>0</v>
      </c>
      <c r="AT108" s="225"/>
      <c r="AU108" s="225"/>
      <c r="AV108" s="225"/>
      <c r="AW108" s="225"/>
      <c r="AX108" s="225"/>
      <c r="AY108" s="225"/>
      <c r="AZ108" s="225"/>
      <c r="BA108" s="225"/>
      <c r="BB108" s="225"/>
      <c r="BC108" s="225"/>
      <c r="BD108" s="225"/>
      <c r="BE108" s="225"/>
      <c r="BF108" s="225"/>
      <c r="BG108" s="225"/>
    </row>
    <row r="109" spans="1:71" ht="12.75" x14ac:dyDescent="0.2">
      <c r="A109" s="240" t="s">
        <v>500</v>
      </c>
      <c r="B109" s="239"/>
      <c r="C109" s="239">
        <f>B109+$I$120*C113</f>
        <v>0</v>
      </c>
      <c r="D109" s="239">
        <f>C109+$I$120*D113</f>
        <v>0</v>
      </c>
      <c r="E109" s="239">
        <f t="shared" ref="E109:AP109" si="39">D109+$I$120*E113</f>
        <v>0</v>
      </c>
      <c r="F109" s="239">
        <f t="shared" si="39"/>
        <v>0</v>
      </c>
      <c r="G109" s="239">
        <f t="shared" si="39"/>
        <v>0</v>
      </c>
      <c r="H109" s="239">
        <f t="shared" si="39"/>
        <v>0</v>
      </c>
      <c r="I109" s="239">
        <f t="shared" si="39"/>
        <v>0</v>
      </c>
      <c r="J109" s="239">
        <f t="shared" si="39"/>
        <v>0</v>
      </c>
      <c r="K109" s="239">
        <f t="shared" si="39"/>
        <v>0</v>
      </c>
      <c r="L109" s="239">
        <f t="shared" si="39"/>
        <v>0</v>
      </c>
      <c r="M109" s="239">
        <f t="shared" si="39"/>
        <v>0</v>
      </c>
      <c r="N109" s="239">
        <f t="shared" si="39"/>
        <v>0</v>
      </c>
      <c r="O109" s="239">
        <f t="shared" si="39"/>
        <v>0</v>
      </c>
      <c r="P109" s="239">
        <f t="shared" si="39"/>
        <v>0</v>
      </c>
      <c r="Q109" s="239">
        <f t="shared" si="39"/>
        <v>0</v>
      </c>
      <c r="R109" s="239">
        <f t="shared" si="39"/>
        <v>0</v>
      </c>
      <c r="S109" s="239">
        <f t="shared" si="39"/>
        <v>0</v>
      </c>
      <c r="T109" s="239">
        <f t="shared" si="39"/>
        <v>0</v>
      </c>
      <c r="U109" s="239">
        <f t="shared" si="39"/>
        <v>0</v>
      </c>
      <c r="V109" s="239">
        <f t="shared" si="39"/>
        <v>0</v>
      </c>
      <c r="W109" s="239">
        <f t="shared" si="39"/>
        <v>0</v>
      </c>
      <c r="X109" s="239">
        <f t="shared" si="39"/>
        <v>0</v>
      </c>
      <c r="Y109" s="239">
        <f t="shared" si="39"/>
        <v>0</v>
      </c>
      <c r="Z109" s="239">
        <f t="shared" si="39"/>
        <v>0</v>
      </c>
      <c r="AA109" s="239">
        <f t="shared" si="39"/>
        <v>0</v>
      </c>
      <c r="AB109" s="239">
        <f t="shared" si="39"/>
        <v>0</v>
      </c>
      <c r="AC109" s="239">
        <f t="shared" si="39"/>
        <v>0</v>
      </c>
      <c r="AD109" s="239">
        <f t="shared" si="39"/>
        <v>0</v>
      </c>
      <c r="AE109" s="239">
        <f t="shared" si="39"/>
        <v>0</v>
      </c>
      <c r="AF109" s="239">
        <f t="shared" si="39"/>
        <v>0</v>
      </c>
      <c r="AG109" s="239">
        <f t="shared" si="39"/>
        <v>0</v>
      </c>
      <c r="AH109" s="239">
        <f t="shared" si="39"/>
        <v>0</v>
      </c>
      <c r="AI109" s="239">
        <f t="shared" si="39"/>
        <v>0</v>
      </c>
      <c r="AJ109" s="239">
        <f t="shared" si="39"/>
        <v>0</v>
      </c>
      <c r="AK109" s="239">
        <f t="shared" si="39"/>
        <v>0</v>
      </c>
      <c r="AL109" s="239">
        <f t="shared" si="39"/>
        <v>0</v>
      </c>
      <c r="AM109" s="239">
        <f t="shared" si="39"/>
        <v>0</v>
      </c>
      <c r="AN109" s="239">
        <f t="shared" si="39"/>
        <v>0</v>
      </c>
      <c r="AO109" s="239">
        <f t="shared" si="39"/>
        <v>0</v>
      </c>
      <c r="AP109" s="239">
        <f t="shared" si="39"/>
        <v>0</v>
      </c>
      <c r="AT109" s="225"/>
      <c r="AU109" s="225"/>
      <c r="AV109" s="225"/>
      <c r="AW109" s="225"/>
      <c r="AX109" s="225"/>
      <c r="AY109" s="225"/>
      <c r="AZ109" s="225"/>
      <c r="BA109" s="225"/>
      <c r="BB109" s="225"/>
      <c r="BC109" s="225"/>
      <c r="BD109" s="225"/>
      <c r="BE109" s="225"/>
      <c r="BF109" s="225"/>
      <c r="BG109" s="225"/>
    </row>
    <row r="110" spans="1:71" ht="12.75" x14ac:dyDescent="0.2">
      <c r="A110" s="240" t="s">
        <v>501</v>
      </c>
      <c r="B110" s="242">
        <v>0.93</v>
      </c>
      <c r="C110" s="239"/>
      <c r="D110" s="239"/>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c r="AT110" s="225"/>
      <c r="AU110" s="225"/>
      <c r="AV110" s="225"/>
      <c r="AW110" s="225"/>
      <c r="AX110" s="225"/>
      <c r="AY110" s="225"/>
      <c r="AZ110" s="225"/>
      <c r="BA110" s="225"/>
      <c r="BB110" s="225"/>
      <c r="BC110" s="225"/>
      <c r="BD110" s="225"/>
      <c r="BE110" s="225"/>
      <c r="BF110" s="225"/>
      <c r="BG110" s="225"/>
    </row>
    <row r="111" spans="1:71" ht="12.75" x14ac:dyDescent="0.2">
      <c r="A111" s="240" t="s">
        <v>502</v>
      </c>
      <c r="B111" s="242">
        <v>4380</v>
      </c>
      <c r="C111" s="239"/>
      <c r="D111" s="239"/>
      <c r="E111" s="239"/>
      <c r="F111" s="239"/>
      <c r="G111" s="239"/>
      <c r="H111" s="239"/>
      <c r="I111" s="239"/>
      <c r="J111" s="239"/>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c r="AT111" s="225"/>
      <c r="AU111" s="225"/>
      <c r="AV111" s="225"/>
      <c r="AW111" s="225"/>
      <c r="AX111" s="225"/>
      <c r="AY111" s="225"/>
      <c r="AZ111" s="225"/>
      <c r="BA111" s="225"/>
      <c r="BB111" s="225"/>
      <c r="BC111" s="225"/>
      <c r="BD111" s="225"/>
      <c r="BE111" s="225"/>
      <c r="BF111" s="225"/>
      <c r="BG111" s="225"/>
    </row>
    <row r="112" spans="1:71" ht="12.75" x14ac:dyDescent="0.2">
      <c r="A112" s="240" t="s">
        <v>503</v>
      </c>
      <c r="B112" s="238">
        <f>$B$131</f>
        <v>1.4332</v>
      </c>
      <c r="C112" s="239"/>
      <c r="D112" s="239"/>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c r="AT112" s="225"/>
      <c r="AU112" s="225"/>
      <c r="AV112" s="225"/>
      <c r="AW112" s="225"/>
      <c r="AX112" s="225"/>
      <c r="AY112" s="225"/>
      <c r="AZ112" s="225"/>
      <c r="BA112" s="225"/>
      <c r="BB112" s="225"/>
      <c r="BC112" s="225"/>
      <c r="BD112" s="225"/>
      <c r="BE112" s="225"/>
      <c r="BF112" s="225"/>
      <c r="BG112" s="225"/>
    </row>
    <row r="113" spans="1:71" ht="15" x14ac:dyDescent="0.2">
      <c r="A113" s="243" t="s">
        <v>504</v>
      </c>
      <c r="B113" s="244">
        <v>0</v>
      </c>
      <c r="C113" s="245">
        <v>0.33</v>
      </c>
      <c r="D113" s="245">
        <v>0.33</v>
      </c>
      <c r="E113" s="245">
        <v>0.34</v>
      </c>
      <c r="F113" s="244">
        <v>0</v>
      </c>
      <c r="G113" s="244">
        <v>0</v>
      </c>
      <c r="H113" s="244">
        <v>0</v>
      </c>
      <c r="I113" s="244">
        <v>0</v>
      </c>
      <c r="J113" s="244">
        <v>0</v>
      </c>
      <c r="K113" s="244">
        <v>0</v>
      </c>
      <c r="L113" s="244">
        <v>0</v>
      </c>
      <c r="M113" s="244">
        <v>0</v>
      </c>
      <c r="N113" s="244">
        <v>0</v>
      </c>
      <c r="O113" s="244">
        <v>0</v>
      </c>
      <c r="P113" s="244">
        <v>0</v>
      </c>
      <c r="Q113" s="244">
        <v>0</v>
      </c>
      <c r="R113" s="244">
        <v>0</v>
      </c>
      <c r="S113" s="244">
        <v>0</v>
      </c>
      <c r="T113" s="244">
        <v>0</v>
      </c>
      <c r="U113" s="244">
        <v>0</v>
      </c>
      <c r="V113" s="244">
        <v>0</v>
      </c>
      <c r="W113" s="244">
        <v>0</v>
      </c>
      <c r="X113" s="244">
        <v>0</v>
      </c>
      <c r="Y113" s="244">
        <v>0</v>
      </c>
      <c r="Z113" s="244">
        <v>0</v>
      </c>
      <c r="AA113" s="244">
        <v>0</v>
      </c>
      <c r="AB113" s="244">
        <v>0</v>
      </c>
      <c r="AC113" s="244">
        <v>0</v>
      </c>
      <c r="AD113" s="244">
        <v>0</v>
      </c>
      <c r="AE113" s="244">
        <v>0</v>
      </c>
      <c r="AF113" s="244">
        <v>0</v>
      </c>
      <c r="AG113" s="244">
        <v>0</v>
      </c>
      <c r="AH113" s="244">
        <v>0</v>
      </c>
      <c r="AI113" s="244">
        <v>0</v>
      </c>
      <c r="AJ113" s="244">
        <v>0</v>
      </c>
      <c r="AK113" s="244">
        <v>0</v>
      </c>
      <c r="AL113" s="244">
        <v>0</v>
      </c>
      <c r="AM113" s="244">
        <v>0</v>
      </c>
      <c r="AN113" s="244">
        <v>0</v>
      </c>
      <c r="AO113" s="244">
        <v>0</v>
      </c>
      <c r="AP113" s="244">
        <v>0</v>
      </c>
      <c r="AT113" s="225"/>
      <c r="AU113" s="225"/>
      <c r="AV113" s="225"/>
      <c r="AW113" s="225"/>
      <c r="AX113" s="225"/>
      <c r="AY113" s="225"/>
      <c r="AZ113" s="225"/>
      <c r="BA113" s="225"/>
      <c r="BB113" s="225"/>
      <c r="BC113" s="225"/>
      <c r="BD113" s="225"/>
      <c r="BE113" s="225"/>
      <c r="BF113" s="225"/>
      <c r="BG113" s="225"/>
    </row>
    <row r="114" spans="1:71" ht="12.75" x14ac:dyDescent="0.2">
      <c r="A114" s="236"/>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1"/>
      <c r="AR114" s="231"/>
      <c r="AS114" s="231"/>
      <c r="AT114" s="230"/>
      <c r="AU114" s="230"/>
      <c r="AV114" s="230"/>
      <c r="AW114" s="230"/>
      <c r="AX114" s="230"/>
      <c r="AY114" s="230"/>
      <c r="AZ114" s="230"/>
      <c r="BA114" s="230"/>
      <c r="BB114" s="230"/>
      <c r="BC114" s="230"/>
      <c r="BD114" s="230"/>
      <c r="BE114" s="230"/>
      <c r="BF114" s="230"/>
      <c r="BG114" s="230"/>
      <c r="BH114" s="230"/>
      <c r="BI114" s="230"/>
      <c r="BJ114" s="230"/>
      <c r="BK114" s="230"/>
      <c r="BL114" s="230"/>
      <c r="BM114" s="230"/>
      <c r="BN114" s="230"/>
      <c r="BO114" s="230"/>
      <c r="BP114" s="230"/>
      <c r="BQ114" s="230"/>
      <c r="BR114" s="230"/>
      <c r="BS114" s="230"/>
    </row>
    <row r="115" spans="1:71" ht="12.75" x14ac:dyDescent="0.2">
      <c r="A115" s="236"/>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1"/>
      <c r="AR115" s="231"/>
      <c r="AS115" s="231"/>
      <c r="AT115" s="230"/>
      <c r="AU115" s="230"/>
      <c r="AV115" s="230"/>
      <c r="AW115" s="230"/>
      <c r="AX115" s="230"/>
      <c r="AY115" s="230"/>
      <c r="AZ115" s="230"/>
      <c r="BA115" s="230"/>
      <c r="BB115" s="230"/>
      <c r="BC115" s="230"/>
      <c r="BD115" s="230"/>
      <c r="BE115" s="230"/>
      <c r="BF115" s="230"/>
      <c r="BG115" s="230"/>
      <c r="BH115" s="230"/>
      <c r="BI115" s="230"/>
      <c r="BJ115" s="230"/>
      <c r="BK115" s="230"/>
      <c r="BL115" s="230"/>
      <c r="BM115" s="230"/>
      <c r="BN115" s="230"/>
      <c r="BO115" s="230"/>
      <c r="BP115" s="230"/>
      <c r="BQ115" s="230"/>
      <c r="BR115" s="230"/>
      <c r="BS115" s="230"/>
    </row>
    <row r="116" spans="1:71" ht="12.75" x14ac:dyDescent="0.2">
      <c r="A116" s="237"/>
      <c r="B116" s="458" t="s">
        <v>505</v>
      </c>
      <c r="C116" s="459"/>
      <c r="D116" s="458" t="s">
        <v>506</v>
      </c>
      <c r="E116" s="459"/>
      <c r="F116" s="237"/>
      <c r="G116" s="237"/>
      <c r="H116" s="237"/>
      <c r="I116" s="237"/>
      <c r="J116" s="237"/>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1"/>
      <c r="AR116" s="231"/>
      <c r="AS116" s="231"/>
      <c r="AT116" s="230"/>
      <c r="AU116" s="230"/>
      <c r="AV116" s="230"/>
      <c r="AW116" s="230"/>
      <c r="AX116" s="230"/>
      <c r="AY116" s="230"/>
      <c r="AZ116" s="230"/>
      <c r="BA116" s="230"/>
      <c r="BB116" s="230"/>
      <c r="BC116" s="230"/>
      <c r="BD116" s="230"/>
      <c r="BE116" s="230"/>
      <c r="BF116" s="230"/>
      <c r="BG116" s="230"/>
      <c r="BH116" s="230"/>
      <c r="BI116" s="230"/>
      <c r="BJ116" s="230"/>
      <c r="BK116" s="230"/>
      <c r="BL116" s="230"/>
      <c r="BM116" s="230"/>
      <c r="BN116" s="230"/>
      <c r="BO116" s="230"/>
      <c r="BP116" s="230"/>
      <c r="BQ116" s="230"/>
      <c r="BR116" s="230"/>
      <c r="BS116" s="230"/>
    </row>
    <row r="117" spans="1:71" ht="12.75" x14ac:dyDescent="0.2">
      <c r="A117" s="240" t="s">
        <v>507</v>
      </c>
      <c r="B117" s="246"/>
      <c r="C117" s="237" t="s">
        <v>508</v>
      </c>
      <c r="D117" s="246"/>
      <c r="E117" s="237" t="s">
        <v>508</v>
      </c>
      <c r="F117" s="237"/>
      <c r="G117" s="237"/>
      <c r="H117" s="237"/>
      <c r="I117" s="237"/>
      <c r="J117" s="237"/>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1"/>
      <c r="AR117" s="231"/>
      <c r="AS117" s="231"/>
      <c r="AT117" s="230"/>
      <c r="AU117" s="230"/>
      <c r="AV117" s="230"/>
      <c r="AW117" s="230"/>
      <c r="AX117" s="230"/>
      <c r="AY117" s="230"/>
      <c r="AZ117" s="230"/>
      <c r="BA117" s="230"/>
      <c r="BB117" s="230"/>
      <c r="BC117" s="230"/>
      <c r="BD117" s="230"/>
      <c r="BE117" s="230"/>
      <c r="BF117" s="230"/>
      <c r="BG117" s="230"/>
      <c r="BH117" s="230"/>
      <c r="BI117" s="230"/>
      <c r="BJ117" s="230"/>
      <c r="BK117" s="230"/>
      <c r="BL117" s="230"/>
      <c r="BM117" s="230"/>
      <c r="BN117" s="230"/>
      <c r="BO117" s="230"/>
      <c r="BP117" s="230"/>
      <c r="BQ117" s="230"/>
      <c r="BR117" s="230"/>
      <c r="BS117" s="230"/>
    </row>
    <row r="118" spans="1:71" ht="25.5" x14ac:dyDescent="0.2">
      <c r="A118" s="240" t="s">
        <v>507</v>
      </c>
      <c r="B118" s="237">
        <f>$B$110*B117</f>
        <v>0</v>
      </c>
      <c r="C118" s="237" t="s">
        <v>125</v>
      </c>
      <c r="D118" s="237">
        <f>$B$110*D117</f>
        <v>0</v>
      </c>
      <c r="E118" s="237" t="s">
        <v>125</v>
      </c>
      <c r="F118" s="240" t="s">
        <v>509</v>
      </c>
      <c r="G118" s="237">
        <f>D117-B117</f>
        <v>0</v>
      </c>
      <c r="H118" s="237" t="s">
        <v>508</v>
      </c>
      <c r="I118" s="247">
        <f>$B$110*G118</f>
        <v>0</v>
      </c>
      <c r="J118" s="237" t="s">
        <v>125</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1"/>
      <c r="AR118" s="231"/>
      <c r="AS118" s="231"/>
      <c r="AT118" s="230"/>
      <c r="AU118" s="230"/>
      <c r="AV118" s="230"/>
      <c r="AW118" s="230"/>
      <c r="AX118" s="230"/>
      <c r="AY118" s="230"/>
      <c r="AZ118" s="230"/>
      <c r="BA118" s="230"/>
      <c r="BB118" s="230"/>
      <c r="BC118" s="230"/>
      <c r="BD118" s="230"/>
      <c r="BE118" s="230"/>
      <c r="BF118" s="230"/>
      <c r="BG118" s="230"/>
      <c r="BH118" s="230"/>
      <c r="BI118" s="230"/>
      <c r="BJ118" s="230"/>
      <c r="BK118" s="230"/>
      <c r="BL118" s="230"/>
      <c r="BM118" s="230"/>
      <c r="BN118" s="230"/>
      <c r="BO118" s="230"/>
      <c r="BP118" s="230"/>
      <c r="BQ118" s="230"/>
      <c r="BR118" s="230"/>
      <c r="BS118" s="230"/>
    </row>
    <row r="119" spans="1:71" ht="25.5" x14ac:dyDescent="0.2">
      <c r="A119" s="237"/>
      <c r="B119" s="237"/>
      <c r="C119" s="237"/>
      <c r="D119" s="237"/>
      <c r="E119" s="237"/>
      <c r="F119" s="240" t="s">
        <v>510</v>
      </c>
      <c r="G119" s="237">
        <f>I119/$B$110</f>
        <v>0</v>
      </c>
      <c r="H119" s="237" t="s">
        <v>508</v>
      </c>
      <c r="I119" s="246"/>
      <c r="J119" s="237" t="s">
        <v>125</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1"/>
      <c r="AR119" s="231"/>
      <c r="AS119" s="231"/>
      <c r="AT119" s="230"/>
      <c r="AU119" s="230"/>
      <c r="AV119" s="230"/>
      <c r="AW119" s="230"/>
      <c r="AX119" s="230"/>
      <c r="AY119" s="230"/>
      <c r="AZ119" s="230"/>
      <c r="BA119" s="230"/>
      <c r="BB119" s="230"/>
      <c r="BC119" s="230"/>
      <c r="BD119" s="230"/>
      <c r="BE119" s="230"/>
      <c r="BF119" s="230"/>
      <c r="BG119" s="230"/>
      <c r="BH119" s="230"/>
      <c r="BI119" s="230"/>
      <c r="BJ119" s="230"/>
      <c r="BK119" s="230"/>
      <c r="BL119" s="230"/>
      <c r="BM119" s="230"/>
      <c r="BN119" s="230"/>
      <c r="BO119" s="230"/>
      <c r="BP119" s="230"/>
      <c r="BQ119" s="230"/>
      <c r="BR119" s="230"/>
      <c r="BS119" s="230"/>
    </row>
    <row r="120" spans="1:71" ht="38.25" x14ac:dyDescent="0.2">
      <c r="A120" s="248"/>
      <c r="B120" s="249"/>
      <c r="C120" s="249"/>
      <c r="D120" s="249"/>
      <c r="E120" s="249"/>
      <c r="F120" s="250" t="s">
        <v>511</v>
      </c>
      <c r="G120" s="247">
        <f>G118</f>
        <v>0</v>
      </c>
      <c r="H120" s="237" t="s">
        <v>508</v>
      </c>
      <c r="I120" s="242">
        <f>I118</f>
        <v>0</v>
      </c>
      <c r="J120" s="237" t="s">
        <v>125</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1"/>
      <c r="AR120" s="231"/>
      <c r="AS120" s="231"/>
      <c r="AT120" s="230"/>
      <c r="AU120" s="230"/>
      <c r="AV120" s="230"/>
      <c r="AW120" s="230"/>
      <c r="AX120" s="230"/>
      <c r="AY120" s="230"/>
      <c r="AZ120" s="230"/>
      <c r="BA120" s="230"/>
      <c r="BB120" s="230"/>
      <c r="BC120" s="230"/>
      <c r="BD120" s="230"/>
      <c r="BE120" s="230"/>
      <c r="BF120" s="230"/>
      <c r="BG120" s="230"/>
      <c r="BH120" s="230"/>
      <c r="BI120" s="230"/>
      <c r="BJ120" s="230"/>
      <c r="BK120" s="230"/>
      <c r="BL120" s="230"/>
      <c r="BM120" s="230"/>
      <c r="BN120" s="230"/>
      <c r="BO120" s="230"/>
      <c r="BP120" s="230"/>
      <c r="BQ120" s="230"/>
      <c r="BR120" s="230"/>
      <c r="BS120" s="230"/>
    </row>
    <row r="121" spans="1:71" ht="12.75" x14ac:dyDescent="0.2">
      <c r="A121" s="251"/>
      <c r="B121" s="235"/>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1"/>
      <c r="AR121" s="231"/>
      <c r="AS121" s="231"/>
      <c r="AT121" s="230"/>
      <c r="AU121" s="230"/>
      <c r="AV121" s="230"/>
      <c r="AW121" s="230"/>
      <c r="AX121" s="230"/>
      <c r="AY121" s="230"/>
      <c r="AZ121" s="230"/>
      <c r="BA121" s="230"/>
      <c r="BB121" s="230"/>
      <c r="BC121" s="230"/>
      <c r="BD121" s="230"/>
      <c r="BE121" s="230"/>
      <c r="BF121" s="230"/>
      <c r="BG121" s="230"/>
      <c r="BH121" s="230"/>
      <c r="BI121" s="230"/>
      <c r="BJ121" s="230"/>
      <c r="BK121" s="230"/>
      <c r="BL121" s="230"/>
      <c r="BM121" s="230"/>
      <c r="BN121" s="230"/>
      <c r="BO121" s="230"/>
      <c r="BP121" s="230"/>
      <c r="BQ121" s="230"/>
      <c r="BR121" s="230"/>
      <c r="BS121" s="230"/>
    </row>
    <row r="122" spans="1:71" x14ac:dyDescent="0.2">
      <c r="A122" s="252" t="s">
        <v>512</v>
      </c>
      <c r="B122" s="253">
        <f>'6.2. Паспорт фин осв ввод '!C24</f>
        <v>7.4885862599999999</v>
      </c>
      <c r="C122" s="235"/>
      <c r="D122" s="447" t="s">
        <v>320</v>
      </c>
      <c r="E122" s="317" t="s">
        <v>575</v>
      </c>
      <c r="F122" s="318">
        <v>35</v>
      </c>
      <c r="G122" s="448" t="s">
        <v>576</v>
      </c>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x14ac:dyDescent="0.2">
      <c r="A123" s="252" t="s">
        <v>320</v>
      </c>
      <c r="B123" s="254">
        <v>30</v>
      </c>
      <c r="C123" s="235"/>
      <c r="D123" s="447"/>
      <c r="E123" s="317" t="s">
        <v>577</v>
      </c>
      <c r="F123" s="318">
        <v>30</v>
      </c>
      <c r="G123" s="448"/>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x14ac:dyDescent="0.2">
      <c r="A124" s="252" t="s">
        <v>513</v>
      </c>
      <c r="B124" s="254"/>
      <c r="C124" s="255" t="s">
        <v>514</v>
      </c>
      <c r="D124" s="447"/>
      <c r="E124" s="317" t="s">
        <v>578</v>
      </c>
      <c r="F124" s="318">
        <v>30</v>
      </c>
      <c r="G124" s="448"/>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83" customFormat="1" x14ac:dyDescent="0.2">
      <c r="A125" s="256"/>
      <c r="B125" s="257"/>
      <c r="C125" s="258"/>
      <c r="D125" s="447"/>
      <c r="E125" s="317" t="s">
        <v>579</v>
      </c>
      <c r="F125" s="318">
        <v>30</v>
      </c>
      <c r="G125" s="448"/>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x14ac:dyDescent="0.2">
      <c r="A126" s="252" t="s">
        <v>515</v>
      </c>
      <c r="B126" s="260">
        <f>$B$122*1000*1000</f>
        <v>7488586.2599999998</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x14ac:dyDescent="0.2">
      <c r="A127" s="252" t="s">
        <v>516</v>
      </c>
      <c r="B127" s="261">
        <v>0.01</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x14ac:dyDescent="0.2">
      <c r="A128" s="251"/>
      <c r="B128" s="262"/>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x14ac:dyDescent="0.2">
      <c r="A129" s="252" t="s">
        <v>517</v>
      </c>
      <c r="B129" s="263">
        <v>0.20499999999999999</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x14ac:dyDescent="0.2">
      <c r="A130" s="264"/>
      <c r="B130" s="265"/>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12.75" x14ac:dyDescent="0.2">
      <c r="A131" s="319" t="s">
        <v>580</v>
      </c>
      <c r="B131" s="320">
        <v>1.4332</v>
      </c>
      <c r="C131" s="259"/>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12.75" x14ac:dyDescent="0.2">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x14ac:dyDescent="0.2">
      <c r="A133" s="251"/>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83"/>
      <c r="AR133" s="183"/>
      <c r="AS133" s="183"/>
      <c r="BH133" s="235"/>
      <c r="BI133" s="235"/>
      <c r="BJ133" s="235"/>
      <c r="BK133" s="235"/>
      <c r="BL133" s="235"/>
      <c r="BM133" s="235"/>
      <c r="BN133" s="235"/>
      <c r="BO133" s="235"/>
      <c r="BP133" s="235"/>
      <c r="BQ133" s="235"/>
      <c r="BR133" s="235"/>
      <c r="BS133" s="235"/>
    </row>
    <row r="134" spans="1:71" x14ac:dyDescent="0.2">
      <c r="A134" s="252" t="s">
        <v>518</v>
      </c>
      <c r="C134" s="259" t="s">
        <v>581</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183"/>
      <c r="AR134" s="183"/>
      <c r="AS134" s="183"/>
      <c r="BH134" s="259"/>
      <c r="BI134" s="259"/>
      <c r="BJ134" s="259"/>
      <c r="BK134" s="259"/>
      <c r="BL134" s="259"/>
      <c r="BM134" s="259"/>
      <c r="BN134" s="259"/>
      <c r="BO134" s="259"/>
      <c r="BP134" s="259"/>
      <c r="BQ134" s="259"/>
      <c r="BR134" s="259"/>
      <c r="BS134" s="259"/>
    </row>
    <row r="135" spans="1:71" ht="12.75" x14ac:dyDescent="0.2">
      <c r="A135" s="252"/>
      <c r="B135" s="266">
        <v>2019</v>
      </c>
      <c r="C135" s="266">
        <f>B135+1</f>
        <v>2020</v>
      </c>
      <c r="D135" s="266">
        <f t="shared" ref="D135:AY135" si="40">C135+1</f>
        <v>2021</v>
      </c>
      <c r="E135" s="266">
        <f t="shared" si="40"/>
        <v>2022</v>
      </c>
      <c r="F135" s="266">
        <f t="shared" si="40"/>
        <v>2023</v>
      </c>
      <c r="G135" s="266">
        <f t="shared" si="40"/>
        <v>2024</v>
      </c>
      <c r="H135" s="266">
        <f t="shared" si="40"/>
        <v>2025</v>
      </c>
      <c r="I135" s="266">
        <f t="shared" si="40"/>
        <v>2026</v>
      </c>
      <c r="J135" s="266">
        <f t="shared" si="40"/>
        <v>2027</v>
      </c>
      <c r="K135" s="266">
        <f t="shared" si="40"/>
        <v>2028</v>
      </c>
      <c r="L135" s="266">
        <f t="shared" si="40"/>
        <v>2029</v>
      </c>
      <c r="M135" s="266">
        <f t="shared" si="40"/>
        <v>2030</v>
      </c>
      <c r="N135" s="266">
        <f t="shared" si="40"/>
        <v>2031</v>
      </c>
      <c r="O135" s="266">
        <f t="shared" si="40"/>
        <v>2032</v>
      </c>
      <c r="P135" s="266">
        <f t="shared" si="40"/>
        <v>2033</v>
      </c>
      <c r="Q135" s="266">
        <f t="shared" si="40"/>
        <v>2034</v>
      </c>
      <c r="R135" s="266">
        <f t="shared" si="40"/>
        <v>2035</v>
      </c>
      <c r="S135" s="266">
        <f t="shared" si="40"/>
        <v>2036</v>
      </c>
      <c r="T135" s="266">
        <f t="shared" si="40"/>
        <v>2037</v>
      </c>
      <c r="U135" s="266">
        <f t="shared" si="40"/>
        <v>2038</v>
      </c>
      <c r="V135" s="266">
        <f t="shared" si="40"/>
        <v>2039</v>
      </c>
      <c r="W135" s="266">
        <f t="shared" si="40"/>
        <v>2040</v>
      </c>
      <c r="X135" s="266">
        <f t="shared" si="40"/>
        <v>2041</v>
      </c>
      <c r="Y135" s="266">
        <f t="shared" si="40"/>
        <v>2042</v>
      </c>
      <c r="Z135" s="266">
        <f t="shared" si="40"/>
        <v>2043</v>
      </c>
      <c r="AA135" s="266">
        <f t="shared" si="40"/>
        <v>2044</v>
      </c>
      <c r="AB135" s="266">
        <f t="shared" si="40"/>
        <v>2045</v>
      </c>
      <c r="AC135" s="266">
        <f t="shared" si="40"/>
        <v>2046</v>
      </c>
      <c r="AD135" s="266">
        <f t="shared" si="40"/>
        <v>2047</v>
      </c>
      <c r="AE135" s="266">
        <f t="shared" si="40"/>
        <v>2048</v>
      </c>
      <c r="AF135" s="266">
        <f t="shared" si="40"/>
        <v>2049</v>
      </c>
      <c r="AG135" s="266">
        <f t="shared" si="40"/>
        <v>2050</v>
      </c>
      <c r="AH135" s="266">
        <f t="shared" si="40"/>
        <v>2051</v>
      </c>
      <c r="AI135" s="266">
        <f t="shared" si="40"/>
        <v>2052</v>
      </c>
      <c r="AJ135" s="266">
        <f t="shared" si="40"/>
        <v>2053</v>
      </c>
      <c r="AK135" s="266">
        <f t="shared" si="40"/>
        <v>2054</v>
      </c>
      <c r="AL135" s="266">
        <f t="shared" si="40"/>
        <v>2055</v>
      </c>
      <c r="AM135" s="266">
        <f t="shared" si="40"/>
        <v>2056</v>
      </c>
      <c r="AN135" s="266">
        <f t="shared" si="40"/>
        <v>2057</v>
      </c>
      <c r="AO135" s="266">
        <f t="shared" si="40"/>
        <v>2058</v>
      </c>
      <c r="AP135" s="266">
        <f t="shared" si="40"/>
        <v>2059</v>
      </c>
      <c r="AQ135" s="266">
        <f t="shared" si="40"/>
        <v>2060</v>
      </c>
      <c r="AR135" s="266">
        <f t="shared" si="40"/>
        <v>2061</v>
      </c>
      <c r="AS135" s="266">
        <f t="shared" si="40"/>
        <v>2062</v>
      </c>
      <c r="AT135" s="266">
        <f t="shared" si="40"/>
        <v>2063</v>
      </c>
      <c r="AU135" s="266">
        <f t="shared" si="40"/>
        <v>2064</v>
      </c>
      <c r="AV135" s="266">
        <f t="shared" si="40"/>
        <v>2065</v>
      </c>
      <c r="AW135" s="266">
        <f t="shared" si="40"/>
        <v>2066</v>
      </c>
      <c r="AX135" s="266">
        <f t="shared" si="40"/>
        <v>2067</v>
      </c>
      <c r="AY135" s="266">
        <f t="shared" si="40"/>
        <v>2068</v>
      </c>
    </row>
    <row r="136" spans="1:71" ht="12.75" x14ac:dyDescent="0.2">
      <c r="A136" s="252" t="s">
        <v>519</v>
      </c>
      <c r="B136" s="321"/>
      <c r="C136" s="322"/>
      <c r="D136" s="322">
        <v>8.4000000000000005E-2</v>
      </c>
      <c r="E136" s="322">
        <v>7.8E-2</v>
      </c>
      <c r="F136" s="322">
        <v>0.06</v>
      </c>
      <c r="G136" s="322">
        <v>5.5E-2</v>
      </c>
      <c r="H136" s="322">
        <v>0.05</v>
      </c>
      <c r="I136" s="322">
        <f t="shared" ref="I136:AY136" si="41">H136</f>
        <v>0.05</v>
      </c>
      <c r="J136" s="322">
        <f t="shared" si="41"/>
        <v>0.05</v>
      </c>
      <c r="K136" s="322">
        <f t="shared" si="41"/>
        <v>0.05</v>
      </c>
      <c r="L136" s="322">
        <f t="shared" si="41"/>
        <v>0.05</v>
      </c>
      <c r="M136" s="322">
        <f t="shared" si="41"/>
        <v>0.05</v>
      </c>
      <c r="N136" s="322">
        <f t="shared" si="41"/>
        <v>0.05</v>
      </c>
      <c r="O136" s="322">
        <f t="shared" si="41"/>
        <v>0.05</v>
      </c>
      <c r="P136" s="322">
        <f t="shared" si="41"/>
        <v>0.05</v>
      </c>
      <c r="Q136" s="322">
        <f t="shared" si="41"/>
        <v>0.05</v>
      </c>
      <c r="R136" s="322">
        <f t="shared" si="41"/>
        <v>0.05</v>
      </c>
      <c r="S136" s="322">
        <f t="shared" si="41"/>
        <v>0.05</v>
      </c>
      <c r="T136" s="322">
        <f t="shared" si="41"/>
        <v>0.05</v>
      </c>
      <c r="U136" s="322">
        <f t="shared" si="41"/>
        <v>0.05</v>
      </c>
      <c r="V136" s="322">
        <f t="shared" si="41"/>
        <v>0.05</v>
      </c>
      <c r="W136" s="322">
        <f t="shared" si="41"/>
        <v>0.05</v>
      </c>
      <c r="X136" s="322">
        <f t="shared" si="41"/>
        <v>0.05</v>
      </c>
      <c r="Y136" s="322">
        <f t="shared" si="41"/>
        <v>0.05</v>
      </c>
      <c r="Z136" s="322">
        <f t="shared" si="41"/>
        <v>0.05</v>
      </c>
      <c r="AA136" s="322">
        <f t="shared" si="41"/>
        <v>0.05</v>
      </c>
      <c r="AB136" s="322">
        <f t="shared" si="41"/>
        <v>0.05</v>
      </c>
      <c r="AC136" s="322">
        <f t="shared" si="41"/>
        <v>0.05</v>
      </c>
      <c r="AD136" s="322">
        <f t="shared" si="41"/>
        <v>0.05</v>
      </c>
      <c r="AE136" s="322">
        <f t="shared" si="41"/>
        <v>0.05</v>
      </c>
      <c r="AF136" s="322">
        <f t="shared" si="41"/>
        <v>0.05</v>
      </c>
      <c r="AG136" s="322">
        <f t="shared" si="41"/>
        <v>0.05</v>
      </c>
      <c r="AH136" s="322">
        <f t="shared" si="41"/>
        <v>0.05</v>
      </c>
      <c r="AI136" s="322">
        <f t="shared" si="41"/>
        <v>0.05</v>
      </c>
      <c r="AJ136" s="322">
        <f t="shared" si="41"/>
        <v>0.05</v>
      </c>
      <c r="AK136" s="322">
        <f t="shared" si="41"/>
        <v>0.05</v>
      </c>
      <c r="AL136" s="322">
        <f t="shared" si="41"/>
        <v>0.05</v>
      </c>
      <c r="AM136" s="322">
        <f t="shared" si="41"/>
        <v>0.05</v>
      </c>
      <c r="AN136" s="322">
        <f t="shared" si="41"/>
        <v>0.05</v>
      </c>
      <c r="AO136" s="322">
        <f t="shared" si="41"/>
        <v>0.05</v>
      </c>
      <c r="AP136" s="322">
        <f t="shared" si="41"/>
        <v>0.05</v>
      </c>
      <c r="AQ136" s="322">
        <f t="shared" si="41"/>
        <v>0.05</v>
      </c>
      <c r="AR136" s="322">
        <f t="shared" si="41"/>
        <v>0.05</v>
      </c>
      <c r="AS136" s="322">
        <f t="shared" si="41"/>
        <v>0.05</v>
      </c>
      <c r="AT136" s="322">
        <f t="shared" si="41"/>
        <v>0.05</v>
      </c>
      <c r="AU136" s="322">
        <f t="shared" si="41"/>
        <v>0.05</v>
      </c>
      <c r="AV136" s="322">
        <f t="shared" si="41"/>
        <v>0.05</v>
      </c>
      <c r="AW136" s="322">
        <f t="shared" si="41"/>
        <v>0.05</v>
      </c>
      <c r="AX136" s="322">
        <f t="shared" si="41"/>
        <v>0.05</v>
      </c>
      <c r="AY136" s="322">
        <f t="shared" si="41"/>
        <v>0.05</v>
      </c>
    </row>
    <row r="137" spans="1:71" s="183" customFormat="1" ht="15" x14ac:dyDescent="0.2">
      <c r="A137" s="252" t="s">
        <v>520</v>
      </c>
      <c r="B137" s="323"/>
      <c r="C137" s="324">
        <f>(1+B137)*(1+C136)-1</f>
        <v>0</v>
      </c>
      <c r="D137" s="324">
        <f>(1+C137)*(1+D136)-1</f>
        <v>8.4000000000000075E-2</v>
      </c>
      <c r="E137" s="324">
        <f>(1+D137)*(1+E136)-1</f>
        <v>0.16855200000000026</v>
      </c>
      <c r="F137" s="324">
        <f t="shared" ref="F137:AY137" si="42">(1+E137)*(1+F136)-1</f>
        <v>0.23866512000000029</v>
      </c>
      <c r="G137" s="324">
        <f>(1+F137)*(1+G136)-1</f>
        <v>0.30679170160000013</v>
      </c>
      <c r="H137" s="324">
        <f t="shared" si="42"/>
        <v>0.37213128668000017</v>
      </c>
      <c r="I137" s="324">
        <f t="shared" si="42"/>
        <v>0.44073785101400031</v>
      </c>
      <c r="J137" s="324">
        <f t="shared" si="42"/>
        <v>0.51277474356470032</v>
      </c>
      <c r="K137" s="324">
        <f t="shared" si="42"/>
        <v>0.58841348074293531</v>
      </c>
      <c r="L137" s="324">
        <f t="shared" si="42"/>
        <v>0.66783415478008212</v>
      </c>
      <c r="M137" s="324">
        <f t="shared" si="42"/>
        <v>0.75122586251908641</v>
      </c>
      <c r="N137" s="324">
        <f t="shared" si="42"/>
        <v>0.83878715564504081</v>
      </c>
      <c r="O137" s="324">
        <f t="shared" si="42"/>
        <v>0.93072651342729285</v>
      </c>
      <c r="P137" s="324">
        <f t="shared" si="42"/>
        <v>1.0272628390986576</v>
      </c>
      <c r="Q137" s="324">
        <f t="shared" si="42"/>
        <v>1.1286259810535904</v>
      </c>
      <c r="R137" s="324">
        <f t="shared" si="42"/>
        <v>1.23505728010627</v>
      </c>
      <c r="S137" s="324">
        <f t="shared" si="42"/>
        <v>1.3468101441115836</v>
      </c>
      <c r="T137" s="324">
        <f t="shared" si="42"/>
        <v>1.4641506513171629</v>
      </c>
      <c r="U137" s="324">
        <f t="shared" si="42"/>
        <v>1.5873581838830213</v>
      </c>
      <c r="V137" s="324">
        <f t="shared" si="42"/>
        <v>1.7167260930771726</v>
      </c>
      <c r="W137" s="324">
        <f t="shared" si="42"/>
        <v>1.8525623977310315</v>
      </c>
      <c r="X137" s="324">
        <f t="shared" si="42"/>
        <v>1.995190517617583</v>
      </c>
      <c r="Y137" s="324">
        <f t="shared" si="42"/>
        <v>2.1449500434984623</v>
      </c>
      <c r="Z137" s="324">
        <f t="shared" si="42"/>
        <v>2.3021975456733856</v>
      </c>
      <c r="AA137" s="324">
        <f t="shared" si="42"/>
        <v>2.4673074229570551</v>
      </c>
      <c r="AB137" s="324">
        <f t="shared" si="42"/>
        <v>2.640672794104908</v>
      </c>
      <c r="AC137" s="324">
        <f t="shared" si="42"/>
        <v>2.8227064338101537</v>
      </c>
      <c r="AD137" s="324">
        <f t="shared" si="42"/>
        <v>3.0138417555006614</v>
      </c>
      <c r="AE137" s="324">
        <f t="shared" si="42"/>
        <v>3.2145338432756949</v>
      </c>
      <c r="AF137" s="324">
        <f t="shared" si="42"/>
        <v>3.4252605354394801</v>
      </c>
      <c r="AG137" s="324">
        <f t="shared" si="42"/>
        <v>3.6465235622114545</v>
      </c>
      <c r="AH137" s="324">
        <f t="shared" si="42"/>
        <v>3.8788497403220275</v>
      </c>
      <c r="AI137" s="324">
        <f t="shared" si="42"/>
        <v>4.1227922273381292</v>
      </c>
      <c r="AJ137" s="324">
        <f t="shared" si="42"/>
        <v>4.3789318387050358</v>
      </c>
      <c r="AK137" s="324">
        <f t="shared" si="42"/>
        <v>4.6478784306402874</v>
      </c>
      <c r="AL137" s="324">
        <f t="shared" si="42"/>
        <v>4.9302723521723024</v>
      </c>
      <c r="AM137" s="324">
        <f t="shared" si="42"/>
        <v>5.2267859697809174</v>
      </c>
      <c r="AN137" s="324">
        <f t="shared" si="42"/>
        <v>5.5381252682699635</v>
      </c>
      <c r="AO137" s="324">
        <f t="shared" si="42"/>
        <v>5.8650315316834618</v>
      </c>
      <c r="AP137" s="324">
        <f t="shared" si="42"/>
        <v>6.2082831082676355</v>
      </c>
      <c r="AQ137" s="324">
        <f t="shared" si="42"/>
        <v>6.5686972636810177</v>
      </c>
      <c r="AR137" s="324">
        <f t="shared" si="42"/>
        <v>6.9471321268650685</v>
      </c>
      <c r="AS137" s="324">
        <f t="shared" si="42"/>
        <v>7.3444887332083226</v>
      </c>
      <c r="AT137" s="324">
        <f t="shared" si="42"/>
        <v>7.7617131698687398</v>
      </c>
      <c r="AU137" s="324">
        <f t="shared" si="42"/>
        <v>8.1997988283621766</v>
      </c>
      <c r="AV137" s="324">
        <f t="shared" si="42"/>
        <v>8.6597887697802864</v>
      </c>
      <c r="AW137" s="324">
        <f>(1+AV137)*(1+AW136)-1</f>
        <v>9.1427782082693003</v>
      </c>
      <c r="AX137" s="324">
        <f t="shared" si="42"/>
        <v>9.6499171186827652</v>
      </c>
      <c r="AY137" s="324">
        <f t="shared" si="42"/>
        <v>10.182412974616904</v>
      </c>
    </row>
    <row r="138" spans="1:71" s="183" customFormat="1" x14ac:dyDescent="0.2">
      <c r="A138" s="268"/>
      <c r="B138" s="267"/>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c r="AQ138" s="143"/>
    </row>
    <row r="139" spans="1:71" ht="12.75" x14ac:dyDescent="0.2">
      <c r="A139" s="251"/>
      <c r="B139" s="321">
        <v>2016</v>
      </c>
      <c r="C139" s="321">
        <f>B139+1</f>
        <v>2017</v>
      </c>
      <c r="D139" s="321">
        <f t="shared" ref="D139:S140" si="43">C139+1</f>
        <v>2018</v>
      </c>
      <c r="E139" s="321">
        <f t="shared" si="43"/>
        <v>2019</v>
      </c>
      <c r="F139" s="321">
        <f t="shared" si="43"/>
        <v>2020</v>
      </c>
      <c r="G139" s="321">
        <f t="shared" si="43"/>
        <v>2021</v>
      </c>
      <c r="H139" s="321">
        <f t="shared" si="43"/>
        <v>2022</v>
      </c>
      <c r="I139" s="321">
        <f t="shared" si="43"/>
        <v>2023</v>
      </c>
      <c r="J139" s="321">
        <f t="shared" si="43"/>
        <v>2024</v>
      </c>
      <c r="K139" s="321">
        <f t="shared" si="43"/>
        <v>2025</v>
      </c>
      <c r="L139" s="321">
        <f t="shared" si="43"/>
        <v>2026</v>
      </c>
      <c r="M139" s="321">
        <f t="shared" si="43"/>
        <v>2027</v>
      </c>
      <c r="N139" s="321">
        <f t="shared" si="43"/>
        <v>2028</v>
      </c>
      <c r="O139" s="321">
        <f t="shared" si="43"/>
        <v>2029</v>
      </c>
      <c r="P139" s="321">
        <f t="shared" si="43"/>
        <v>2030</v>
      </c>
      <c r="Q139" s="321">
        <f t="shared" si="43"/>
        <v>2031</v>
      </c>
      <c r="R139" s="321">
        <f t="shared" si="43"/>
        <v>2032</v>
      </c>
      <c r="S139" s="321">
        <f t="shared" si="43"/>
        <v>2033</v>
      </c>
      <c r="T139" s="321">
        <f t="shared" ref="T139:AI140" si="44">S139+1</f>
        <v>2034</v>
      </c>
      <c r="U139" s="321">
        <f t="shared" si="44"/>
        <v>2035</v>
      </c>
      <c r="V139" s="321">
        <f t="shared" si="44"/>
        <v>2036</v>
      </c>
      <c r="W139" s="321">
        <f t="shared" si="44"/>
        <v>2037</v>
      </c>
      <c r="X139" s="321">
        <f t="shared" si="44"/>
        <v>2038</v>
      </c>
      <c r="Y139" s="321">
        <f t="shared" si="44"/>
        <v>2039</v>
      </c>
      <c r="Z139" s="321">
        <f t="shared" si="44"/>
        <v>2040</v>
      </c>
      <c r="AA139" s="321">
        <f t="shared" si="44"/>
        <v>2041</v>
      </c>
      <c r="AB139" s="321">
        <f t="shared" si="44"/>
        <v>2042</v>
      </c>
      <c r="AC139" s="321">
        <f t="shared" si="44"/>
        <v>2043</v>
      </c>
      <c r="AD139" s="321">
        <f t="shared" si="44"/>
        <v>2044</v>
      </c>
      <c r="AE139" s="321">
        <f t="shared" si="44"/>
        <v>2045</v>
      </c>
      <c r="AF139" s="321">
        <f t="shared" si="44"/>
        <v>2046</v>
      </c>
      <c r="AG139" s="321">
        <f t="shared" si="44"/>
        <v>2047</v>
      </c>
      <c r="AH139" s="321">
        <f t="shared" si="44"/>
        <v>2048</v>
      </c>
      <c r="AI139" s="321">
        <f t="shared" si="44"/>
        <v>2049</v>
      </c>
      <c r="AJ139" s="321">
        <f t="shared" ref="AJ139:AY140" si="45">AI139+1</f>
        <v>2050</v>
      </c>
      <c r="AK139" s="321">
        <f t="shared" si="45"/>
        <v>2051</v>
      </c>
      <c r="AL139" s="321">
        <f t="shared" si="45"/>
        <v>2052</v>
      </c>
      <c r="AM139" s="321">
        <f t="shared" si="45"/>
        <v>2053</v>
      </c>
      <c r="AN139" s="321">
        <f t="shared" si="45"/>
        <v>2054</v>
      </c>
      <c r="AO139" s="321">
        <f t="shared" si="45"/>
        <v>2055</v>
      </c>
      <c r="AP139" s="321">
        <f t="shared" si="45"/>
        <v>2056</v>
      </c>
      <c r="AQ139" s="321">
        <f t="shared" si="45"/>
        <v>2057</v>
      </c>
      <c r="AR139" s="321">
        <f t="shared" si="45"/>
        <v>2058</v>
      </c>
      <c r="AS139" s="321">
        <f t="shared" si="45"/>
        <v>2059</v>
      </c>
      <c r="AT139" s="321">
        <f t="shared" si="45"/>
        <v>2060</v>
      </c>
      <c r="AU139" s="321">
        <f t="shared" si="45"/>
        <v>2061</v>
      </c>
      <c r="AV139" s="321">
        <f t="shared" si="45"/>
        <v>2062</v>
      </c>
      <c r="AW139" s="321">
        <f t="shared" si="45"/>
        <v>2063</v>
      </c>
      <c r="AX139" s="321">
        <f t="shared" si="45"/>
        <v>2064</v>
      </c>
      <c r="AY139" s="321">
        <f t="shared" si="45"/>
        <v>2065</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x14ac:dyDescent="0.2">
      <c r="A140" s="251"/>
      <c r="B140" s="325">
        <v>0</v>
      </c>
      <c r="C140" s="325">
        <v>0</v>
      </c>
      <c r="D140" s="325">
        <v>1</v>
      </c>
      <c r="E140" s="325">
        <f>D140+1</f>
        <v>2</v>
      </c>
      <c r="F140" s="325">
        <f t="shared" si="43"/>
        <v>3</v>
      </c>
      <c r="G140" s="325">
        <f t="shared" si="43"/>
        <v>4</v>
      </c>
      <c r="H140" s="325">
        <f t="shared" si="43"/>
        <v>5</v>
      </c>
      <c r="I140" s="325">
        <f t="shared" si="43"/>
        <v>6</v>
      </c>
      <c r="J140" s="325">
        <f t="shared" si="43"/>
        <v>7</v>
      </c>
      <c r="K140" s="325">
        <f t="shared" si="43"/>
        <v>8</v>
      </c>
      <c r="L140" s="325">
        <f t="shared" si="43"/>
        <v>9</v>
      </c>
      <c r="M140" s="325">
        <f t="shared" si="43"/>
        <v>10</v>
      </c>
      <c r="N140" s="325">
        <f t="shared" si="43"/>
        <v>11</v>
      </c>
      <c r="O140" s="325">
        <f t="shared" si="43"/>
        <v>12</v>
      </c>
      <c r="P140" s="325">
        <f t="shared" si="43"/>
        <v>13</v>
      </c>
      <c r="Q140" s="325">
        <f t="shared" si="43"/>
        <v>14</v>
      </c>
      <c r="R140" s="325">
        <f t="shared" si="43"/>
        <v>15</v>
      </c>
      <c r="S140" s="325">
        <f t="shared" si="43"/>
        <v>16</v>
      </c>
      <c r="T140" s="325">
        <f t="shared" si="44"/>
        <v>17</v>
      </c>
      <c r="U140" s="325">
        <f t="shared" si="44"/>
        <v>18</v>
      </c>
      <c r="V140" s="325">
        <f t="shared" si="44"/>
        <v>19</v>
      </c>
      <c r="W140" s="325">
        <f t="shared" si="44"/>
        <v>20</v>
      </c>
      <c r="X140" s="325">
        <f t="shared" si="44"/>
        <v>21</v>
      </c>
      <c r="Y140" s="325">
        <f t="shared" si="44"/>
        <v>22</v>
      </c>
      <c r="Z140" s="325">
        <f t="shared" si="44"/>
        <v>23</v>
      </c>
      <c r="AA140" s="325">
        <f t="shared" si="44"/>
        <v>24</v>
      </c>
      <c r="AB140" s="325">
        <f t="shared" si="44"/>
        <v>25</v>
      </c>
      <c r="AC140" s="325">
        <f t="shared" si="44"/>
        <v>26</v>
      </c>
      <c r="AD140" s="325">
        <f t="shared" si="44"/>
        <v>27</v>
      </c>
      <c r="AE140" s="325">
        <f t="shared" si="44"/>
        <v>28</v>
      </c>
      <c r="AF140" s="325">
        <f t="shared" si="44"/>
        <v>29</v>
      </c>
      <c r="AG140" s="325">
        <f t="shared" si="44"/>
        <v>30</v>
      </c>
      <c r="AH140" s="325">
        <f t="shared" si="44"/>
        <v>31</v>
      </c>
      <c r="AI140" s="325">
        <f t="shared" si="44"/>
        <v>32</v>
      </c>
      <c r="AJ140" s="325">
        <f t="shared" si="45"/>
        <v>33</v>
      </c>
      <c r="AK140" s="325">
        <f t="shared" si="45"/>
        <v>34</v>
      </c>
      <c r="AL140" s="325">
        <f t="shared" si="45"/>
        <v>35</v>
      </c>
      <c r="AM140" s="325">
        <f t="shared" si="45"/>
        <v>36</v>
      </c>
      <c r="AN140" s="325">
        <f t="shared" si="45"/>
        <v>37</v>
      </c>
      <c r="AO140" s="325">
        <f t="shared" si="45"/>
        <v>38</v>
      </c>
      <c r="AP140" s="325">
        <f>AO140+1</f>
        <v>39</v>
      </c>
      <c r="AQ140" s="325">
        <f t="shared" si="45"/>
        <v>40</v>
      </c>
      <c r="AR140" s="325">
        <f t="shared" si="45"/>
        <v>41</v>
      </c>
      <c r="AS140" s="325">
        <f t="shared" si="45"/>
        <v>42</v>
      </c>
      <c r="AT140" s="325">
        <f t="shared" si="45"/>
        <v>43</v>
      </c>
      <c r="AU140" s="325">
        <f t="shared" si="45"/>
        <v>44</v>
      </c>
      <c r="AV140" s="325">
        <f t="shared" si="45"/>
        <v>45</v>
      </c>
      <c r="AW140" s="325">
        <f t="shared" si="45"/>
        <v>46</v>
      </c>
      <c r="AX140" s="325">
        <f t="shared" si="45"/>
        <v>47</v>
      </c>
      <c r="AY140" s="325">
        <f t="shared" si="45"/>
        <v>48</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x14ac:dyDescent="0.2">
      <c r="A141" s="251"/>
      <c r="B141" s="326">
        <f>AVERAGE(A140:B140)</f>
        <v>0</v>
      </c>
      <c r="C141" s="326">
        <f>AVERAGE(B140:C140)</f>
        <v>0</v>
      </c>
      <c r="D141" s="326">
        <f>AVERAGE(C140:D140)</f>
        <v>0.5</v>
      </c>
      <c r="E141" s="326">
        <f>AVERAGE(D140:E140)</f>
        <v>1.5</v>
      </c>
      <c r="F141" s="326">
        <f t="shared" ref="F141:AO141" si="46">AVERAGE(E140:F140)</f>
        <v>2.5</v>
      </c>
      <c r="G141" s="326">
        <f t="shared" si="46"/>
        <v>3.5</v>
      </c>
      <c r="H141" s="326">
        <f t="shared" si="46"/>
        <v>4.5</v>
      </c>
      <c r="I141" s="326">
        <f t="shared" si="46"/>
        <v>5.5</v>
      </c>
      <c r="J141" s="326">
        <f t="shared" si="46"/>
        <v>6.5</v>
      </c>
      <c r="K141" s="326">
        <f t="shared" si="46"/>
        <v>7.5</v>
      </c>
      <c r="L141" s="326">
        <f t="shared" si="46"/>
        <v>8.5</v>
      </c>
      <c r="M141" s="326">
        <f t="shared" si="46"/>
        <v>9.5</v>
      </c>
      <c r="N141" s="326">
        <f t="shared" si="46"/>
        <v>10.5</v>
      </c>
      <c r="O141" s="326">
        <f t="shared" si="46"/>
        <v>11.5</v>
      </c>
      <c r="P141" s="326">
        <f t="shared" si="46"/>
        <v>12.5</v>
      </c>
      <c r="Q141" s="326">
        <f t="shared" si="46"/>
        <v>13.5</v>
      </c>
      <c r="R141" s="326">
        <f t="shared" si="46"/>
        <v>14.5</v>
      </c>
      <c r="S141" s="326">
        <f t="shared" si="46"/>
        <v>15.5</v>
      </c>
      <c r="T141" s="326">
        <f t="shared" si="46"/>
        <v>16.5</v>
      </c>
      <c r="U141" s="326">
        <f t="shared" si="46"/>
        <v>17.5</v>
      </c>
      <c r="V141" s="326">
        <f t="shared" si="46"/>
        <v>18.5</v>
      </c>
      <c r="W141" s="326">
        <f t="shared" si="46"/>
        <v>19.5</v>
      </c>
      <c r="X141" s="326">
        <f t="shared" si="46"/>
        <v>20.5</v>
      </c>
      <c r="Y141" s="326">
        <f t="shared" si="46"/>
        <v>21.5</v>
      </c>
      <c r="Z141" s="326">
        <f t="shared" si="46"/>
        <v>22.5</v>
      </c>
      <c r="AA141" s="326">
        <f t="shared" si="46"/>
        <v>23.5</v>
      </c>
      <c r="AB141" s="326">
        <f t="shared" si="46"/>
        <v>24.5</v>
      </c>
      <c r="AC141" s="326">
        <f t="shared" si="46"/>
        <v>25.5</v>
      </c>
      <c r="AD141" s="326">
        <f t="shared" si="46"/>
        <v>26.5</v>
      </c>
      <c r="AE141" s="326">
        <f t="shared" si="46"/>
        <v>27.5</v>
      </c>
      <c r="AF141" s="326">
        <f t="shared" si="46"/>
        <v>28.5</v>
      </c>
      <c r="AG141" s="326">
        <f t="shared" si="46"/>
        <v>29.5</v>
      </c>
      <c r="AH141" s="326">
        <f t="shared" si="46"/>
        <v>30.5</v>
      </c>
      <c r="AI141" s="326">
        <f t="shared" si="46"/>
        <v>31.5</v>
      </c>
      <c r="AJ141" s="326">
        <f t="shared" si="46"/>
        <v>32.5</v>
      </c>
      <c r="AK141" s="326">
        <f t="shared" si="46"/>
        <v>33.5</v>
      </c>
      <c r="AL141" s="326">
        <f t="shared" si="46"/>
        <v>34.5</v>
      </c>
      <c r="AM141" s="326">
        <f t="shared" si="46"/>
        <v>35.5</v>
      </c>
      <c r="AN141" s="326">
        <f t="shared" si="46"/>
        <v>36.5</v>
      </c>
      <c r="AO141" s="326">
        <f t="shared" si="46"/>
        <v>37.5</v>
      </c>
      <c r="AP141" s="326">
        <f>AVERAGE(AO140:AP140)</f>
        <v>38.5</v>
      </c>
      <c r="AQ141" s="326">
        <f t="shared" ref="AQ141:AY141" si="47">AVERAGE(AP140:AQ140)</f>
        <v>39.5</v>
      </c>
      <c r="AR141" s="326">
        <f t="shared" si="47"/>
        <v>40.5</v>
      </c>
      <c r="AS141" s="326">
        <f t="shared" si="47"/>
        <v>41.5</v>
      </c>
      <c r="AT141" s="326">
        <f t="shared" si="47"/>
        <v>42.5</v>
      </c>
      <c r="AU141" s="326">
        <f t="shared" si="47"/>
        <v>43.5</v>
      </c>
      <c r="AV141" s="326">
        <f t="shared" si="47"/>
        <v>44.5</v>
      </c>
      <c r="AW141" s="326">
        <f t="shared" si="47"/>
        <v>45.5</v>
      </c>
      <c r="AX141" s="326">
        <f t="shared" si="47"/>
        <v>46.5</v>
      </c>
      <c r="AY141" s="326">
        <f t="shared" si="47"/>
        <v>47.5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x14ac:dyDescent="0.2">
      <c r="A142" s="251"/>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x14ac:dyDescent="0.2">
      <c r="A143" s="251"/>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x14ac:dyDescent="0.2">
      <c r="A144" s="251"/>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x14ac:dyDescent="0.2">
      <c r="A145" s="251"/>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x14ac:dyDescent="0.2">
      <c r="A146" s="251"/>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x14ac:dyDescent="0.2">
      <c r="A147" s="251"/>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x14ac:dyDescent="0.2">
      <c r="A148" s="251"/>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x14ac:dyDescent="0.2">
      <c r="A149" s="251"/>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x14ac:dyDescent="0.2">
      <c r="A150" s="251"/>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x14ac:dyDescent="0.2">
      <c r="A151" s="251"/>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x14ac:dyDescent="0.2">
      <c r="A152" s="251"/>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x14ac:dyDescent="0.2">
      <c r="A153" s="251"/>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x14ac:dyDescent="0.2">
      <c r="A154" s="251"/>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x14ac:dyDescent="0.2">
      <c r="A155" s="251"/>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x14ac:dyDescent="0.2">
      <c r="A156" s="236"/>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1"/>
      <c r="AR156" s="231"/>
      <c r="AS156" s="231"/>
      <c r="AT156" s="230"/>
      <c r="AU156" s="230"/>
      <c r="AV156" s="230"/>
      <c r="AW156" s="230"/>
      <c r="AX156" s="230"/>
      <c r="AY156" s="230"/>
      <c r="AZ156" s="230"/>
      <c r="BA156" s="230"/>
      <c r="BB156" s="230"/>
      <c r="BC156" s="230"/>
      <c r="BD156" s="230"/>
      <c r="BE156" s="230"/>
      <c r="BF156" s="230"/>
      <c r="BG156" s="230"/>
      <c r="BH156" s="230"/>
      <c r="BI156" s="230"/>
      <c r="BJ156" s="230"/>
      <c r="BK156" s="230"/>
      <c r="BL156" s="230"/>
      <c r="BM156" s="230"/>
      <c r="BN156" s="230"/>
      <c r="BO156" s="230"/>
      <c r="BP156" s="230"/>
      <c r="BQ156" s="230"/>
      <c r="BR156" s="230"/>
      <c r="BS156" s="230"/>
    </row>
    <row r="157" spans="1:71" ht="12.75" x14ac:dyDescent="0.2">
      <c r="A157" s="236"/>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1"/>
      <c r="AR157" s="231"/>
      <c r="AS157" s="231"/>
      <c r="AT157" s="230"/>
      <c r="AU157" s="230"/>
      <c r="AV157" s="230"/>
      <c r="AW157" s="230"/>
      <c r="AX157" s="230"/>
      <c r="AY157" s="230"/>
      <c r="AZ157" s="230"/>
      <c r="BA157" s="230"/>
      <c r="BB157" s="230"/>
      <c r="BC157" s="230"/>
      <c r="BD157" s="230"/>
      <c r="BE157" s="230"/>
      <c r="BF157" s="230"/>
      <c r="BG157" s="230"/>
      <c r="BH157" s="230"/>
      <c r="BI157" s="230"/>
      <c r="BJ157" s="230"/>
      <c r="BK157" s="230"/>
      <c r="BL157" s="230"/>
      <c r="BM157" s="230"/>
      <c r="BN157" s="230"/>
      <c r="BO157" s="230"/>
      <c r="BP157" s="230"/>
      <c r="BQ157" s="230"/>
      <c r="BR157" s="230"/>
      <c r="BS157" s="230"/>
    </row>
    <row r="158" spans="1:71" ht="12.75" x14ac:dyDescent="0.2">
      <c r="A158" s="236"/>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1"/>
      <c r="AR158" s="231"/>
      <c r="AS158" s="231"/>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row>
    <row r="159" spans="1:71" ht="12.75" x14ac:dyDescent="0.2">
      <c r="A159" s="236"/>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1"/>
      <c r="AR159" s="231"/>
      <c r="AS159" s="231"/>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row>
    <row r="160" spans="1:71" ht="12.75" x14ac:dyDescent="0.2">
      <c r="A160" s="236"/>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1"/>
      <c r="AR160" s="231"/>
      <c r="AS160" s="231"/>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row>
    <row r="161" spans="1:71" ht="12.75" x14ac:dyDescent="0.2">
      <c r="A161" s="236"/>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1"/>
      <c r="AR161" s="231"/>
      <c r="AS161" s="231"/>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row>
    <row r="162" spans="1:71" ht="12.75" x14ac:dyDescent="0.2">
      <c r="A162" s="236"/>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1"/>
      <c r="AR162" s="231"/>
      <c r="AS162" s="231"/>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row>
    <row r="163" spans="1:71" ht="12.75" x14ac:dyDescent="0.2">
      <c r="A163" s="236"/>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1"/>
      <c r="AR163" s="231"/>
      <c r="AS163" s="231"/>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row>
    <row r="164" spans="1:71" ht="12.75" x14ac:dyDescent="0.2">
      <c r="A164" s="236"/>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1"/>
      <c r="AR164" s="231"/>
      <c r="AS164" s="231"/>
      <c r="AT164" s="230"/>
      <c r="AU164" s="230"/>
      <c r="AV164" s="230"/>
      <c r="AW164" s="230"/>
      <c r="AX164" s="230"/>
      <c r="AY164" s="230"/>
      <c r="AZ164" s="230"/>
      <c r="BA164" s="230"/>
      <c r="BB164" s="230"/>
      <c r="BC164" s="230"/>
      <c r="BD164" s="230"/>
      <c r="BE164" s="230"/>
      <c r="BF164" s="230"/>
      <c r="BG164" s="230"/>
      <c r="BH164" s="230"/>
      <c r="BI164" s="230"/>
      <c r="BJ164" s="230"/>
      <c r="BK164" s="230"/>
      <c r="BL164" s="230"/>
      <c r="BM164" s="230"/>
      <c r="BN164" s="230"/>
      <c r="BO164" s="230"/>
      <c r="BP164" s="230"/>
      <c r="BQ164" s="230"/>
      <c r="BR164" s="230"/>
      <c r="BS164" s="230"/>
    </row>
    <row r="165" spans="1:71" ht="12.75" x14ac:dyDescent="0.2">
      <c r="A165" s="236"/>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1"/>
      <c r="AR165" s="231"/>
      <c r="AS165" s="231"/>
      <c r="AT165" s="230"/>
      <c r="AU165" s="230"/>
      <c r="AV165" s="230"/>
      <c r="AW165" s="230"/>
      <c r="AX165" s="230"/>
      <c r="AY165" s="230"/>
      <c r="AZ165" s="230"/>
      <c r="BA165" s="230"/>
      <c r="BB165" s="230"/>
      <c r="BC165" s="230"/>
      <c r="BD165" s="230"/>
      <c r="BE165" s="230"/>
      <c r="BF165" s="230"/>
      <c r="BG165" s="230"/>
      <c r="BH165" s="230"/>
      <c r="BI165" s="230"/>
      <c r="BJ165" s="230"/>
      <c r="BK165" s="230"/>
      <c r="BL165" s="230"/>
      <c r="BM165" s="230"/>
      <c r="BN165" s="230"/>
      <c r="BO165" s="230"/>
      <c r="BP165" s="230"/>
      <c r="BQ165" s="230"/>
      <c r="BR165" s="230"/>
      <c r="BS165" s="230"/>
    </row>
    <row r="166" spans="1:71" ht="12.75" x14ac:dyDescent="0.2">
      <c r="A166" s="236"/>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1"/>
      <c r="AR166" s="231"/>
      <c r="AS166" s="231"/>
      <c r="AT166" s="230"/>
      <c r="AU166" s="230"/>
      <c r="AV166" s="230"/>
      <c r="AW166" s="230"/>
      <c r="AX166" s="230"/>
      <c r="AY166" s="230"/>
      <c r="AZ166" s="230"/>
      <c r="BA166" s="230"/>
      <c r="BB166" s="230"/>
      <c r="BC166" s="230"/>
      <c r="BD166" s="230"/>
      <c r="BE166" s="230"/>
      <c r="BF166" s="230"/>
      <c r="BG166" s="230"/>
      <c r="BH166" s="230"/>
      <c r="BI166" s="230"/>
      <c r="BJ166" s="230"/>
      <c r="BK166" s="230"/>
      <c r="BL166" s="230"/>
      <c r="BM166" s="230"/>
      <c r="BN166" s="230"/>
      <c r="BO166" s="230"/>
      <c r="BP166" s="230"/>
      <c r="BQ166" s="230"/>
      <c r="BR166" s="230"/>
      <c r="BS166" s="230"/>
    </row>
    <row r="167" spans="1:71" ht="12.75" x14ac:dyDescent="0.2">
      <c r="A167" s="236"/>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1"/>
      <c r="AR167" s="231"/>
      <c r="AS167" s="231"/>
      <c r="AT167" s="230"/>
      <c r="AU167" s="230"/>
      <c r="AV167" s="230"/>
      <c r="AW167" s="230"/>
      <c r="AX167" s="230"/>
      <c r="AY167" s="230"/>
      <c r="AZ167" s="230"/>
      <c r="BA167" s="230"/>
      <c r="BB167" s="230"/>
      <c r="BC167" s="230"/>
      <c r="BD167" s="230"/>
      <c r="BE167" s="230"/>
      <c r="BF167" s="230"/>
      <c r="BG167" s="230"/>
      <c r="BH167" s="230"/>
      <c r="BI167" s="230"/>
      <c r="BJ167" s="230"/>
      <c r="BK167" s="230"/>
      <c r="BL167" s="230"/>
      <c r="BM167" s="230"/>
      <c r="BN167" s="230"/>
      <c r="BO167" s="230"/>
      <c r="BP167" s="230"/>
      <c r="BQ167" s="230"/>
      <c r="BR167" s="230"/>
      <c r="BS167" s="230"/>
    </row>
    <row r="168" spans="1:71" ht="12.75" x14ac:dyDescent="0.2">
      <c r="A168" s="236"/>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1"/>
      <c r="AR168" s="231"/>
      <c r="AS168" s="231"/>
      <c r="AT168" s="230"/>
      <c r="AU168" s="230"/>
      <c r="AV168" s="230"/>
      <c r="AW168" s="230"/>
      <c r="AX168" s="230"/>
      <c r="AY168" s="230"/>
      <c r="AZ168" s="230"/>
      <c r="BA168" s="230"/>
      <c r="BB168" s="230"/>
      <c r="BC168" s="230"/>
      <c r="BD168" s="230"/>
      <c r="BE168" s="230"/>
      <c r="BF168" s="230"/>
      <c r="BG168" s="230"/>
      <c r="BH168" s="230"/>
      <c r="BI168" s="230"/>
      <c r="BJ168" s="230"/>
      <c r="BK168" s="230"/>
      <c r="BL168" s="230"/>
      <c r="BM168" s="230"/>
      <c r="BN168" s="230"/>
      <c r="BO168" s="230"/>
      <c r="BP168" s="230"/>
      <c r="BQ168" s="230"/>
      <c r="BR168" s="230"/>
      <c r="BS168" s="230"/>
    </row>
    <row r="169" spans="1:71" ht="12.75" x14ac:dyDescent="0.2">
      <c r="A169" s="236"/>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1"/>
      <c r="AR169" s="231"/>
      <c r="AS169" s="231"/>
      <c r="AT169" s="230"/>
      <c r="AU169" s="230"/>
      <c r="AV169" s="230"/>
      <c r="AW169" s="230"/>
      <c r="AX169" s="230"/>
      <c r="AY169" s="230"/>
      <c r="AZ169" s="230"/>
      <c r="BA169" s="230"/>
      <c r="BB169" s="230"/>
      <c r="BC169" s="230"/>
      <c r="BD169" s="230"/>
      <c r="BE169" s="230"/>
      <c r="BF169" s="230"/>
      <c r="BG169" s="230"/>
      <c r="BH169" s="230"/>
      <c r="BI169" s="230"/>
      <c r="BJ169" s="230"/>
      <c r="BK169" s="230"/>
      <c r="BL169" s="230"/>
      <c r="BM169" s="230"/>
      <c r="BN169" s="230"/>
      <c r="BO169" s="230"/>
      <c r="BP169" s="230"/>
      <c r="BQ169" s="230"/>
      <c r="BR169" s="230"/>
      <c r="BS169" s="230"/>
    </row>
    <row r="170" spans="1:71" ht="12.75" x14ac:dyDescent="0.2">
      <c r="A170" s="236"/>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1"/>
      <c r="AR170" s="231"/>
      <c r="AS170" s="231"/>
      <c r="AT170" s="230"/>
      <c r="AU170" s="230"/>
      <c r="AV170" s="230"/>
      <c r="AW170" s="230"/>
      <c r="AX170" s="230"/>
      <c r="AY170" s="230"/>
      <c r="AZ170" s="230"/>
      <c r="BA170" s="230"/>
      <c r="BB170" s="230"/>
      <c r="BC170" s="230"/>
      <c r="BD170" s="230"/>
      <c r="BE170" s="230"/>
      <c r="BF170" s="230"/>
      <c r="BG170" s="230"/>
      <c r="BH170" s="230"/>
      <c r="BI170" s="230"/>
      <c r="BJ170" s="230"/>
      <c r="BK170" s="230"/>
      <c r="BL170" s="230"/>
      <c r="BM170" s="230"/>
      <c r="BN170" s="230"/>
      <c r="BO170" s="230"/>
      <c r="BP170" s="230"/>
      <c r="BQ170" s="230"/>
      <c r="BR170" s="230"/>
      <c r="BS170" s="230"/>
    </row>
    <row r="171" spans="1:71" ht="12.75" x14ac:dyDescent="0.2">
      <c r="A171" s="236"/>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1"/>
      <c r="AR171" s="231"/>
      <c r="AS171" s="231"/>
      <c r="AT171" s="230"/>
      <c r="AU171" s="230"/>
      <c r="AV171" s="230"/>
      <c r="AW171" s="230"/>
      <c r="AX171" s="230"/>
      <c r="AY171" s="230"/>
      <c r="AZ171" s="230"/>
      <c r="BA171" s="230"/>
      <c r="BB171" s="230"/>
      <c r="BC171" s="230"/>
      <c r="BD171" s="230"/>
      <c r="BE171" s="230"/>
      <c r="BF171" s="230"/>
      <c r="BG171" s="230"/>
      <c r="BH171" s="230"/>
      <c r="BI171" s="230"/>
      <c r="BJ171" s="230"/>
      <c r="BK171" s="230"/>
      <c r="BL171" s="230"/>
      <c r="BM171" s="230"/>
      <c r="BN171" s="230"/>
      <c r="BO171" s="230"/>
      <c r="BP171" s="230"/>
      <c r="BQ171" s="230"/>
      <c r="BR171" s="230"/>
      <c r="BS171" s="230"/>
    </row>
    <row r="172" spans="1:71" ht="12.75" x14ac:dyDescent="0.2">
      <c r="A172" s="236"/>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1"/>
      <c r="AR172" s="231"/>
      <c r="AS172" s="231"/>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row>
    <row r="173" spans="1:71" ht="12.75" x14ac:dyDescent="0.2">
      <c r="A173" s="236"/>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1"/>
      <c r="AR173" s="231"/>
      <c r="AS173" s="231"/>
      <c r="AT173" s="230"/>
      <c r="AU173" s="230"/>
      <c r="AV173" s="230"/>
      <c r="AW173" s="230"/>
      <c r="AX173" s="230"/>
      <c r="AY173" s="230"/>
      <c r="AZ173" s="230"/>
      <c r="BA173" s="230"/>
      <c r="BB173" s="230"/>
      <c r="BC173" s="230"/>
      <c r="BD173" s="230"/>
      <c r="BE173" s="230"/>
      <c r="BF173" s="230"/>
      <c r="BG173" s="230"/>
      <c r="BH173" s="230"/>
      <c r="BI173" s="230"/>
      <c r="BJ173" s="230"/>
      <c r="BK173" s="230"/>
      <c r="BL173" s="230"/>
      <c r="BM173" s="230"/>
      <c r="BN173" s="230"/>
      <c r="BO173" s="230"/>
      <c r="BP173" s="230"/>
      <c r="BQ173" s="230"/>
      <c r="BR173" s="230"/>
      <c r="BS173" s="230"/>
    </row>
    <row r="174" spans="1:71" ht="12.75" x14ac:dyDescent="0.2">
      <c r="A174" s="236"/>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1"/>
      <c r="AR174" s="231"/>
      <c r="AS174" s="231"/>
      <c r="AT174" s="230"/>
      <c r="AU174" s="230"/>
      <c r="AV174" s="230"/>
      <c r="AW174" s="230"/>
      <c r="AX174" s="230"/>
      <c r="AY174" s="230"/>
      <c r="AZ174" s="230"/>
      <c r="BA174" s="230"/>
      <c r="BB174" s="230"/>
      <c r="BC174" s="230"/>
      <c r="BD174" s="230"/>
      <c r="BE174" s="230"/>
      <c r="BF174" s="230"/>
      <c r="BG174" s="230"/>
      <c r="BH174" s="230"/>
      <c r="BI174" s="230"/>
      <c r="BJ174" s="230"/>
      <c r="BK174" s="230"/>
      <c r="BL174" s="230"/>
      <c r="BM174" s="230"/>
      <c r="BN174" s="230"/>
      <c r="BO174" s="230"/>
      <c r="BP174" s="230"/>
      <c r="BQ174" s="230"/>
      <c r="BR174" s="230"/>
      <c r="BS174" s="230"/>
    </row>
    <row r="175" spans="1:71" ht="12.75" x14ac:dyDescent="0.2">
      <c r="A175" s="236"/>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1"/>
      <c r="AR175" s="231"/>
      <c r="AS175" s="231"/>
      <c r="AT175" s="230"/>
      <c r="AU175" s="230"/>
      <c r="AV175" s="230"/>
      <c r="AW175" s="230"/>
      <c r="AX175" s="230"/>
      <c r="AY175" s="230"/>
      <c r="AZ175" s="230"/>
      <c r="BA175" s="230"/>
      <c r="BB175" s="230"/>
      <c r="BC175" s="230"/>
      <c r="BD175" s="230"/>
      <c r="BE175" s="230"/>
      <c r="BF175" s="230"/>
      <c r="BG175" s="230"/>
      <c r="BH175" s="230"/>
      <c r="BI175" s="230"/>
      <c r="BJ175" s="230"/>
      <c r="BK175" s="230"/>
      <c r="BL175" s="230"/>
      <c r="BM175" s="230"/>
      <c r="BN175" s="230"/>
      <c r="BO175" s="230"/>
      <c r="BP175" s="230"/>
      <c r="BQ175" s="230"/>
      <c r="BR175" s="230"/>
      <c r="BS175" s="230"/>
    </row>
    <row r="176" spans="1:71" ht="12.75" x14ac:dyDescent="0.2">
      <c r="A176" s="236"/>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1"/>
      <c r="AR176" s="231"/>
      <c r="AS176" s="231"/>
      <c r="AT176" s="230"/>
      <c r="AU176" s="230"/>
      <c r="AV176" s="230"/>
      <c r="AW176" s="230"/>
      <c r="AX176" s="230"/>
      <c r="AY176" s="230"/>
      <c r="AZ176" s="230"/>
      <c r="BA176" s="230"/>
      <c r="BB176" s="230"/>
      <c r="BC176" s="230"/>
      <c r="BD176" s="230"/>
      <c r="BE176" s="230"/>
      <c r="BF176" s="230"/>
      <c r="BG176" s="230"/>
      <c r="BH176" s="230"/>
      <c r="BI176" s="230"/>
      <c r="BJ176" s="230"/>
      <c r="BK176" s="230"/>
      <c r="BL176" s="230"/>
      <c r="BM176" s="230"/>
      <c r="BN176" s="230"/>
      <c r="BO176" s="230"/>
      <c r="BP176" s="230"/>
      <c r="BQ176" s="230"/>
      <c r="BR176" s="230"/>
      <c r="BS176" s="230"/>
    </row>
    <row r="177" spans="1:71" ht="12.75" x14ac:dyDescent="0.2">
      <c r="A177" s="236"/>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1"/>
      <c r="AR177" s="231"/>
      <c r="AS177" s="231"/>
      <c r="AT177" s="230"/>
      <c r="AU177" s="230"/>
      <c r="AV177" s="230"/>
      <c r="AW177" s="230"/>
      <c r="AX177" s="230"/>
      <c r="AY177" s="230"/>
      <c r="AZ177" s="230"/>
      <c r="BA177" s="230"/>
      <c r="BB177" s="230"/>
      <c r="BC177" s="230"/>
      <c r="BD177" s="230"/>
      <c r="BE177" s="230"/>
      <c r="BF177" s="230"/>
      <c r="BG177" s="230"/>
      <c r="BH177" s="230"/>
      <c r="BI177" s="230"/>
      <c r="BJ177" s="230"/>
      <c r="BK177" s="230"/>
      <c r="BL177" s="230"/>
      <c r="BM177" s="230"/>
      <c r="BN177" s="230"/>
      <c r="BO177" s="230"/>
      <c r="BP177" s="230"/>
      <c r="BQ177" s="230"/>
      <c r="BR177" s="230"/>
      <c r="BS177" s="230"/>
    </row>
    <row r="178" spans="1:71" ht="12.75" x14ac:dyDescent="0.2">
      <c r="A178" s="236"/>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1"/>
      <c r="AR178" s="231"/>
      <c r="AS178" s="231"/>
      <c r="AT178" s="230"/>
      <c r="AU178" s="230"/>
      <c r="AV178" s="230"/>
      <c r="AW178" s="230"/>
      <c r="AX178" s="230"/>
      <c r="AY178" s="230"/>
      <c r="AZ178" s="230"/>
      <c r="BA178" s="230"/>
      <c r="BB178" s="230"/>
      <c r="BC178" s="230"/>
      <c r="BD178" s="230"/>
      <c r="BE178" s="230"/>
      <c r="BF178" s="230"/>
      <c r="BG178" s="230"/>
      <c r="BH178" s="230"/>
      <c r="BI178" s="230"/>
      <c r="BJ178" s="230"/>
      <c r="BK178" s="230"/>
      <c r="BL178" s="230"/>
      <c r="BM178" s="230"/>
      <c r="BN178" s="230"/>
      <c r="BO178" s="230"/>
      <c r="BP178" s="230"/>
      <c r="BQ178" s="230"/>
      <c r="BR178" s="230"/>
      <c r="BS178" s="230"/>
    </row>
    <row r="179" spans="1:71" ht="12.75" x14ac:dyDescent="0.2">
      <c r="A179" s="236"/>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1"/>
      <c r="AR179" s="231"/>
      <c r="AS179" s="231"/>
      <c r="AT179" s="230"/>
      <c r="AU179" s="230"/>
      <c r="AV179" s="230"/>
      <c r="AW179" s="230"/>
      <c r="AX179" s="230"/>
      <c r="AY179" s="230"/>
      <c r="AZ179" s="230"/>
      <c r="BA179" s="230"/>
      <c r="BB179" s="230"/>
      <c r="BC179" s="230"/>
      <c r="BD179" s="230"/>
      <c r="BE179" s="230"/>
      <c r="BF179" s="230"/>
      <c r="BG179" s="230"/>
      <c r="BH179" s="230"/>
      <c r="BI179" s="230"/>
      <c r="BJ179" s="230"/>
      <c r="BK179" s="230"/>
      <c r="BL179" s="230"/>
      <c r="BM179" s="230"/>
      <c r="BN179" s="230"/>
      <c r="BO179" s="230"/>
      <c r="BP179" s="230"/>
      <c r="BQ179" s="230"/>
      <c r="BR179" s="230"/>
      <c r="BS179" s="230"/>
    </row>
    <row r="180" spans="1:71" ht="12.75" x14ac:dyDescent="0.2">
      <c r="A180" s="236"/>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1"/>
      <c r="AR180" s="231"/>
      <c r="AS180" s="231"/>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row>
    <row r="181" spans="1:71" ht="12.75" x14ac:dyDescent="0.2">
      <c r="A181" s="236"/>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1"/>
      <c r="AR181" s="231"/>
      <c r="AS181" s="231"/>
      <c r="AT181" s="230"/>
      <c r="AU181" s="230"/>
      <c r="AV181" s="230"/>
      <c r="AW181" s="230"/>
      <c r="AX181" s="230"/>
      <c r="AY181" s="230"/>
      <c r="AZ181" s="230"/>
      <c r="BA181" s="230"/>
      <c r="BB181" s="230"/>
      <c r="BC181" s="230"/>
      <c r="BD181" s="230"/>
      <c r="BE181" s="230"/>
      <c r="BF181" s="230"/>
      <c r="BG181" s="230"/>
      <c r="BH181" s="230"/>
      <c r="BI181" s="230"/>
      <c r="BJ181" s="230"/>
      <c r="BK181" s="230"/>
      <c r="BL181" s="230"/>
      <c r="BM181" s="230"/>
      <c r="BN181" s="230"/>
      <c r="BO181" s="230"/>
      <c r="BP181" s="230"/>
      <c r="BQ181" s="230"/>
      <c r="BR181" s="230"/>
      <c r="BS181" s="230"/>
    </row>
    <row r="182" spans="1:71" ht="12.75" x14ac:dyDescent="0.2">
      <c r="A182" s="236"/>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1"/>
      <c r="AR182" s="231"/>
      <c r="AS182" s="231"/>
      <c r="AT182" s="230"/>
      <c r="AU182" s="230"/>
      <c r="AV182" s="230"/>
      <c r="AW182" s="230"/>
      <c r="AX182" s="230"/>
      <c r="AY182" s="230"/>
      <c r="AZ182" s="230"/>
      <c r="BA182" s="230"/>
      <c r="BB182" s="230"/>
      <c r="BC182" s="230"/>
      <c r="BD182" s="230"/>
      <c r="BE182" s="230"/>
      <c r="BF182" s="230"/>
      <c r="BG182" s="230"/>
      <c r="BH182" s="230"/>
      <c r="BI182" s="230"/>
      <c r="BJ182" s="230"/>
      <c r="BK182" s="230"/>
      <c r="BL182" s="230"/>
      <c r="BM182" s="230"/>
      <c r="BN182" s="230"/>
      <c r="BO182" s="230"/>
      <c r="BP182" s="230"/>
      <c r="BQ182" s="230"/>
      <c r="BR182" s="230"/>
      <c r="BS182" s="230"/>
    </row>
    <row r="183" spans="1:71" ht="12.75" x14ac:dyDescent="0.2">
      <c r="A183" s="236"/>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1"/>
      <c r="AR183" s="231"/>
      <c r="AS183" s="231"/>
      <c r="AT183" s="230"/>
      <c r="AU183" s="230"/>
      <c r="AV183" s="230"/>
      <c r="AW183" s="230"/>
      <c r="AX183" s="230"/>
      <c r="AY183" s="230"/>
      <c r="AZ183" s="230"/>
      <c r="BA183" s="230"/>
      <c r="BB183" s="230"/>
      <c r="BC183" s="230"/>
      <c r="BD183" s="230"/>
      <c r="BE183" s="230"/>
      <c r="BF183" s="230"/>
      <c r="BG183" s="230"/>
      <c r="BH183" s="230"/>
      <c r="BI183" s="230"/>
      <c r="BJ183" s="230"/>
      <c r="BK183" s="230"/>
      <c r="BL183" s="230"/>
      <c r="BM183" s="230"/>
      <c r="BN183" s="230"/>
      <c r="BO183" s="230"/>
      <c r="BP183" s="230"/>
      <c r="BQ183" s="230"/>
      <c r="BR183" s="230"/>
      <c r="BS183" s="230"/>
    </row>
    <row r="184" spans="1:71" ht="12.75" x14ac:dyDescent="0.2">
      <c r="A184" s="236"/>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1"/>
      <c r="AR184" s="231"/>
      <c r="AS184" s="231"/>
      <c r="AT184" s="230"/>
      <c r="AU184" s="230"/>
      <c r="AV184" s="230"/>
      <c r="AW184" s="230"/>
      <c r="AX184" s="230"/>
      <c r="AY184" s="230"/>
      <c r="AZ184" s="230"/>
      <c r="BA184" s="230"/>
      <c r="BB184" s="230"/>
      <c r="BC184" s="230"/>
      <c r="BD184" s="230"/>
      <c r="BE184" s="230"/>
      <c r="BF184" s="230"/>
      <c r="BG184" s="230"/>
      <c r="BH184" s="230"/>
      <c r="BI184" s="230"/>
      <c r="BJ184" s="230"/>
      <c r="BK184" s="230"/>
      <c r="BL184" s="230"/>
      <c r="BM184" s="230"/>
      <c r="BN184" s="230"/>
      <c r="BO184" s="230"/>
      <c r="BP184" s="230"/>
      <c r="BQ184" s="230"/>
      <c r="BR184" s="230"/>
      <c r="BS184" s="230"/>
    </row>
    <row r="185" spans="1:71" ht="12.75" x14ac:dyDescent="0.2">
      <c r="A185" s="236"/>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1"/>
      <c r="AR185" s="231"/>
      <c r="AS185" s="231"/>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row>
    <row r="186" spans="1:71" ht="12.75" x14ac:dyDescent="0.2">
      <c r="A186" s="236"/>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1"/>
      <c r="AR186" s="231"/>
      <c r="AS186" s="231"/>
      <c r="AT186" s="230"/>
      <c r="AU186" s="230"/>
      <c r="AV186" s="230"/>
      <c r="AW186" s="230"/>
      <c r="AX186" s="230"/>
      <c r="AY186" s="230"/>
      <c r="AZ186" s="230"/>
      <c r="BA186" s="230"/>
      <c r="BB186" s="230"/>
      <c r="BC186" s="230"/>
      <c r="BD186" s="230"/>
      <c r="BE186" s="230"/>
      <c r="BF186" s="230"/>
      <c r="BG186" s="230"/>
      <c r="BH186" s="230"/>
      <c r="BI186" s="230"/>
      <c r="BJ186" s="230"/>
      <c r="BK186" s="230"/>
      <c r="BL186" s="230"/>
      <c r="BM186" s="230"/>
      <c r="BN186" s="230"/>
      <c r="BO186" s="230"/>
      <c r="BP186" s="230"/>
      <c r="BQ186" s="230"/>
      <c r="BR186" s="230"/>
      <c r="BS186" s="230"/>
    </row>
    <row r="187" spans="1:71" ht="12.75" x14ac:dyDescent="0.2">
      <c r="A187" s="236"/>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1"/>
      <c r="AR187" s="231"/>
      <c r="AS187" s="231"/>
      <c r="AT187" s="230"/>
      <c r="AU187" s="230"/>
      <c r="AV187" s="230"/>
      <c r="AW187" s="230"/>
      <c r="AX187" s="230"/>
      <c r="AY187" s="230"/>
      <c r="AZ187" s="230"/>
      <c r="BA187" s="230"/>
      <c r="BB187" s="230"/>
      <c r="BC187" s="230"/>
      <c r="BD187" s="230"/>
      <c r="BE187" s="230"/>
      <c r="BF187" s="230"/>
      <c r="BG187" s="230"/>
      <c r="BH187" s="230"/>
      <c r="BI187" s="230"/>
      <c r="BJ187" s="230"/>
      <c r="BK187" s="230"/>
      <c r="BL187" s="230"/>
      <c r="BM187" s="230"/>
      <c r="BN187" s="230"/>
      <c r="BO187" s="230"/>
      <c r="BP187" s="230"/>
      <c r="BQ187" s="230"/>
      <c r="BR187" s="230"/>
      <c r="BS187" s="230"/>
    </row>
    <row r="188" spans="1:71" ht="12.75" x14ac:dyDescent="0.2">
      <c r="A188" s="236"/>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1"/>
      <c r="AR188" s="231"/>
      <c r="AS188" s="231"/>
      <c r="AT188" s="230"/>
      <c r="AU188" s="230"/>
      <c r="AV188" s="230"/>
      <c r="AW188" s="230"/>
      <c r="AX188" s="230"/>
      <c r="AY188" s="230"/>
      <c r="AZ188" s="230"/>
      <c r="BA188" s="230"/>
      <c r="BB188" s="230"/>
      <c r="BC188" s="230"/>
      <c r="BD188" s="230"/>
      <c r="BE188" s="230"/>
      <c r="BF188" s="230"/>
      <c r="BG188" s="230"/>
      <c r="BH188" s="230"/>
      <c r="BI188" s="230"/>
      <c r="BJ188" s="230"/>
      <c r="BK188" s="230"/>
      <c r="BL188" s="230"/>
      <c r="BM188" s="230"/>
      <c r="BN188" s="230"/>
      <c r="BO188" s="230"/>
      <c r="BP188" s="230"/>
      <c r="BQ188" s="230"/>
      <c r="BR188" s="230"/>
      <c r="BS188" s="230"/>
    </row>
    <row r="189" spans="1:71" ht="12.75" x14ac:dyDescent="0.2">
      <c r="A189" s="236"/>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1"/>
      <c r="AR189" s="231"/>
      <c r="AS189" s="231"/>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row>
    <row r="190" spans="1:71" ht="12.75" x14ac:dyDescent="0.2">
      <c r="A190" s="236"/>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1"/>
      <c r="AR190" s="231"/>
      <c r="AS190" s="231"/>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row>
    <row r="191" spans="1:71" ht="12.75" x14ac:dyDescent="0.2">
      <c r="A191" s="236"/>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1"/>
      <c r="AR191" s="231"/>
      <c r="AS191" s="231"/>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row>
    <row r="192" spans="1:71" ht="12.75" x14ac:dyDescent="0.2">
      <c r="A192" s="236"/>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1"/>
      <c r="AR192" s="231"/>
      <c r="AS192" s="231"/>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row>
    <row r="193" spans="1:71" ht="12.75" x14ac:dyDescent="0.2">
      <c r="A193" s="236"/>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1"/>
      <c r="AR193" s="231"/>
      <c r="AS193" s="231"/>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row>
    <row r="194" spans="1:71" ht="12.75" x14ac:dyDescent="0.2">
      <c r="A194" s="236"/>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1"/>
      <c r="AR194" s="231"/>
      <c r="AS194" s="231"/>
      <c r="AT194" s="230"/>
      <c r="AU194" s="230"/>
      <c r="AV194" s="230"/>
      <c r="AW194" s="230"/>
      <c r="AX194" s="230"/>
      <c r="AY194" s="230"/>
      <c r="AZ194" s="230"/>
      <c r="BA194" s="230"/>
      <c r="BB194" s="230"/>
      <c r="BC194" s="230"/>
      <c r="BD194" s="230"/>
      <c r="BE194" s="230"/>
      <c r="BF194" s="230"/>
      <c r="BG194" s="230"/>
      <c r="BH194" s="230"/>
      <c r="BI194" s="230"/>
      <c r="BJ194" s="230"/>
      <c r="BK194" s="230"/>
      <c r="BL194" s="230"/>
      <c r="BM194" s="230"/>
      <c r="BN194" s="230"/>
      <c r="BO194" s="230"/>
      <c r="BP194" s="230"/>
      <c r="BQ194" s="230"/>
      <c r="BR194" s="230"/>
      <c r="BS194" s="230"/>
    </row>
    <row r="195" spans="1:71" ht="12.75" x14ac:dyDescent="0.2">
      <c r="A195" s="236"/>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1"/>
      <c r="AR195" s="231"/>
      <c r="AS195" s="231"/>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row>
    <row r="196" spans="1:71" ht="12.75" x14ac:dyDescent="0.2">
      <c r="A196" s="236"/>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1"/>
      <c r="AR196" s="231"/>
      <c r="AS196" s="231"/>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row>
    <row r="197" spans="1:71" ht="12.75" x14ac:dyDescent="0.2">
      <c r="A197" s="236"/>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1"/>
      <c r="AR197" s="231"/>
      <c r="AS197" s="231"/>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row>
    <row r="198" spans="1:71" ht="12.75" x14ac:dyDescent="0.2">
      <c r="A198" s="236"/>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1"/>
      <c r="AR198" s="231"/>
      <c r="AS198" s="231"/>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row>
    <row r="199" spans="1:71" ht="12.75" x14ac:dyDescent="0.2">
      <c r="A199" s="236"/>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1"/>
      <c r="AR199" s="231"/>
      <c r="AS199" s="231"/>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row>
    <row r="200" spans="1:71" ht="12.75" x14ac:dyDescent="0.2">
      <c r="A200" s="236"/>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1"/>
      <c r="AR200" s="231"/>
      <c r="AS200" s="231"/>
      <c r="AT200" s="230"/>
      <c r="AU200" s="230"/>
      <c r="AV200" s="230"/>
      <c r="AW200" s="230"/>
      <c r="AX200" s="230"/>
      <c r="AY200" s="230"/>
      <c r="AZ200" s="230"/>
      <c r="BA200" s="230"/>
      <c r="BB200" s="230"/>
      <c r="BC200" s="230"/>
      <c r="BD200" s="230"/>
      <c r="BE200" s="230"/>
      <c r="BF200" s="230"/>
      <c r="BG200" s="230"/>
      <c r="BH200" s="230"/>
      <c r="BI200" s="230"/>
      <c r="BJ200" s="230"/>
      <c r="BK200" s="230"/>
      <c r="BL200" s="230"/>
      <c r="BM200" s="230"/>
      <c r="BN200" s="230"/>
      <c r="BO200" s="230"/>
      <c r="BP200" s="230"/>
      <c r="BQ200" s="230"/>
      <c r="BR200" s="230"/>
      <c r="BS200" s="230"/>
    </row>
    <row r="201" spans="1:71" ht="12.75" x14ac:dyDescent="0.2">
      <c r="A201" s="236"/>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1"/>
      <c r="AR201" s="231"/>
      <c r="AS201" s="231"/>
      <c r="AT201" s="230"/>
      <c r="AU201" s="230"/>
      <c r="AV201" s="230"/>
      <c r="AW201" s="230"/>
      <c r="AX201" s="230"/>
      <c r="AY201" s="230"/>
      <c r="AZ201" s="230"/>
      <c r="BA201" s="230"/>
      <c r="BB201" s="230"/>
      <c r="BC201" s="230"/>
      <c r="BD201" s="230"/>
      <c r="BE201" s="230"/>
      <c r="BF201" s="230"/>
      <c r="BG201" s="230"/>
      <c r="BH201" s="230"/>
      <c r="BI201" s="230"/>
      <c r="BJ201" s="230"/>
      <c r="BK201" s="230"/>
      <c r="BL201" s="230"/>
      <c r="BM201" s="230"/>
      <c r="BN201" s="230"/>
      <c r="BO201" s="230"/>
      <c r="BP201" s="230"/>
      <c r="BQ201" s="230"/>
      <c r="BR201" s="230"/>
      <c r="BS201" s="230"/>
    </row>
    <row r="202" spans="1:71" ht="12.75" x14ac:dyDescent="0.2">
      <c r="A202" s="236"/>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1"/>
      <c r="AR202" s="231"/>
      <c r="AS202" s="231"/>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row>
    <row r="203" spans="1:71" ht="12.75" x14ac:dyDescent="0.2">
      <c r="A203" s="236"/>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1"/>
      <c r="AR203" s="231"/>
      <c r="AS203" s="231"/>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row>
    <row r="204" spans="1:71" ht="12.75" x14ac:dyDescent="0.2">
      <c r="A204" s="236"/>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1"/>
      <c r="AR204" s="231"/>
      <c r="AS204" s="231"/>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row>
    <row r="205" spans="1:71" ht="12.75" x14ac:dyDescent="0.2">
      <c r="A205" s="236"/>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1"/>
      <c r="AR205" s="231"/>
      <c r="AS205" s="231"/>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row>
    <row r="206" spans="1:71" ht="12.75" x14ac:dyDescent="0.2">
      <c r="A206" s="236"/>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1"/>
      <c r="AR206" s="231"/>
      <c r="AS206" s="231"/>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row>
    <row r="207" spans="1:71" ht="12.75" x14ac:dyDescent="0.2">
      <c r="A207" s="236"/>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1"/>
      <c r="AR207" s="231"/>
      <c r="AS207" s="231"/>
      <c r="AT207" s="230"/>
      <c r="AU207" s="230"/>
      <c r="AV207" s="230"/>
      <c r="AW207" s="230"/>
      <c r="AX207" s="230"/>
      <c r="AY207" s="230"/>
      <c r="AZ207" s="230"/>
      <c r="BA207" s="230"/>
      <c r="BB207" s="230"/>
      <c r="BC207" s="230"/>
      <c r="BD207" s="230"/>
      <c r="BE207" s="230"/>
      <c r="BF207" s="230"/>
      <c r="BG207" s="230"/>
      <c r="BH207" s="230"/>
      <c r="BI207" s="230"/>
      <c r="BJ207" s="230"/>
      <c r="BK207" s="230"/>
      <c r="BL207" s="230"/>
      <c r="BM207" s="230"/>
      <c r="BN207" s="230"/>
      <c r="BO207" s="230"/>
      <c r="BP207" s="230"/>
      <c r="BQ207" s="230"/>
      <c r="BR207" s="230"/>
      <c r="BS207" s="230"/>
    </row>
    <row r="208" spans="1:71" ht="12.75" x14ac:dyDescent="0.2">
      <c r="A208" s="236"/>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1"/>
      <c r="AR208" s="231"/>
      <c r="AS208" s="231"/>
      <c r="AT208" s="230"/>
      <c r="AU208" s="230"/>
      <c r="AV208" s="230"/>
      <c r="AW208" s="230"/>
      <c r="AX208" s="230"/>
      <c r="AY208" s="230"/>
      <c r="AZ208" s="230"/>
      <c r="BA208" s="230"/>
      <c r="BB208" s="230"/>
      <c r="BC208" s="230"/>
      <c r="BD208" s="230"/>
      <c r="BE208" s="230"/>
      <c r="BF208" s="230"/>
      <c r="BG208" s="230"/>
      <c r="BH208" s="230"/>
      <c r="BI208" s="230"/>
      <c r="BJ208" s="230"/>
      <c r="BK208" s="230"/>
      <c r="BL208" s="230"/>
      <c r="BM208" s="230"/>
      <c r="BN208" s="230"/>
      <c r="BO208" s="230"/>
      <c r="BP208" s="230"/>
      <c r="BQ208" s="230"/>
      <c r="BR208" s="230"/>
      <c r="BS208" s="23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60"/>
    <col min="2" max="2" width="37.7109375" style="60" customWidth="1"/>
    <col min="3" max="6" width="16.140625" style="60" customWidth="1"/>
    <col min="7" max="8" width="16.140625" style="60" hidden="1" customWidth="1"/>
    <col min="9" max="9" width="16.14062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96" t="str">
        <f>'1. паспорт местоположение'!A5:C5</f>
        <v>Год раскрытия информации: 2024 год</v>
      </c>
      <c r="B5" s="396"/>
      <c r="C5" s="396"/>
      <c r="D5" s="396"/>
      <c r="E5" s="396"/>
      <c r="F5" s="396"/>
      <c r="G5" s="396"/>
      <c r="H5" s="396"/>
      <c r="I5" s="396"/>
      <c r="J5" s="396"/>
      <c r="K5" s="396"/>
      <c r="L5" s="396"/>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4"/>
    </row>
    <row r="7" spans="1:44" ht="18.75" x14ac:dyDescent="0.25">
      <c r="A7" s="400" t="s">
        <v>7</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5" t="str">
        <f>'1. паспорт местоположение'!A9:C9</f>
        <v>Акционерное общество "Россети Янтарь" ДЗО  ПАО "Россети"</v>
      </c>
      <c r="B9" s="405"/>
      <c r="C9" s="405"/>
      <c r="D9" s="405"/>
      <c r="E9" s="405"/>
      <c r="F9" s="405"/>
      <c r="G9" s="405"/>
      <c r="H9" s="405"/>
      <c r="I9" s="405"/>
      <c r="J9" s="405"/>
      <c r="K9" s="405"/>
      <c r="L9" s="405"/>
    </row>
    <row r="10" spans="1:44" x14ac:dyDescent="0.25">
      <c r="A10" s="397" t="s">
        <v>6</v>
      </c>
      <c r="B10" s="397"/>
      <c r="C10" s="397"/>
      <c r="D10" s="397"/>
      <c r="E10" s="397"/>
      <c r="F10" s="397"/>
      <c r="G10" s="397"/>
      <c r="H10" s="397"/>
      <c r="I10" s="397"/>
      <c r="J10" s="397"/>
      <c r="K10" s="397"/>
      <c r="L10" s="397"/>
    </row>
    <row r="11" spans="1:44" ht="18.75" x14ac:dyDescent="0.25">
      <c r="A11" s="400"/>
      <c r="B11" s="400"/>
      <c r="C11" s="400"/>
      <c r="D11" s="400"/>
      <c r="E11" s="400"/>
      <c r="F11" s="400"/>
      <c r="G11" s="400"/>
      <c r="H11" s="400"/>
      <c r="I11" s="400"/>
      <c r="J11" s="400"/>
      <c r="K11" s="400"/>
      <c r="L11" s="400"/>
    </row>
    <row r="12" spans="1:44" x14ac:dyDescent="0.25">
      <c r="A12" s="405" t="str">
        <f>'1. паспорт местоположение'!A12:C12</f>
        <v>N_22-1361</v>
      </c>
      <c r="B12" s="405"/>
      <c r="C12" s="405"/>
      <c r="D12" s="405"/>
      <c r="E12" s="405"/>
      <c r="F12" s="405"/>
      <c r="G12" s="405"/>
      <c r="H12" s="405"/>
      <c r="I12" s="405"/>
      <c r="J12" s="405"/>
      <c r="K12" s="405"/>
      <c r="L12" s="405"/>
    </row>
    <row r="13" spans="1:44" x14ac:dyDescent="0.25">
      <c r="A13" s="397" t="s">
        <v>5</v>
      </c>
      <c r="B13" s="397"/>
      <c r="C13" s="397"/>
      <c r="D13" s="397"/>
      <c r="E13" s="397"/>
      <c r="F13" s="397"/>
      <c r="G13" s="397"/>
      <c r="H13" s="397"/>
      <c r="I13" s="397"/>
      <c r="J13" s="397"/>
      <c r="K13" s="397"/>
      <c r="L13" s="397"/>
    </row>
    <row r="14" spans="1:44" ht="18.75" x14ac:dyDescent="0.25">
      <c r="A14" s="406"/>
      <c r="B14" s="406"/>
      <c r="C14" s="406"/>
      <c r="D14" s="406"/>
      <c r="E14" s="406"/>
      <c r="F14" s="406"/>
      <c r="G14" s="406"/>
      <c r="H14" s="406"/>
      <c r="I14" s="406"/>
      <c r="J14" s="406"/>
      <c r="K14" s="406"/>
      <c r="L14" s="406"/>
    </row>
    <row r="15" spans="1:44" x14ac:dyDescent="0.25">
      <c r="A15" s="402" t="str">
        <f>'1. паспорт местоположение'!A15:C15</f>
        <v>Создание системы регистрации аварийных процессов и событий в составе СОТИАССО ПС 110 кВ О-24 Гурьевск</v>
      </c>
      <c r="B15" s="402"/>
      <c r="C15" s="402"/>
      <c r="D15" s="402"/>
      <c r="E15" s="402"/>
      <c r="F15" s="402"/>
      <c r="G15" s="402"/>
      <c r="H15" s="402"/>
      <c r="I15" s="402"/>
      <c r="J15" s="402"/>
      <c r="K15" s="402"/>
      <c r="L15" s="402"/>
    </row>
    <row r="16" spans="1:44" x14ac:dyDescent="0.25">
      <c r="A16" s="397" t="s">
        <v>4</v>
      </c>
      <c r="B16" s="397"/>
      <c r="C16" s="397"/>
      <c r="D16" s="397"/>
      <c r="E16" s="397"/>
      <c r="F16" s="397"/>
      <c r="G16" s="397"/>
      <c r="H16" s="397"/>
      <c r="I16" s="397"/>
      <c r="J16" s="397"/>
      <c r="K16" s="397"/>
      <c r="L16" s="397"/>
    </row>
    <row r="17" spans="1:12" ht="15.75" customHeight="1" x14ac:dyDescent="0.25">
      <c r="L17" s="76"/>
    </row>
    <row r="18" spans="1:12" x14ac:dyDescent="0.25">
      <c r="K18" s="75"/>
    </row>
    <row r="19" spans="1:12" ht="15.75" customHeight="1" x14ac:dyDescent="0.25">
      <c r="A19" s="464" t="s">
        <v>448</v>
      </c>
      <c r="B19" s="464"/>
      <c r="C19" s="464"/>
      <c r="D19" s="464"/>
      <c r="E19" s="464"/>
      <c r="F19" s="464"/>
      <c r="G19" s="464"/>
      <c r="H19" s="464"/>
      <c r="I19" s="464"/>
      <c r="J19" s="464"/>
      <c r="K19" s="464"/>
      <c r="L19" s="464"/>
    </row>
    <row r="20" spans="1:12" x14ac:dyDescent="0.25">
      <c r="A20" s="62"/>
      <c r="B20" s="62"/>
      <c r="C20" s="74"/>
      <c r="D20" s="74"/>
      <c r="E20" s="74"/>
      <c r="F20" s="74"/>
      <c r="G20" s="74"/>
      <c r="H20" s="74"/>
      <c r="I20" s="74"/>
      <c r="J20" s="74"/>
      <c r="K20" s="74"/>
      <c r="L20" s="74"/>
    </row>
    <row r="21" spans="1:12" ht="28.5" customHeight="1" x14ac:dyDescent="0.25">
      <c r="A21" s="465" t="s">
        <v>198</v>
      </c>
      <c r="B21" s="465" t="s">
        <v>197</v>
      </c>
      <c r="C21" s="471" t="s">
        <v>406</v>
      </c>
      <c r="D21" s="471"/>
      <c r="E21" s="471"/>
      <c r="F21" s="471"/>
      <c r="G21" s="471"/>
      <c r="H21" s="471"/>
      <c r="I21" s="466" t="s">
        <v>196</v>
      </c>
      <c r="J21" s="468" t="s">
        <v>408</v>
      </c>
      <c r="K21" s="465" t="s">
        <v>195</v>
      </c>
      <c r="L21" s="467" t="s">
        <v>407</v>
      </c>
    </row>
    <row r="22" spans="1:12" ht="58.5" customHeight="1" x14ac:dyDescent="0.25">
      <c r="A22" s="465"/>
      <c r="B22" s="465"/>
      <c r="C22" s="472" t="s">
        <v>2</v>
      </c>
      <c r="D22" s="472"/>
      <c r="E22" s="472" t="s">
        <v>9</v>
      </c>
      <c r="F22" s="472"/>
      <c r="G22" s="472" t="s">
        <v>593</v>
      </c>
      <c r="H22" s="472"/>
      <c r="I22" s="466"/>
      <c r="J22" s="469"/>
      <c r="K22" s="465"/>
      <c r="L22" s="467"/>
    </row>
    <row r="23" spans="1:12" ht="31.5" x14ac:dyDescent="0.25">
      <c r="A23" s="465"/>
      <c r="B23" s="465"/>
      <c r="C23" s="332" t="s">
        <v>194</v>
      </c>
      <c r="D23" s="332" t="s">
        <v>193</v>
      </c>
      <c r="E23" s="332" t="s">
        <v>194</v>
      </c>
      <c r="F23" s="332" t="s">
        <v>193</v>
      </c>
      <c r="G23" s="332" t="s">
        <v>194</v>
      </c>
      <c r="H23" s="332" t="s">
        <v>193</v>
      </c>
      <c r="I23" s="466"/>
      <c r="J23" s="470"/>
      <c r="K23" s="465"/>
      <c r="L23" s="467"/>
    </row>
    <row r="24" spans="1:12" x14ac:dyDescent="0.25">
      <c r="A24" s="67">
        <v>1</v>
      </c>
      <c r="B24" s="67">
        <v>2</v>
      </c>
      <c r="C24" s="332">
        <v>3</v>
      </c>
      <c r="D24" s="332">
        <v>4</v>
      </c>
      <c r="E24" s="332">
        <v>5</v>
      </c>
      <c r="F24" s="332">
        <v>6</v>
      </c>
      <c r="G24" s="332">
        <v>5</v>
      </c>
      <c r="H24" s="332">
        <v>6</v>
      </c>
      <c r="I24" s="73">
        <v>7</v>
      </c>
      <c r="J24" s="73">
        <v>8</v>
      </c>
      <c r="K24" s="73">
        <v>9</v>
      </c>
      <c r="L24" s="73">
        <v>10</v>
      </c>
    </row>
    <row r="25" spans="1:12" x14ac:dyDescent="0.25">
      <c r="A25" s="300">
        <v>1</v>
      </c>
      <c r="B25" s="302" t="s">
        <v>192</v>
      </c>
      <c r="C25" s="333"/>
      <c r="D25" s="333"/>
      <c r="E25" s="333"/>
      <c r="F25" s="333"/>
      <c r="G25" s="333"/>
      <c r="H25" s="333"/>
      <c r="I25" s="72"/>
      <c r="J25" s="72"/>
      <c r="K25" s="72"/>
      <c r="L25" s="72"/>
    </row>
    <row r="26" spans="1:12" x14ac:dyDescent="0.25">
      <c r="A26" s="300" t="s">
        <v>524</v>
      </c>
      <c r="B26" s="303" t="s">
        <v>525</v>
      </c>
      <c r="C26" s="334" t="s">
        <v>569</v>
      </c>
      <c r="D26" s="334" t="s">
        <v>569</v>
      </c>
      <c r="E26" s="334"/>
      <c r="F26" s="334"/>
      <c r="G26" s="334" t="s">
        <v>569</v>
      </c>
      <c r="H26" s="334" t="s">
        <v>569</v>
      </c>
      <c r="I26" s="293"/>
      <c r="J26" s="293"/>
      <c r="K26" s="72"/>
      <c r="L26" s="72"/>
    </row>
    <row r="27" spans="1:12" ht="31.5" x14ac:dyDescent="0.25">
      <c r="A27" s="300" t="s">
        <v>526</v>
      </c>
      <c r="B27" s="303" t="s">
        <v>527</v>
      </c>
      <c r="C27" s="334" t="s">
        <v>569</v>
      </c>
      <c r="D27" s="334" t="s">
        <v>569</v>
      </c>
      <c r="E27" s="334"/>
      <c r="F27" s="334"/>
      <c r="G27" s="334" t="s">
        <v>569</v>
      </c>
      <c r="H27" s="334" t="s">
        <v>569</v>
      </c>
      <c r="I27" s="293"/>
      <c r="J27" s="293"/>
      <c r="K27" s="72"/>
      <c r="L27" s="72"/>
    </row>
    <row r="28" spans="1:12" ht="63" x14ac:dyDescent="0.25">
      <c r="A28" s="300" t="s">
        <v>528</v>
      </c>
      <c r="B28" s="303" t="s">
        <v>529</v>
      </c>
      <c r="C28" s="334" t="s">
        <v>569</v>
      </c>
      <c r="D28" s="334" t="s">
        <v>569</v>
      </c>
      <c r="E28" s="334"/>
      <c r="F28" s="334"/>
      <c r="G28" s="334" t="s">
        <v>569</v>
      </c>
      <c r="H28" s="334" t="s">
        <v>569</v>
      </c>
      <c r="I28" s="293"/>
      <c r="J28" s="293"/>
      <c r="K28" s="72"/>
      <c r="L28" s="72"/>
    </row>
    <row r="29" spans="1:12" ht="31.5" x14ac:dyDescent="0.25">
      <c r="A29" s="300" t="s">
        <v>530</v>
      </c>
      <c r="B29" s="303" t="s">
        <v>531</v>
      </c>
      <c r="C29" s="334" t="s">
        <v>569</v>
      </c>
      <c r="D29" s="334" t="s">
        <v>569</v>
      </c>
      <c r="E29" s="334"/>
      <c r="F29" s="334"/>
      <c r="G29" s="334" t="s">
        <v>569</v>
      </c>
      <c r="H29" s="334" t="s">
        <v>569</v>
      </c>
      <c r="I29" s="293"/>
      <c r="J29" s="293"/>
      <c r="K29" s="72"/>
      <c r="L29" s="72"/>
    </row>
    <row r="30" spans="1:12" ht="31.5" x14ac:dyDescent="0.25">
      <c r="A30" s="300" t="s">
        <v>532</v>
      </c>
      <c r="B30" s="303" t="s">
        <v>533</v>
      </c>
      <c r="C30" s="334" t="s">
        <v>569</v>
      </c>
      <c r="D30" s="334" t="s">
        <v>569</v>
      </c>
      <c r="E30" s="334"/>
      <c r="F30" s="334"/>
      <c r="G30" s="334" t="s">
        <v>569</v>
      </c>
      <c r="H30" s="334" t="s">
        <v>569</v>
      </c>
      <c r="I30" s="293"/>
      <c r="J30" s="293"/>
      <c r="K30" s="72"/>
      <c r="L30" s="72"/>
    </row>
    <row r="31" spans="1:12" ht="31.5" x14ac:dyDescent="0.25">
      <c r="A31" s="300" t="s">
        <v>534</v>
      </c>
      <c r="B31" s="304" t="s">
        <v>535</v>
      </c>
      <c r="C31" s="335">
        <v>45323</v>
      </c>
      <c r="D31" s="335">
        <v>45382</v>
      </c>
      <c r="E31" s="335"/>
      <c r="F31" s="335"/>
      <c r="G31" s="335">
        <v>45323</v>
      </c>
      <c r="H31" s="335">
        <v>45382</v>
      </c>
      <c r="I31" s="293"/>
      <c r="J31" s="293"/>
      <c r="K31" s="72"/>
      <c r="L31" s="72"/>
    </row>
    <row r="32" spans="1:12" ht="31.5" x14ac:dyDescent="0.25">
      <c r="A32" s="300" t="s">
        <v>536</v>
      </c>
      <c r="B32" s="304" t="s">
        <v>537</v>
      </c>
      <c r="C32" s="336">
        <v>45383</v>
      </c>
      <c r="D32" s="336">
        <v>45443</v>
      </c>
      <c r="E32" s="336"/>
      <c r="F32" s="336"/>
      <c r="G32" s="336">
        <v>45383</v>
      </c>
      <c r="H32" s="336">
        <v>45443</v>
      </c>
      <c r="I32" s="293"/>
      <c r="J32" s="293"/>
      <c r="K32" s="72"/>
      <c r="L32" s="72"/>
    </row>
    <row r="33" spans="1:12" ht="47.25" x14ac:dyDescent="0.25">
      <c r="A33" s="300" t="s">
        <v>538</v>
      </c>
      <c r="B33" s="304" t="s">
        <v>539</v>
      </c>
      <c r="C33" s="334" t="s">
        <v>569</v>
      </c>
      <c r="D33" s="334" t="s">
        <v>569</v>
      </c>
      <c r="E33" s="334"/>
      <c r="F33" s="334"/>
      <c r="G33" s="334" t="s">
        <v>569</v>
      </c>
      <c r="H33" s="334" t="s">
        <v>569</v>
      </c>
      <c r="I33" s="293"/>
      <c r="J33" s="293"/>
      <c r="K33" s="72"/>
      <c r="L33" s="72"/>
    </row>
    <row r="34" spans="1:12" ht="63" x14ac:dyDescent="0.25">
      <c r="A34" s="300" t="s">
        <v>540</v>
      </c>
      <c r="B34" s="304" t="s">
        <v>541</v>
      </c>
      <c r="C34" s="334" t="s">
        <v>569</v>
      </c>
      <c r="D34" s="334" t="s">
        <v>569</v>
      </c>
      <c r="E34" s="334"/>
      <c r="F34" s="334"/>
      <c r="G34" s="334" t="s">
        <v>569</v>
      </c>
      <c r="H34" s="334" t="s">
        <v>569</v>
      </c>
      <c r="I34" s="293"/>
      <c r="J34" s="293"/>
      <c r="K34" s="72"/>
      <c r="L34" s="72"/>
    </row>
    <row r="35" spans="1:12" ht="31.5" x14ac:dyDescent="0.25">
      <c r="A35" s="300" t="s">
        <v>542</v>
      </c>
      <c r="B35" s="304" t="s">
        <v>191</v>
      </c>
      <c r="C35" s="336">
        <v>45383</v>
      </c>
      <c r="D35" s="336">
        <v>45443</v>
      </c>
      <c r="E35" s="336"/>
      <c r="F35" s="337"/>
      <c r="G35" s="336">
        <v>45383</v>
      </c>
      <c r="H35" s="336">
        <v>45443</v>
      </c>
      <c r="I35" s="293"/>
      <c r="J35" s="293"/>
      <c r="K35" s="72"/>
      <c r="L35" s="72"/>
    </row>
    <row r="36" spans="1:12" ht="31.5" x14ac:dyDescent="0.25">
      <c r="A36" s="300" t="s">
        <v>543</v>
      </c>
      <c r="B36" s="304" t="s">
        <v>544</v>
      </c>
      <c r="C36" s="334" t="s">
        <v>569</v>
      </c>
      <c r="D36" s="334" t="s">
        <v>569</v>
      </c>
      <c r="E36" s="334"/>
      <c r="F36" s="334"/>
      <c r="G36" s="334" t="s">
        <v>569</v>
      </c>
      <c r="H36" s="334" t="s">
        <v>569</v>
      </c>
      <c r="I36" s="293"/>
      <c r="J36" s="293"/>
      <c r="K36" s="72"/>
      <c r="L36" s="72"/>
    </row>
    <row r="37" spans="1:12" x14ac:dyDescent="0.25">
      <c r="A37" s="300" t="s">
        <v>545</v>
      </c>
      <c r="B37" s="304" t="s">
        <v>190</v>
      </c>
      <c r="C37" s="336">
        <v>45444</v>
      </c>
      <c r="D37" s="336">
        <v>45504</v>
      </c>
      <c r="E37" s="336"/>
      <c r="F37" s="336"/>
      <c r="G37" s="336">
        <v>45444</v>
      </c>
      <c r="H37" s="336">
        <v>45504</v>
      </c>
      <c r="I37" s="293"/>
      <c r="J37" s="293"/>
      <c r="K37" s="72"/>
      <c r="L37" s="72"/>
    </row>
    <row r="38" spans="1:12" x14ac:dyDescent="0.25">
      <c r="A38" s="300" t="s">
        <v>546</v>
      </c>
      <c r="B38" s="302" t="s">
        <v>189</v>
      </c>
      <c r="C38" s="334"/>
      <c r="D38" s="334"/>
      <c r="E38" s="334"/>
      <c r="F38" s="334"/>
      <c r="G38" s="334"/>
      <c r="H38" s="334"/>
      <c r="I38" s="293"/>
      <c r="J38" s="293"/>
      <c r="K38" s="72"/>
      <c r="L38" s="72"/>
    </row>
    <row r="39" spans="1:12" ht="63" x14ac:dyDescent="0.25">
      <c r="A39" s="300">
        <v>2</v>
      </c>
      <c r="B39" s="304" t="s">
        <v>547</v>
      </c>
      <c r="C39" s="335">
        <v>45505</v>
      </c>
      <c r="D39" s="335">
        <v>45535</v>
      </c>
      <c r="E39" s="337"/>
      <c r="F39" s="337"/>
      <c r="G39" s="335">
        <v>45505</v>
      </c>
      <c r="H39" s="335">
        <v>45535</v>
      </c>
      <c r="I39" s="293"/>
      <c r="J39" s="293"/>
      <c r="K39" s="72"/>
      <c r="L39" s="72"/>
    </row>
    <row r="40" spans="1:12" x14ac:dyDescent="0.25">
      <c r="A40" s="300" t="s">
        <v>548</v>
      </c>
      <c r="B40" s="304" t="s">
        <v>549</v>
      </c>
      <c r="C40" s="334" t="s">
        <v>569</v>
      </c>
      <c r="D40" s="334" t="s">
        <v>569</v>
      </c>
      <c r="E40" s="334"/>
      <c r="F40" s="334"/>
      <c r="G40" s="334" t="s">
        <v>569</v>
      </c>
      <c r="H40" s="334" t="s">
        <v>569</v>
      </c>
      <c r="I40" s="293"/>
      <c r="J40" s="293"/>
      <c r="K40" s="72"/>
      <c r="L40" s="72"/>
    </row>
    <row r="41" spans="1:12" ht="47.25" x14ac:dyDescent="0.25">
      <c r="A41" s="300" t="s">
        <v>550</v>
      </c>
      <c r="B41" s="302" t="s">
        <v>551</v>
      </c>
      <c r="C41" s="334"/>
      <c r="D41" s="334"/>
      <c r="E41" s="334"/>
      <c r="F41" s="334"/>
      <c r="G41" s="334"/>
      <c r="H41" s="334"/>
      <c r="I41" s="293"/>
      <c r="J41" s="293"/>
      <c r="K41" s="72"/>
      <c r="L41" s="72"/>
    </row>
    <row r="42" spans="1:12" ht="31.5" x14ac:dyDescent="0.25">
      <c r="A42" s="300">
        <v>3</v>
      </c>
      <c r="B42" s="304" t="s">
        <v>552</v>
      </c>
      <c r="C42" s="334" t="s">
        <v>569</v>
      </c>
      <c r="D42" s="334" t="s">
        <v>569</v>
      </c>
      <c r="E42" s="334"/>
      <c r="F42" s="334"/>
      <c r="G42" s="334" t="s">
        <v>569</v>
      </c>
      <c r="H42" s="334" t="s">
        <v>569</v>
      </c>
      <c r="I42" s="293"/>
      <c r="J42" s="293"/>
      <c r="K42" s="72"/>
      <c r="L42" s="72"/>
    </row>
    <row r="43" spans="1:12" x14ac:dyDescent="0.25">
      <c r="A43" s="300" t="s">
        <v>553</v>
      </c>
      <c r="B43" s="304" t="s">
        <v>188</v>
      </c>
      <c r="C43" s="334" t="s">
        <v>569</v>
      </c>
      <c r="D43" s="334" t="s">
        <v>569</v>
      </c>
      <c r="E43" s="334"/>
      <c r="F43" s="334"/>
      <c r="G43" s="334" t="s">
        <v>569</v>
      </c>
      <c r="H43" s="334" t="s">
        <v>569</v>
      </c>
      <c r="I43" s="293"/>
      <c r="J43" s="293"/>
      <c r="K43" s="72"/>
      <c r="L43" s="72"/>
    </row>
    <row r="44" spans="1:12" x14ac:dyDescent="0.25">
      <c r="A44" s="300" t="s">
        <v>554</v>
      </c>
      <c r="B44" s="304" t="s">
        <v>187</v>
      </c>
      <c r="C44" s="337">
        <v>45536</v>
      </c>
      <c r="D44" s="337">
        <v>45565</v>
      </c>
      <c r="E44" s="334"/>
      <c r="F44" s="334"/>
      <c r="G44" s="337">
        <v>45536</v>
      </c>
      <c r="H44" s="337">
        <v>45565</v>
      </c>
      <c r="I44" s="293"/>
      <c r="J44" s="293"/>
      <c r="K44" s="72"/>
      <c r="L44" s="72"/>
    </row>
    <row r="45" spans="1:12" ht="78.75" x14ac:dyDescent="0.25">
      <c r="A45" s="300" t="s">
        <v>555</v>
      </c>
      <c r="B45" s="304" t="s">
        <v>556</v>
      </c>
      <c r="C45" s="334" t="s">
        <v>569</v>
      </c>
      <c r="D45" s="334" t="s">
        <v>569</v>
      </c>
      <c r="E45" s="334"/>
      <c r="F45" s="334"/>
      <c r="G45" s="334" t="s">
        <v>569</v>
      </c>
      <c r="H45" s="334" t="s">
        <v>569</v>
      </c>
      <c r="I45" s="293"/>
      <c r="J45" s="293"/>
      <c r="K45" s="72"/>
      <c r="L45" s="72"/>
    </row>
    <row r="46" spans="1:12" ht="157.5" x14ac:dyDescent="0.25">
      <c r="A46" s="300" t="s">
        <v>557</v>
      </c>
      <c r="B46" s="304" t="s">
        <v>558</v>
      </c>
      <c r="C46" s="334" t="s">
        <v>569</v>
      </c>
      <c r="D46" s="334" t="s">
        <v>569</v>
      </c>
      <c r="E46" s="334"/>
      <c r="F46" s="334"/>
      <c r="G46" s="334" t="s">
        <v>569</v>
      </c>
      <c r="H46" s="334" t="s">
        <v>569</v>
      </c>
      <c r="I46" s="293"/>
      <c r="J46" s="293"/>
      <c r="K46" s="72"/>
      <c r="L46" s="72"/>
    </row>
    <row r="47" spans="1:12" x14ac:dyDescent="0.25">
      <c r="A47" s="300" t="s">
        <v>559</v>
      </c>
      <c r="B47" s="304" t="s">
        <v>186</v>
      </c>
      <c r="C47" s="337">
        <v>45566</v>
      </c>
      <c r="D47" s="337">
        <v>45626</v>
      </c>
      <c r="E47" s="334"/>
      <c r="F47" s="334"/>
      <c r="G47" s="337">
        <v>45566</v>
      </c>
      <c r="H47" s="337">
        <v>45626</v>
      </c>
      <c r="I47" s="293"/>
      <c r="J47" s="293"/>
      <c r="K47" s="72"/>
      <c r="L47" s="72"/>
    </row>
    <row r="48" spans="1:12" ht="31.5" x14ac:dyDescent="0.25">
      <c r="A48" s="300" t="s">
        <v>560</v>
      </c>
      <c r="B48" s="302" t="s">
        <v>185</v>
      </c>
      <c r="C48" s="334"/>
      <c r="D48" s="334"/>
      <c r="E48" s="334"/>
      <c r="F48" s="334"/>
      <c r="G48" s="334"/>
      <c r="H48" s="334"/>
      <c r="I48" s="293"/>
      <c r="J48" s="293"/>
      <c r="K48" s="72"/>
      <c r="L48" s="72"/>
    </row>
    <row r="49" spans="1:12" ht="31.5" x14ac:dyDescent="0.25">
      <c r="A49" s="300">
        <v>4</v>
      </c>
      <c r="B49" s="304" t="s">
        <v>184</v>
      </c>
      <c r="C49" s="334" t="s">
        <v>569</v>
      </c>
      <c r="D49" s="334" t="s">
        <v>569</v>
      </c>
      <c r="E49" s="334"/>
      <c r="F49" s="334"/>
      <c r="G49" s="334" t="s">
        <v>569</v>
      </c>
      <c r="H49" s="334" t="s">
        <v>569</v>
      </c>
      <c r="I49" s="293"/>
      <c r="J49" s="293"/>
      <c r="K49" s="72"/>
      <c r="L49" s="72"/>
    </row>
    <row r="50" spans="1:12" ht="78.75" x14ac:dyDescent="0.25">
      <c r="A50" s="300" t="s">
        <v>561</v>
      </c>
      <c r="B50" s="304" t="s">
        <v>562</v>
      </c>
      <c r="C50" s="337">
        <v>45627</v>
      </c>
      <c r="D50" s="337">
        <v>45657</v>
      </c>
      <c r="E50" s="334"/>
      <c r="F50" s="334"/>
      <c r="G50" s="337">
        <v>45627</v>
      </c>
      <c r="H50" s="337">
        <v>45657</v>
      </c>
      <c r="I50" s="293"/>
      <c r="J50" s="293"/>
      <c r="K50" s="72"/>
      <c r="L50" s="72"/>
    </row>
    <row r="51" spans="1:12" ht="63" x14ac:dyDescent="0.25">
      <c r="A51" s="300" t="s">
        <v>563</v>
      </c>
      <c r="B51" s="304" t="s">
        <v>564</v>
      </c>
      <c r="C51" s="334" t="s">
        <v>569</v>
      </c>
      <c r="D51" s="334" t="s">
        <v>569</v>
      </c>
      <c r="E51" s="334"/>
      <c r="F51" s="334"/>
      <c r="G51" s="334" t="s">
        <v>569</v>
      </c>
      <c r="H51" s="334" t="s">
        <v>569</v>
      </c>
      <c r="I51" s="293"/>
      <c r="J51" s="293"/>
      <c r="K51" s="72"/>
      <c r="L51" s="72"/>
    </row>
    <row r="52" spans="1:12" ht="63" x14ac:dyDescent="0.25">
      <c r="A52" s="300" t="s">
        <v>565</v>
      </c>
      <c r="B52" s="304" t="s">
        <v>183</v>
      </c>
      <c r="C52" s="334" t="s">
        <v>569</v>
      </c>
      <c r="D52" s="334" t="s">
        <v>569</v>
      </c>
      <c r="E52" s="334"/>
      <c r="F52" s="334"/>
      <c r="G52" s="334" t="s">
        <v>569</v>
      </c>
      <c r="H52" s="334" t="s">
        <v>569</v>
      </c>
      <c r="I52" s="293"/>
      <c r="J52" s="293"/>
      <c r="K52" s="72"/>
      <c r="L52" s="72"/>
    </row>
    <row r="53" spans="1:12" ht="31.5" x14ac:dyDescent="0.25">
      <c r="A53" s="300" t="s">
        <v>566</v>
      </c>
      <c r="B53" s="301" t="s">
        <v>567</v>
      </c>
      <c r="C53" s="337">
        <v>45646</v>
      </c>
      <c r="D53" s="337">
        <v>45657</v>
      </c>
      <c r="E53" s="334"/>
      <c r="F53" s="334"/>
      <c r="G53" s="337">
        <v>45646</v>
      </c>
      <c r="H53" s="337">
        <v>45657</v>
      </c>
      <c r="I53" s="293"/>
      <c r="J53" s="293"/>
      <c r="K53" s="72"/>
      <c r="L53" s="72"/>
    </row>
    <row r="54" spans="1:12" ht="31.5" x14ac:dyDescent="0.25">
      <c r="A54" s="300" t="s">
        <v>568</v>
      </c>
      <c r="B54" s="304" t="s">
        <v>182</v>
      </c>
      <c r="C54" s="334" t="s">
        <v>569</v>
      </c>
      <c r="D54" s="334" t="s">
        <v>569</v>
      </c>
      <c r="E54" s="334"/>
      <c r="F54" s="334"/>
      <c r="G54" s="334" t="s">
        <v>569</v>
      </c>
      <c r="H54" s="334" t="s">
        <v>569</v>
      </c>
      <c r="I54" s="293"/>
      <c r="J54" s="293"/>
      <c r="K54" s="72"/>
      <c r="L54" s="7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2024-05-03T09:30:24Z</dcterms:modified>
</cp:coreProperties>
</file>