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01A232D3-F3EC-4B73-AA4B-0629ACEDCEC9}"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0" i="7" l="1"/>
  <c r="B27" i="22" l="1"/>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B105" i="22"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29" i="15"/>
  <c r="F28" i="15"/>
  <c r="F27" i="15"/>
  <c r="F26" i="15"/>
  <c r="H57" i="15"/>
  <c r="H30" i="15"/>
  <c r="H52" i="15" s="1"/>
  <c r="H24" i="15"/>
  <c r="E24" i="15" l="1"/>
  <c r="E30" i="15"/>
  <c r="F25" i="15"/>
  <c r="F24" i="15" s="1"/>
  <c r="F31" i="15"/>
  <c r="F30" i="15" s="1"/>
  <c r="C57" i="15"/>
  <c r="G30" i="15"/>
  <c r="G24" i="15"/>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C49" i="7" s="1"/>
  <c r="AB33" i="15"/>
  <c r="AC32" i="15"/>
  <c r="AB32" i="15"/>
  <c r="AC31" i="15"/>
  <c r="AB31" i="15"/>
  <c r="AA30" i="15"/>
  <c r="Z30" i="15"/>
  <c r="Y30" i="15"/>
  <c r="X30" i="15"/>
  <c r="W30" i="15"/>
  <c r="V30" i="15"/>
  <c r="U30" i="15"/>
  <c r="T30" i="15"/>
  <c r="S30" i="15"/>
  <c r="R30" i="15"/>
  <c r="Q30" i="15"/>
  <c r="P30" i="15"/>
  <c r="O30" i="15"/>
  <c r="N30" i="15"/>
  <c r="M30" i="15"/>
  <c r="L30" i="15"/>
  <c r="K30" i="15"/>
  <c r="AC30" i="15"/>
  <c r="I30" i="15"/>
  <c r="AC29" i="15"/>
  <c r="AB29" i="15"/>
  <c r="AC28" i="15"/>
  <c r="AB28" i="15"/>
  <c r="AC27" i="15"/>
  <c r="C48" i="7" s="1"/>
  <c r="AB27" i="15"/>
  <c r="AC26" i="15"/>
  <c r="AB26" i="15"/>
  <c r="AC25" i="15"/>
  <c r="AB25" i="15"/>
  <c r="AA24" i="15"/>
  <c r="Z24" i="15"/>
  <c r="Y24" i="15"/>
  <c r="X24" i="15"/>
  <c r="W24" i="15"/>
  <c r="V24" i="15"/>
  <c r="U24" i="15"/>
  <c r="T24" i="15"/>
  <c r="S24" i="15"/>
  <c r="R24" i="15"/>
  <c r="Q24" i="15"/>
  <c r="P24" i="15"/>
  <c r="O24" i="15"/>
  <c r="N24" i="15"/>
  <c r="M24" i="15"/>
  <c r="L24" i="15"/>
  <c r="K24" i="15"/>
  <c r="AC24" i="15"/>
  <c r="I24" i="15"/>
  <c r="AB24" i="15"/>
  <c r="A15" i="10"/>
  <c r="A12" i="10"/>
  <c r="A9" i="10"/>
  <c r="A5" i="10"/>
  <c r="AB30" i="15" l="1"/>
  <c r="C81" i="26"/>
  <c r="C48" i="26"/>
  <c r="B48" i="26"/>
  <c r="B103" i="26"/>
  <c r="B81" i="26" l="1"/>
  <c r="C30" i="15"/>
  <c r="C52" i="15" l="1"/>
  <c r="B25" i="26"/>
  <c r="AB52" i="15" l="1"/>
  <c r="B103" i="22"/>
  <c r="B29" i="22"/>
  <c r="B22" i="22"/>
  <c r="B91" i="22"/>
  <c r="B89" i="22"/>
  <c r="B66" i="22"/>
  <c r="B49" i="22"/>
  <c r="B32" i="22"/>
  <c r="A14" i="15"/>
  <c r="A11" i="15"/>
  <c r="A8" i="15"/>
  <c r="A4" i="15"/>
  <c r="C24" i="15"/>
  <c r="A15" i="26"/>
  <c r="A12" i="26"/>
  <c r="A9" i="26"/>
  <c r="A5" i="26"/>
  <c r="C105" i="26"/>
  <c r="D105" i="26" s="1"/>
  <c r="E105" i="26" s="1"/>
  <c r="F105" i="26" s="1"/>
  <c r="G105" i="26" s="1"/>
  <c r="H105" i="26" s="1"/>
  <c r="I105" i="26" s="1"/>
  <c r="J105" i="26" s="1"/>
  <c r="K105" i="26" s="1"/>
  <c r="L105" i="26" s="1"/>
  <c r="M105" i="26" s="1"/>
  <c r="C101" i="26"/>
  <c r="D101" i="26" s="1"/>
  <c r="E101" i="26" s="1"/>
  <c r="F101" i="26" s="1"/>
  <c r="G101" i="26" s="1"/>
  <c r="H101" i="26" s="1"/>
  <c r="I101" i="26" s="1"/>
  <c r="J101" i="26" s="1"/>
  <c r="K101" i="26" s="1"/>
  <c r="L101" i="26" s="1"/>
  <c r="M101" i="26" s="1"/>
  <c r="C91" i="26"/>
  <c r="D91" i="26" s="1"/>
  <c r="E91" i="26" s="1"/>
  <c r="F91" i="26" s="1"/>
  <c r="G91" i="26" s="1"/>
  <c r="H91" i="26" s="1"/>
  <c r="I91" i="26" s="1"/>
  <c r="J91" i="26" s="1"/>
  <c r="K91" i="26" s="1"/>
  <c r="L91" i="26" s="1"/>
  <c r="B76" i="26"/>
  <c r="B74" i="26"/>
  <c r="A62" i="26"/>
  <c r="B60" i="26"/>
  <c r="C58" i="26"/>
  <c r="C74" i="26" s="1"/>
  <c r="B52" i="26"/>
  <c r="B59" i="26"/>
  <c r="B79" i="26" s="1"/>
  <c r="B47" i="26"/>
  <c r="B45" i="26"/>
  <c r="B29" i="26" l="1"/>
  <c r="C67" i="26"/>
  <c r="E102" i="26"/>
  <c r="D48" i="26" s="1"/>
  <c r="B46" i="26"/>
  <c r="B68" i="22"/>
  <c r="B30" i="22"/>
  <c r="B54" i="26"/>
  <c r="B55" i="26" s="1"/>
  <c r="C52" i="26"/>
  <c r="B80" i="26"/>
  <c r="B66" i="26"/>
  <c r="B68" i="26" s="1"/>
  <c r="C47" i="26"/>
  <c r="D58" i="26"/>
  <c r="B55" i="22" l="1"/>
  <c r="B59" i="22"/>
  <c r="B51" i="22"/>
  <c r="B34" i="22"/>
  <c r="B90" i="22"/>
  <c r="B76" i="22"/>
  <c r="B46" i="22"/>
  <c r="C103" i="26"/>
  <c r="B49" i="26" s="1"/>
  <c r="B42" i="22"/>
  <c r="B80" i="22"/>
  <c r="B38" i="22"/>
  <c r="B63" i="22"/>
  <c r="B83" i="22"/>
  <c r="B88" i="22"/>
  <c r="B72" i="22"/>
  <c r="F102" i="26"/>
  <c r="E48" i="26" s="1"/>
  <c r="B56" i="26"/>
  <c r="B69" i="26" s="1"/>
  <c r="B77" i="26" s="1"/>
  <c r="C53" i="26"/>
  <c r="C55" i="26" s="1"/>
  <c r="E58" i="26"/>
  <c r="D52" i="26"/>
  <c r="D47" i="26"/>
  <c r="D74" i="26"/>
  <c r="B75" i="26"/>
  <c r="C106" i="26"/>
  <c r="B82" i="26"/>
  <c r="G102" i="26" l="1"/>
  <c r="F48" i="26" s="1"/>
  <c r="B70" i="26"/>
  <c r="B71" i="26" s="1"/>
  <c r="D103" i="26"/>
  <c r="C49" i="26" s="1"/>
  <c r="C61" i="26" s="1"/>
  <c r="C60" i="26" s="1"/>
  <c r="C76" i="26"/>
  <c r="F76" i="26"/>
  <c r="D67" i="26"/>
  <c r="D106" i="26"/>
  <c r="D107" i="26" s="1"/>
  <c r="C73" i="26" s="1"/>
  <c r="C82" i="26"/>
  <c r="C56" i="26"/>
  <c r="C69" i="26" s="1"/>
  <c r="C77" i="26" s="1"/>
  <c r="C107" i="26"/>
  <c r="B73" i="26" s="1"/>
  <c r="B85" i="26" s="1"/>
  <c r="D53" i="26"/>
  <c r="E74" i="26"/>
  <c r="F58" i="26"/>
  <c r="E52" i="26"/>
  <c r="E47" i="26"/>
  <c r="C59" i="26" l="1"/>
  <c r="C80" i="26" s="1"/>
  <c r="C85" i="26"/>
  <c r="E103" i="26"/>
  <c r="D49" i="26" s="1"/>
  <c r="D61" i="26" s="1"/>
  <c r="D60" i="26" s="1"/>
  <c r="H102" i="26"/>
  <c r="G48" i="26" s="1"/>
  <c r="D76" i="26"/>
  <c r="E67" i="26"/>
  <c r="F74" i="26"/>
  <c r="F52" i="26"/>
  <c r="F47" i="26"/>
  <c r="G58" i="26"/>
  <c r="B78" i="26"/>
  <c r="B72" i="26"/>
  <c r="D55" i="26"/>
  <c r="E106" i="26"/>
  <c r="E107" i="26" s="1"/>
  <c r="D73" i="26" s="1"/>
  <c r="D85" i="26" s="1"/>
  <c r="C66" i="26" l="1"/>
  <c r="C68" i="26" s="1"/>
  <c r="C75" i="26" s="1"/>
  <c r="D59" i="26"/>
  <c r="I102" i="26"/>
  <c r="H48" i="26" s="1"/>
  <c r="F103" i="26"/>
  <c r="E49" i="26" s="1"/>
  <c r="E61" i="26" s="1"/>
  <c r="E60" i="26" s="1"/>
  <c r="E76" i="26"/>
  <c r="F67" i="26"/>
  <c r="G67" i="26" s="1"/>
  <c r="H67" i="26" s="1"/>
  <c r="G74" i="26"/>
  <c r="G52" i="26"/>
  <c r="H58" i="26"/>
  <c r="G47" i="26"/>
  <c r="D82" i="26"/>
  <c r="D56" i="26"/>
  <c r="D69" i="26" s="1"/>
  <c r="D77" i="26" s="1"/>
  <c r="E53" i="26"/>
  <c r="F106" i="26"/>
  <c r="F107" i="26" s="1"/>
  <c r="E73" i="26" s="1"/>
  <c r="E85" i="26" s="1"/>
  <c r="C70" i="26" l="1"/>
  <c r="C71" i="26" s="1"/>
  <c r="C72" i="26" s="1"/>
  <c r="E59" i="26"/>
  <c r="E66" i="26" s="1"/>
  <c r="E68" i="26" s="1"/>
  <c r="E75" i="26" s="1"/>
  <c r="D66" i="26"/>
  <c r="D68" i="26" s="1"/>
  <c r="D75" i="26" s="1"/>
  <c r="D80" i="26"/>
  <c r="G103" i="26"/>
  <c r="F49" i="26" s="1"/>
  <c r="F61" i="26" s="1"/>
  <c r="F60" i="26" s="1"/>
  <c r="J102" i="26"/>
  <c r="I48" i="26" s="1"/>
  <c r="G76" i="26"/>
  <c r="I67" i="26"/>
  <c r="H76" i="26"/>
  <c r="H74" i="26"/>
  <c r="I58" i="26"/>
  <c r="H52" i="26"/>
  <c r="H47" i="26"/>
  <c r="G106" i="26"/>
  <c r="G107" i="26" s="1"/>
  <c r="F73" i="26" s="1"/>
  <c r="F85" i="26" s="1"/>
  <c r="E55" i="26"/>
  <c r="E80" i="26" l="1"/>
  <c r="C78" i="26"/>
  <c r="D70" i="26"/>
  <c r="D71" i="26" s="1"/>
  <c r="F59" i="26"/>
  <c r="K102" i="26"/>
  <c r="J48" i="26" s="1"/>
  <c r="H103" i="26"/>
  <c r="G49" i="26" s="1"/>
  <c r="G61" i="26" s="1"/>
  <c r="G60" i="26" s="1"/>
  <c r="H106" i="26"/>
  <c r="I76" i="26"/>
  <c r="J67" i="26"/>
  <c r="E82" i="26"/>
  <c r="E56" i="26"/>
  <c r="E69" i="26" s="1"/>
  <c r="F53" i="26"/>
  <c r="I74" i="26"/>
  <c r="J58" i="26"/>
  <c r="I47" i="26"/>
  <c r="I52" i="26"/>
  <c r="D72" i="26" l="1"/>
  <c r="D78" i="26"/>
  <c r="F80" i="26"/>
  <c r="F66" i="26"/>
  <c r="F68" i="26" s="1"/>
  <c r="F75" i="26" s="1"/>
  <c r="G59" i="26"/>
  <c r="G80" i="26" s="1"/>
  <c r="G66" i="26"/>
  <c r="G68" i="26" s="1"/>
  <c r="G75" i="26" s="1"/>
  <c r="I103" i="26"/>
  <c r="H49" i="26" s="1"/>
  <c r="H61" i="26" s="1"/>
  <c r="H60" i="26" s="1"/>
  <c r="L102" i="26"/>
  <c r="K48" i="26" s="1"/>
  <c r="I106" i="26"/>
  <c r="I107" i="26" s="1"/>
  <c r="H73" i="26" s="1"/>
  <c r="F55" i="26"/>
  <c r="G53" i="26" s="1"/>
  <c r="H107" i="26"/>
  <c r="G73" i="26" s="1"/>
  <c r="G85" i="26" s="1"/>
  <c r="J52" i="26"/>
  <c r="K58" i="26"/>
  <c r="J74" i="26"/>
  <c r="J47" i="26"/>
  <c r="E77" i="26"/>
  <c r="E70" i="26"/>
  <c r="J76" i="26"/>
  <c r="K67" i="26"/>
  <c r="H59" i="26" l="1"/>
  <c r="H85" i="26"/>
  <c r="M102" i="26"/>
  <c r="L48" i="26" s="1"/>
  <c r="J103" i="26"/>
  <c r="I49" i="26" s="1"/>
  <c r="I61" i="26" s="1"/>
  <c r="I60" i="26" s="1"/>
  <c r="E71" i="26"/>
  <c r="E72" i="26" s="1"/>
  <c r="G55" i="26"/>
  <c r="H53" i="26" s="1"/>
  <c r="F82" i="26"/>
  <c r="F56" i="26"/>
  <c r="F69" i="26" s="1"/>
  <c r="K76" i="26"/>
  <c r="L67" i="26"/>
  <c r="K52" i="26"/>
  <c r="K74" i="26"/>
  <c r="L58" i="26"/>
  <c r="K47" i="26"/>
  <c r="J106" i="26"/>
  <c r="I59" i="26" l="1"/>
  <c r="I66" i="26" s="1"/>
  <c r="I68" i="26" s="1"/>
  <c r="I75" i="26" s="1"/>
  <c r="H66" i="26"/>
  <c r="H68" i="26" s="1"/>
  <c r="H75" i="26" s="1"/>
  <c r="H80" i="26"/>
  <c r="K103" i="26"/>
  <c r="J49" i="26" s="1"/>
  <c r="J61" i="26" s="1"/>
  <c r="J60" i="26" s="1"/>
  <c r="F77" i="26"/>
  <c r="F70" i="26"/>
  <c r="L52" i="26"/>
  <c r="L47" i="26"/>
  <c r="L74" i="26"/>
  <c r="E78" i="26"/>
  <c r="K106" i="26"/>
  <c r="K107" i="26" s="1"/>
  <c r="J73" i="26" s="1"/>
  <c r="H55" i="26"/>
  <c r="I53" i="26" s="1"/>
  <c r="L76" i="26"/>
  <c r="J107" i="26"/>
  <c r="I73" i="26" s="1"/>
  <c r="I85" i="26" s="1"/>
  <c r="G82" i="26"/>
  <c r="G56" i="26"/>
  <c r="G69" i="26" s="1"/>
  <c r="I80" i="26" l="1"/>
  <c r="J59" i="26"/>
  <c r="J85" i="26"/>
  <c r="L103" i="26"/>
  <c r="K49" i="26" s="1"/>
  <c r="K61" i="26" s="1"/>
  <c r="K60" i="26" s="1"/>
  <c r="I55" i="26"/>
  <c r="G77" i="26"/>
  <c r="G70" i="26"/>
  <c r="F71" i="26"/>
  <c r="H82" i="26"/>
  <c r="H56" i="26"/>
  <c r="H69" i="26" s="1"/>
  <c r="L106" i="26"/>
  <c r="J66" i="26" l="1"/>
  <c r="J68" i="26" s="1"/>
  <c r="J75" i="26" s="1"/>
  <c r="J80" i="26"/>
  <c r="K59" i="26"/>
  <c r="K80" i="26" s="1"/>
  <c r="M103" i="26"/>
  <c r="L49" i="26" s="1"/>
  <c r="L61" i="26" s="1"/>
  <c r="L60" i="26" s="1"/>
  <c r="M106" i="26"/>
  <c r="M107" i="26" s="1"/>
  <c r="L73" i="26" s="1"/>
  <c r="F78" i="26"/>
  <c r="G71" i="26"/>
  <c r="L107" i="26"/>
  <c r="K73" i="26" s="1"/>
  <c r="K85" i="26" s="1"/>
  <c r="F72" i="26"/>
  <c r="H77" i="26"/>
  <c r="H70" i="26"/>
  <c r="I56" i="26"/>
  <c r="I69" i="26" s="1"/>
  <c r="I82" i="26"/>
  <c r="J53" i="26"/>
  <c r="K66" i="26" l="1"/>
  <c r="K68" i="26" s="1"/>
  <c r="K75" i="26" s="1"/>
  <c r="L59" i="26"/>
  <c r="L80" i="26" s="1"/>
  <c r="L85" i="26"/>
  <c r="G78" i="26"/>
  <c r="I77" i="26"/>
  <c r="I70" i="26"/>
  <c r="H71" i="26"/>
  <c r="G72" i="26"/>
  <c r="J55" i="26"/>
  <c r="L66" i="26" l="1"/>
  <c r="L68" i="26" s="1"/>
  <c r="L75" i="26" s="1"/>
  <c r="H78" i="26"/>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D79" i="26" s="1"/>
  <c r="B83" i="26"/>
  <c r="B84" i="26"/>
  <c r="B89" i="26" s="1"/>
  <c r="B86" i="26"/>
  <c r="B87" i="26" s="1"/>
  <c r="B90" i="26" s="1"/>
  <c r="B88" i="26"/>
  <c r="C83" i="26" l="1"/>
  <c r="D83" i="26"/>
  <c r="E79" i="26"/>
  <c r="E83" i="26" s="1"/>
  <c r="E86" i="26" s="1"/>
  <c r="C84" i="26" l="1"/>
  <c r="C89" i="26" s="1"/>
  <c r="C86" i="26"/>
  <c r="C87" i="26" s="1"/>
  <c r="C90" i="26" s="1"/>
  <c r="C88" i="26"/>
  <c r="D84" i="26"/>
  <c r="E84" i="26"/>
  <c r="D88" i="26"/>
  <c r="E88" i="26"/>
  <c r="D86" i="26"/>
  <c r="F79" i="26"/>
  <c r="D89" i="26" l="1"/>
  <c r="E89" i="26"/>
  <c r="D87" i="26"/>
  <c r="D90" i="26" s="1"/>
  <c r="E87" i="26"/>
  <c r="F83" i="26"/>
  <c r="G79" i="26"/>
  <c r="G83" i="26" s="1"/>
  <c r="G86" i="26" s="1"/>
  <c r="E90" i="26" l="1"/>
  <c r="F86" i="26"/>
  <c r="F88" i="26"/>
  <c r="G88" i="26"/>
  <c r="F84" i="26"/>
  <c r="F89" i="26" s="1"/>
  <c r="G84" i="26"/>
  <c r="H79" i="26"/>
  <c r="H83" i="26" s="1"/>
  <c r="H86" i="26" s="1"/>
  <c r="G89" i="26" l="1"/>
  <c r="H88" i="26"/>
  <c r="I79" i="26"/>
  <c r="G87" i="26"/>
  <c r="G90" i="26" s="1"/>
  <c r="F87" i="26"/>
  <c r="F90" i="26" s="1"/>
  <c r="H87" i="26"/>
  <c r="H84" i="26"/>
  <c r="H89" i="26" s="1"/>
  <c r="H90" i="26" l="1"/>
  <c r="I83" i="26"/>
  <c r="J79" i="26"/>
  <c r="J83" i="26" s="1"/>
  <c r="J86" i="26" s="1"/>
  <c r="K79" i="26" l="1"/>
  <c r="I86" i="26"/>
  <c r="I84" i="26"/>
  <c r="I89" i="26" s="1"/>
  <c r="J88" i="26"/>
  <c r="J84" i="26"/>
  <c r="I88" i="26"/>
  <c r="J89" i="26" l="1"/>
  <c r="I87" i="26"/>
  <c r="I90" i="26" s="1"/>
  <c r="J87" i="26"/>
  <c r="K83" i="26"/>
  <c r="L79" i="26"/>
  <c r="L83" i="26" s="1"/>
  <c r="L86" i="26" s="1"/>
  <c r="J90" i="26" l="1"/>
  <c r="K86" i="26"/>
  <c r="K84" i="26"/>
  <c r="K89" i="26" s="1"/>
  <c r="K88" i="26"/>
  <c r="L84" i="26"/>
  <c r="L88" i="26"/>
  <c r="L89" i="26" l="1"/>
  <c r="G28" i="26" s="1"/>
  <c r="K87" i="26"/>
  <c r="K90" i="26" s="1"/>
  <c r="L87" i="26"/>
  <c r="L90" i="26" l="1"/>
  <c r="G29" i="26" s="1"/>
  <c r="G30" i="26"/>
</calcChain>
</file>

<file path=xl/sharedStrings.xml><?xml version="1.0" encoding="utf-8"?>
<sst xmlns="http://schemas.openxmlformats.org/spreadsheetml/2006/main" count="1045" uniqueCount="578">
  <si>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</si>
  <si>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</si>
  <si>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</si>
  <si>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</si>
  <si>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</si>
  <si>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</si>
  <si>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</si>
  <si>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</si>
  <si>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</si>
  <si>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</si>
  <si>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</si>
  <si>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</si>
  <si>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</si>
  <si>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</si>
  <si>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</si>
  <si>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</si>
  <si>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</si>
  <si>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</si>
  <si>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</si>
  <si>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</si>
  <si>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</si>
  <si>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</si>
  <si>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</si>
  <si>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</si>
  <si>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</si>
  <si>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</si>
  <si>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</si>
  <si>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</si>
  <si>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</si>
  <si>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</si>
  <si>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</si>
  <si>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</si>
  <si>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</si>
  <si>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</si>
  <si>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</si>
  <si>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</si>
  <si>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</si>
  <si>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</si>
  <si>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</si>
  <si>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</si>
  <si>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</si>
  <si>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</si>
  <si>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</si>
  <si>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</si>
  <si>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</si>
  <si>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</si>
  <si>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</si>
  <si>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</si>
  <si>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</si>
  <si>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</si>
  <si>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</si>
  <si>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</si>
  <si>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</si>
  <si>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</si>
  <si>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</si>
  <si>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</si>
  <si>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</si>
  <si>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</si>
  <si>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</si>
  <si>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</si>
  <si>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</si>
  <si>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</si>
  <si>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</si>
  <si>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</si>
  <si>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</si>
  <si>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</si>
  <si>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</si>
  <si>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</si>
  <si>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</si>
  <si>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</si>
  <si>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</si>
  <si>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</si>
  <si>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</si>
  <si>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</si>
  <si>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</si>
  <si>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</si>
  <si>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</si>
  <si>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</si>
  <si>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</si>
  <si>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</si>
  <si>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</si>
  <si>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</si>
  <si>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</si>
  <si>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</si>
  <si>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</si>
  <si>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</si>
  <si>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</si>
  <si>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</si>
  <si>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</si>
  <si>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</si>
  <si>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</si>
  <si>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</si>
  <si>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</si>
  <si>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</si>
  <si>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</si>
  <si>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</si>
  <si>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</si>
  <si>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</si>
  <si>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</si>
  <si>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</si>
  <si>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</si>
  <si>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</si>
  <si>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</si>
  <si>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</si>
  <si>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</si>
  <si>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</si>
  <si>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</si>
  <si>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</si>
  <si>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</si>
  <si>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</si>
  <si>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</si>
  <si>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</si>
  <si>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</si>
  <si>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</si>
  <si>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</si>
  <si>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</si>
  <si>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</si>
  <si>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</si>
  <si>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</si>
  <si>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</si>
  <si>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</si>
  <si>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</si>
  <si>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</si>
  <si>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</si>
  <si>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</si>
  <si>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</si>
  <si>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</si>
  <si>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</si>
  <si>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</si>
  <si>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</si>
  <si>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</si>
  <si>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</si>
  <si>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</si>
  <si>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</si>
  <si>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</si>
  <si>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</si>
  <si>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</si>
  <si>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</si>
  <si>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</si>
  <si>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</si>
  <si>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</si>
  <si>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</si>
  <si>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</si>
  <si>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</si>
  <si>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</si>
  <si>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</si>
  <si>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</si>
  <si>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</si>
  <si>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</si>
  <si>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</si>
  <si>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</si>
  <si>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</si>
  <si>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</si>
  <si>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</si>
  <si>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</si>
  <si>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</si>
  <si>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</si>
  <si>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</si>
  <si>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</si>
  <si>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</si>
  <si>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</si>
  <si>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</si>
  <si>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</si>
  <si>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</si>
  <si>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</si>
  <si>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</si>
  <si>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</si>
  <si>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</si>
  <si>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</si>
  <si>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</si>
  <si>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</si>
  <si>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</si>
  <si>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</si>
  <si>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</si>
  <si>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</si>
  <si>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</si>
  <si>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</si>
  <si>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</si>
  <si>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</si>
  <si>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</si>
  <si>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</si>
  <si>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</si>
  <si>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</si>
  <si>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</si>
  <si>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</si>
  <si>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</si>
  <si>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</si>
  <si>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</si>
  <si>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</si>
  <si>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</si>
  <si>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</si>
  <si>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</si>
  <si>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</si>
  <si>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</si>
  <si>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</si>
  <si>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</si>
  <si>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</si>
  <si>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</si>
  <si>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</si>
  <si>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</si>
  <si>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</si>
  <si>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</si>
  <si>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</si>
  <si>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</si>
  <si>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</si>
  <si>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</si>
  <si>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</si>
  <si>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</si>
  <si>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</si>
  <si>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</si>
  <si>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</si>
  <si>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</si>
  <si>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</si>
  <si>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</si>
  <si>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</si>
  <si>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</si>
  <si>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</si>
  <si>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</si>
  <si>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</si>
  <si>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</si>
  <si>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</si>
  <si>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</si>
  <si>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</si>
  <si>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</si>
  <si>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</si>
  <si>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</si>
  <si>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</si>
  <si>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</si>
  <si>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</si>
  <si>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</si>
  <si>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</si>
  <si>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</si>
  <si>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</si>
  <si>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</si>
  <si>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</si>
  <si>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</si>
  <si>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</si>
  <si>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</si>
  <si>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</si>
  <si>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</si>
  <si>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</si>
  <si>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</si>
  <si>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</si>
  <si>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</si>
  <si>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</si>
  <si>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</si>
  <si>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</si>
  <si>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</si>
  <si>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</si>
  <si>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</si>
  <si>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</si>
  <si>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</si>
  <si>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</si>
  <si>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</si>
  <si>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</si>
  <si>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</si>
  <si>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</si>
  <si>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</si>
  <si>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</si>
  <si>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</si>
  <si>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</si>
  <si>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</si>
  <si>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</si>
  <si>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</si>
  <si>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</si>
  <si>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</si>
  <si>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</si>
  <si>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</si>
  <si>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</si>
  <si>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</si>
  <si>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</si>
  <si>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</si>
  <si>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</si>
  <si>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</si>
  <si>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</si>
  <si>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</si>
  <si>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</si>
  <si>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</si>
  <si>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</si>
  <si>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</si>
  <si>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</si>
  <si>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</si>
  <si>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</si>
  <si>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</si>
  <si>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</si>
  <si>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</si>
  <si>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</si>
  <si>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</si>
  <si>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</si>
  <si>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</si>
  <si>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</si>
  <si>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</si>
  <si>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</si>
  <si>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</si>
  <si>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</si>
  <si>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</si>
  <si>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</si>
  <si>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</si>
  <si>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</si>
  <si>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</si>
  <si>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</si>
  <si>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</si>
  <si>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</si>
  <si>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</si>
  <si>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</si>
  <si>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</si>
  <si>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</si>
  <si>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</si>
  <si>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</si>
  <si>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</si>
  <si>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</si>
  <si>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</si>
  <si>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</si>
  <si>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</si>
  <si>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</si>
  <si>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</si>
  <si>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</si>
  <si>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</si>
  <si>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</si>
  <si>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</si>
  <si>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</si>
  <si>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</si>
  <si>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</si>
  <si>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</si>
  <si>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</si>
  <si>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</si>
  <si>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</si>
  <si>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</si>
  <si>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</si>
  <si>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</si>
  <si>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</si>
  <si>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</si>
  <si>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</si>
  <si>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</si>
  <si>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</si>
  <si>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</si>
  <si>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</si>
  <si>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</si>
  <si>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</si>
  <si>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</si>
  <si>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</si>
  <si>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</si>
  <si>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</si>
  <si>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</si>
  <si>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</si>
  <si>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</si>
  <si>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</si>
  <si>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</si>
  <si>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</si>
  <si>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</si>
  <si>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</si>
  <si>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</si>
  <si>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</si>
  <si>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</si>
  <si>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</si>
  <si>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</si>
  <si>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</si>
  <si>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</si>
  <si>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</si>
  <si>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</si>
  <si>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</si>
  <si>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</si>
  <si>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</si>
  <si>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</si>
  <si>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</si>
  <si>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</si>
  <si>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</si>
  <si>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</si>
  <si>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</si>
  <si>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</si>
  <si>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</si>
  <si>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</si>
  <si>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</si>
  <si>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</si>
  <si>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</si>
  <si>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</si>
  <si>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</si>
  <si>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</si>
  <si>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</si>
  <si>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</si>
  <si>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</si>
  <si>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</si>
  <si>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</si>
  <si>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</si>
  <si>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</si>
  <si>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</si>
  <si>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</si>
  <si>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</si>
  <si>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</si>
  <si>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</si>
  <si>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</si>
  <si>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</si>
  <si>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</si>
  <si>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</si>
  <si>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</si>
  <si>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</si>
  <si>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</si>
  <si>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</si>
  <si>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</si>
  <si>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</si>
  <si>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</si>
  <si>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</si>
  <si>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</si>
  <si>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</si>
  <si>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</si>
  <si>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</si>
  <si>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</si>
  <si>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</si>
  <si>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</si>
  <si>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</si>
  <si>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</si>
  <si>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</si>
  <si>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</si>
  <si>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</si>
  <si>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</si>
  <si>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</si>
  <si>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</si>
  <si>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</si>
  <si>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</si>
  <si>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</si>
  <si>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</si>
  <si>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</si>
  <si>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</si>
  <si>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</si>
  <si>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</si>
  <si>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</si>
  <si>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</si>
  <si>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</si>
  <si>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</si>
  <si>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</si>
  <si>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</si>
  <si>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</si>
  <si>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</si>
  <si>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</si>
  <si>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</si>
  <si>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</si>
  <si>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</si>
  <si>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</si>
  <si>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</si>
  <si>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</si>
  <si>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</si>
  <si>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</si>
  <si>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</si>
  <si>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</si>
  <si>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</si>
  <si>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</si>
  <si>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</si>
  <si>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</si>
  <si>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</si>
  <si>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</si>
  <si>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</si>
  <si>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</si>
  <si>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</si>
  <si>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</si>
  <si>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</si>
  <si>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</si>
  <si>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</si>
  <si>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</si>
  <si>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</si>
  <si>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</si>
  <si>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</si>
  <si>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</si>
  <si>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</si>
  <si>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</si>
  <si>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</si>
  <si>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</si>
  <si>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</si>
  <si>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</si>
  <si>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</si>
  <si>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</si>
  <si>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</si>
  <si>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</si>
  <si>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</si>
  <si>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</si>
  <si>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</si>
  <si>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</si>
  <si>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</si>
  <si>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</si>
  <si>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</si>
  <si>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</si>
  <si>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</si>
  <si>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</si>
  <si>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</si>
  <si>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</si>
  <si>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</si>
  <si>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</si>
  <si>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</si>
  <si>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</si>
  <si>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</si>
  <si>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</si>
  <si>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</si>
  <si>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</si>
  <si>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</si>
  <si>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</si>
  <si>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</si>
  <si>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</si>
  <si>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</si>
  <si>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</si>
  <si>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</si>
  <si>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</si>
  <si>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</si>
  <si>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</si>
  <si>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</si>
  <si>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</si>
  <si>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</si>
  <si>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</si>
  <si>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</si>
  <si>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</si>
  <si>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</si>
  <si>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</si>
  <si>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</si>
  <si>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</si>
  <si>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</si>
  <si>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</si>
  <si>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</si>
  <si>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</si>
  <si>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</si>
  <si>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</si>
  <si>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</si>
  <si>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</si>
  <si>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</si>
  <si>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</si>
  <si>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</si>
  <si>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</si>
  <si>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</si>
  <si>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</si>
  <si>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</si>
  <si>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</si>
  <si>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</si>
  <si>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</si>
  <si>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</si>
  <si>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</si>
  <si>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</si>
  <si>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</si>
  <si>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</si>
  <si>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</si>
  <si>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</si>
  <si>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</si>
  <si>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</si>
  <si>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</si>
  <si>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</si>
  <si>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</si>
  <si>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</si>
  <si>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</si>
  <si>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</si>
  <si>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</si>
  <si>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</si>
  <si>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</si>
  <si>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</si>
  <si>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</si>
  <si>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</si>
  <si>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</si>
  <si>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</si>
  <si>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</si>
  <si>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</si>
  <si>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</si>
  <si>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АО "Россети Янтарь"</t>
  </si>
  <si>
    <t>Инвестиции</t>
  </si>
  <si>
    <t>2024 год</t>
  </si>
  <si>
    <t>2025 год</t>
  </si>
  <si>
    <t>2026 год</t>
  </si>
  <si>
    <t>2027 год</t>
  </si>
  <si>
    <t>2028 год</t>
  </si>
  <si>
    <t xml:space="preserve"> по состоянию на 01.01.2023</t>
  </si>
  <si>
    <t>N_99-комп-24</t>
  </si>
  <si>
    <t>Предложение по корректировке  плана</t>
  </si>
  <si>
    <t>Сметная стоимость проекта в ценах 2024 года с НДС, млн. руб.</t>
  </si>
  <si>
    <t>Акционерное общество "Россети Янтарь" ДЗО  ПАО "Россети"</t>
  </si>
  <si>
    <t>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t>
  </si>
  <si>
    <t>обеспечение текущей деятельности</t>
  </si>
  <si>
    <t>Развитие СХД АО «Россети Янтарь»</t>
  </si>
  <si>
    <t>1. Постановление Правительства Российской Федерации от 3 декабря 2020 г. № 2013 «О минимальной доле закупок товаров российского происхождения»;
2. Проект актуализированной Стратегии цифровой трансформации ПАО "Россети"</t>
  </si>
  <si>
    <t>Год раскрытия информации: 2024 год</t>
  </si>
  <si>
    <t>2024</t>
  </si>
  <si>
    <t>Факт 2023 года</t>
  </si>
  <si>
    <t xml:space="preserve"> по состоянию на 01.01.2024</t>
  </si>
  <si>
    <t>Приобретение оборудования для модернизации источника бесперебойного питания - 3,69 млн.руб./к-т; 
Приобретение оборудования для модернизации системы хранения данных: жёсткие диски - 75 шт. - 0,135 млн.руб./шт.; 
Приобретение серверного оборудования - сервер - 30,598 млн.руб./шт.</t>
  </si>
  <si>
    <t>Оборудование для модернизации источника бесперебойного питания - 1 к-т; 
Оборудование для модернизации системы хранения данных: жёсткие диски - 75 шт. - 75 шт.; 
Серверного оборудование - сервер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</si>
</sst>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9"/>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4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6" fillId="0" borderId="43" xfId="49" applyNumberFormat="1" applyFont="1" applyBorder="1" applyAlignment="1">
      <alignment horizontal="center" vertical="center"/>
    </xf>
    <xf numFmtId="49" fontId="66"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11" fillId="0" borderId="46"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6" fillId="0" borderId="48" xfId="49" applyNumberFormat="1" applyFont="1" applyBorder="1" applyAlignment="1">
      <alignment horizontal="center" vertical="center"/>
    </xf>
    <xf numFmtId="49" fontId="66"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7"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0" fontId="62" fillId="25" borderId="49" xfId="62" applyFont="1" applyFill="1" applyBorder="1"/>
    <xf numFmtId="10" fontId="62" fillId="25" borderId="49" xfId="62" applyNumberFormat="1" applyFont="1" applyFill="1" applyBorder="1"/>
    <xf numFmtId="10" fontId="36" fillId="25" borderId="49" xfId="67" applyNumberFormat="1" applyFont="1" applyFill="1" applyBorder="1" applyAlignment="1">
      <alignment vertical="center"/>
    </xf>
    <xf numFmtId="10" fontId="62"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49" xfId="1" applyFont="1" applyBorder="1" applyAlignment="1">
      <alignment vertical="center"/>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0" fontId="7" fillId="0" borderId="46" xfId="1" applyFont="1" applyBorder="1" applyAlignment="1">
      <alignment horizontal="left" vertical="center" wrapText="1"/>
    </xf>
    <xf numFmtId="0" fontId="7" fillId="0" borderId="49" xfId="1" applyFont="1" applyBorder="1" applyAlignment="1">
      <alignment horizontal="left" vertical="center" wrapText="1"/>
    </xf>
    <xf numFmtId="0" fontId="63" fillId="0" borderId="0" xfId="67" applyFont="1" applyFill="1" applyBorder="1" applyAlignment="1">
      <alignment vertical="center" wrapText="1"/>
    </xf>
    <xf numFmtId="167" fontId="71" fillId="0" borderId="0" xfId="67" applyNumberFormat="1" applyFont="1" applyFill="1" applyBorder="1" applyAlignment="1">
      <alignment horizontal="center" vertical="center"/>
    </xf>
    <xf numFmtId="0" fontId="64" fillId="0" borderId="0" xfId="50" applyFont="1"/>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49" xfId="1" applyFont="1" applyBorder="1" applyAlignment="1">
      <alignment horizontal="center" vertical="center" wrapText="1"/>
    </xf>
    <xf numFmtId="0" fontId="11" fillId="0" borderId="49" xfId="1" applyFont="1" applyBorder="1" applyAlignment="1">
      <alignment vertical="center"/>
    </xf>
    <xf numFmtId="175" fontId="42" fillId="0" borderId="49" xfId="2" applyNumberFormat="1" applyFont="1" applyBorder="1" applyAlignment="1">
      <alignment horizontal="center" vertical="center"/>
    </xf>
    <xf numFmtId="2" fontId="7" fillId="0" borderId="49" xfId="1" applyNumberFormat="1" applyFont="1" applyFill="1" applyBorder="1" applyAlignment="1">
      <alignment horizontal="left" vertical="center" wrapText="1"/>
    </xf>
    <xf numFmtId="0" fontId="42" fillId="0" borderId="49"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2" fillId="0" borderId="0" xfId="1" applyFont="1" applyAlignment="1">
      <alignment horizontal="center" vertical="center" wrapText="1"/>
    </xf>
    <xf numFmtId="0" fontId="72"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8"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4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9"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2184"/>
        <c:axId val="474371400"/>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400"/>
        <c:crosses val="autoZero"/>
        <c:auto val="1"/>
        <c:lblAlgn val="ctr"/>
        <c:lblOffset val="100"/>
        <c:noMultiLvlLbl val="0"/>
      </c:catAx>
      <c:valAx>
        <c:axId val="474371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7672"/>
        <c:axId val="474374928"/>
      </c:lineChart>
      <c:catAx>
        <c:axId val="474377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4928"/>
        <c:crosses val="autoZero"/>
        <c:auto val="1"/>
        <c:lblAlgn val="ctr"/>
        <c:lblOffset val="100"/>
        <c:noMultiLvlLbl val="0"/>
      </c:catAx>
      <c:valAx>
        <c:axId val="474374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E7C4-485E-B0EF-C38AC72D0B8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E7C4-485E-B0EF-C38AC72D0B87}"/>
            </c:ext>
          </c:extLst>
        </c:ser>
        <c:dLbls>
          <c:showLegendKey val="0"/>
          <c:showVal val="0"/>
          <c:showCatName val="0"/>
          <c:showSerName val="0"/>
          <c:showPercent val="0"/>
          <c:showBubbleSize val="0"/>
        </c:dLbls>
        <c:smooth val="0"/>
        <c:axId val="474377280"/>
        <c:axId val="474373360"/>
      </c:lineChart>
      <c:catAx>
        <c:axId val="474377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360"/>
        <c:crosses val="autoZero"/>
        <c:auto val="1"/>
        <c:lblAlgn val="ctr"/>
        <c:lblOffset val="100"/>
        <c:noMultiLvlLbl val="0"/>
      </c:catAx>
      <c:valAx>
        <c:axId val="474373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11" zoomScale="80" zoomScaleSheetLayoutView="80" workbookViewId="0">
      <selection activeCell="C23" sqref="C23"/>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39" t="s">
        <v>572</v>
      </c>
      <c r="B5" s="339"/>
      <c r="C5" s="339"/>
      <c r="D5" s="150"/>
      <c r="E5" s="150"/>
      <c r="F5" s="150"/>
      <c r="G5" s="150"/>
      <c r="H5" s="150"/>
      <c r="I5" s="150"/>
      <c r="J5" s="150"/>
    </row>
    <row r="6" spans="1:22" s="15" customFormat="1" ht="18.75" x14ac:dyDescent="0.3">
      <c r="A6" s="217"/>
      <c r="H6" s="216"/>
    </row>
    <row r="7" spans="1:22" s="15" customFormat="1" ht="18.75" x14ac:dyDescent="0.2">
      <c r="A7" s="343" t="s">
        <v>7</v>
      </c>
      <c r="B7" s="343"/>
      <c r="C7" s="343"/>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4" t="s">
        <v>567</v>
      </c>
      <c r="B9" s="344"/>
      <c r="C9" s="344"/>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40" t="s">
        <v>6</v>
      </c>
      <c r="B10" s="340"/>
      <c r="C10" s="340"/>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42" t="s">
        <v>564</v>
      </c>
      <c r="B12" s="342"/>
      <c r="C12" s="342"/>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40" t="s">
        <v>5</v>
      </c>
      <c r="B13" s="340"/>
      <c r="C13" s="340"/>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51" customHeight="1" x14ac:dyDescent="0.2">
      <c r="A15" s="345" t="s">
        <v>568</v>
      </c>
      <c r="B15" s="345"/>
      <c r="C15" s="345"/>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40" t="s">
        <v>4</v>
      </c>
      <c r="B16" s="340"/>
      <c r="C16" s="340"/>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41" t="s">
        <v>509</v>
      </c>
      <c r="B18" s="342"/>
      <c r="C18" s="342"/>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36"/>
      <c r="B24" s="337"/>
      <c r="C24" s="338"/>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550</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36"/>
      <c r="B39" s="337"/>
      <c r="C39" s="338"/>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5" t="str">
        <f>CONCATENATE("Фхо=",ROUND('6.2. Паспорт фин осв ввод'!C24,2)," млн.руб.; Фит=",ROUND('6.2. Паспорт фин осв ввод'!C24,2)," млн.руб.")</f>
        <v>Фхо=53,25 млн.руб.; Фит=53,25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36"/>
      <c r="B47" s="337"/>
      <c r="C47" s="338"/>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8" t="str">
        <f>CONCATENATE(ROUND('6.2. Паспорт фин осв ввод'!AC27,2),"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8" t="str">
        <f>CONCATENATE(ROUND('6.2. Паспорт фин осв ввод'!AC33,2),"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I27" sqref="I27"/>
    </sheetView>
  </sheetViews>
  <sheetFormatPr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27" width="9" style="59" customWidth="1"/>
    <col min="28" max="28" width="13.140625" style="58" customWidth="1"/>
    <col min="29" max="29" width="24.85546875" style="58" customWidth="1"/>
    <col min="30" max="30" width="10.7109375" style="58" customWidth="1"/>
    <col min="31"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row>
    <row r="5" spans="1:29" ht="18.75" x14ac:dyDescent="0.3">
      <c r="A5" s="59"/>
      <c r="B5" s="59"/>
      <c r="C5" s="59"/>
      <c r="D5" s="59"/>
      <c r="E5" s="59"/>
      <c r="F5" s="59"/>
      <c r="AC5" s="14"/>
    </row>
    <row r="6" spans="1:29" ht="18.75" x14ac:dyDescent="0.25">
      <c r="A6" s="347" t="s">
        <v>7</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row>
    <row r="7" spans="1:29" ht="18.75" x14ac:dyDescent="0.25">
      <c r="A7" s="143"/>
      <c r="B7" s="143"/>
      <c r="C7" s="143"/>
      <c r="D7" s="143"/>
      <c r="E7" s="143"/>
      <c r="F7" s="143"/>
      <c r="G7" s="143"/>
      <c r="H7" s="143"/>
      <c r="I7" s="143"/>
      <c r="J7" s="143"/>
      <c r="K7" s="143"/>
      <c r="L7" s="143"/>
      <c r="M7" s="143"/>
      <c r="N7" s="143"/>
      <c r="O7" s="143"/>
      <c r="P7" s="143"/>
      <c r="Q7" s="143"/>
      <c r="R7" s="71"/>
      <c r="S7" s="71"/>
      <c r="T7" s="71"/>
      <c r="U7" s="71"/>
      <c r="V7" s="71"/>
      <c r="W7" s="71"/>
      <c r="X7" s="71"/>
      <c r="Y7" s="71"/>
      <c r="Z7" s="71"/>
      <c r="AA7" s="71"/>
      <c r="AB7" s="71"/>
      <c r="AC7" s="71"/>
    </row>
    <row r="8" spans="1:29" x14ac:dyDescent="0.25">
      <c r="A8" s="348" t="str">
        <f>'1. паспорт местоположение'!A9:C9</f>
        <v>Акционерное общество "Россети Янтарь" ДЗО  ПАО "Россети"</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43"/>
      <c r="B10" s="143"/>
      <c r="C10" s="143"/>
      <c r="D10" s="143"/>
      <c r="E10" s="143"/>
      <c r="F10" s="143"/>
      <c r="G10" s="143"/>
      <c r="H10" s="143"/>
      <c r="I10" s="143"/>
      <c r="J10" s="143"/>
      <c r="K10" s="143"/>
      <c r="L10" s="143"/>
      <c r="M10" s="143"/>
      <c r="N10" s="143"/>
      <c r="O10" s="143"/>
      <c r="P10" s="143"/>
      <c r="Q10" s="143"/>
      <c r="R10" s="71"/>
      <c r="S10" s="71"/>
      <c r="T10" s="71"/>
      <c r="U10" s="71"/>
      <c r="V10" s="71"/>
      <c r="W10" s="71"/>
      <c r="X10" s="71"/>
      <c r="Y10" s="71"/>
      <c r="Z10" s="71"/>
      <c r="AA10" s="71"/>
      <c r="AB10" s="71"/>
      <c r="AC10" s="71"/>
    </row>
    <row r="11" spans="1:29" x14ac:dyDescent="0.25">
      <c r="A11" s="348" t="str">
        <f>'1. паспорт местоположение'!A12:C12</f>
        <v>N_99-комп-24</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0"/>
      <c r="B13" s="10"/>
      <c r="C13" s="10"/>
      <c r="D13" s="10"/>
      <c r="E13" s="10"/>
      <c r="F13" s="10"/>
      <c r="G13" s="10"/>
      <c r="H13" s="10"/>
      <c r="I13" s="10"/>
      <c r="J13" s="10"/>
      <c r="K13" s="10"/>
      <c r="L13" s="10"/>
      <c r="M13" s="10"/>
      <c r="N13" s="10"/>
      <c r="O13" s="10"/>
      <c r="P13" s="10"/>
      <c r="Q13" s="10"/>
      <c r="R13" s="70"/>
      <c r="S13" s="70"/>
      <c r="T13" s="70"/>
      <c r="U13" s="70"/>
      <c r="V13" s="70"/>
      <c r="W13" s="70"/>
      <c r="X13" s="70"/>
      <c r="Y13" s="70"/>
      <c r="Z13" s="70"/>
      <c r="AA13" s="70"/>
      <c r="AB13" s="70"/>
      <c r="AC13" s="70"/>
    </row>
    <row r="14" spans="1:29" ht="45.75" customHeight="1" x14ac:dyDescent="0.25">
      <c r="A14"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7" spans="1:32" x14ac:dyDescent="0.25">
      <c r="A17" s="59"/>
      <c r="AB17" s="59"/>
    </row>
    <row r="18" spans="1:32" x14ac:dyDescent="0.25">
      <c r="A18" s="419" t="s">
        <v>494</v>
      </c>
      <c r="B18" s="419"/>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row>
    <row r="19" spans="1:32" x14ac:dyDescent="0.25">
      <c r="A19" s="59"/>
      <c r="B19" s="59"/>
      <c r="C19" s="59"/>
      <c r="D19" s="59"/>
      <c r="E19" s="59"/>
      <c r="F19" s="59"/>
      <c r="AB19" s="59"/>
    </row>
    <row r="20" spans="1:32" ht="33" customHeight="1" x14ac:dyDescent="0.25">
      <c r="A20" s="420" t="s">
        <v>182</v>
      </c>
      <c r="B20" s="420" t="s">
        <v>181</v>
      </c>
      <c r="C20" s="415" t="s">
        <v>180</v>
      </c>
      <c r="D20" s="415"/>
      <c r="E20" s="428" t="s">
        <v>179</v>
      </c>
      <c r="F20" s="428"/>
      <c r="G20" s="425" t="s">
        <v>574</v>
      </c>
      <c r="H20" s="423" t="s">
        <v>558</v>
      </c>
      <c r="I20" s="424"/>
      <c r="J20" s="424"/>
      <c r="K20" s="424"/>
      <c r="L20" s="423" t="s">
        <v>559</v>
      </c>
      <c r="M20" s="424"/>
      <c r="N20" s="424"/>
      <c r="O20" s="424"/>
      <c r="P20" s="423" t="s">
        <v>560</v>
      </c>
      <c r="Q20" s="424"/>
      <c r="R20" s="424"/>
      <c r="S20" s="424"/>
      <c r="T20" s="423" t="s">
        <v>561</v>
      </c>
      <c r="U20" s="424"/>
      <c r="V20" s="424"/>
      <c r="W20" s="424"/>
      <c r="X20" s="423" t="s">
        <v>562</v>
      </c>
      <c r="Y20" s="424"/>
      <c r="Z20" s="424"/>
      <c r="AA20" s="424"/>
      <c r="AB20" s="417" t="s">
        <v>178</v>
      </c>
      <c r="AC20" s="417"/>
      <c r="AD20" s="69"/>
      <c r="AE20" s="69"/>
      <c r="AF20" s="69"/>
    </row>
    <row r="21" spans="1:32" ht="99.75" customHeight="1" x14ac:dyDescent="0.25">
      <c r="A21" s="421"/>
      <c r="B21" s="421"/>
      <c r="C21" s="415"/>
      <c r="D21" s="415"/>
      <c r="E21" s="428"/>
      <c r="F21" s="428"/>
      <c r="G21" s="426"/>
      <c r="H21" s="415" t="s">
        <v>2</v>
      </c>
      <c r="I21" s="415"/>
      <c r="J21" s="415" t="s">
        <v>9</v>
      </c>
      <c r="K21" s="415"/>
      <c r="L21" s="415" t="s">
        <v>2</v>
      </c>
      <c r="M21" s="415"/>
      <c r="N21" s="415" t="s">
        <v>9</v>
      </c>
      <c r="O21" s="415"/>
      <c r="P21" s="415" t="s">
        <v>2</v>
      </c>
      <c r="Q21" s="415"/>
      <c r="R21" s="415" t="s">
        <v>9</v>
      </c>
      <c r="S21" s="415"/>
      <c r="T21" s="415" t="s">
        <v>2</v>
      </c>
      <c r="U21" s="415"/>
      <c r="V21" s="415" t="s">
        <v>9</v>
      </c>
      <c r="W21" s="415"/>
      <c r="X21" s="415" t="s">
        <v>2</v>
      </c>
      <c r="Y21" s="415"/>
      <c r="Z21" s="415" t="s">
        <v>9</v>
      </c>
      <c r="AA21" s="415"/>
      <c r="AB21" s="417"/>
      <c r="AC21" s="417"/>
    </row>
    <row r="22" spans="1:32" ht="89.25" customHeight="1" x14ac:dyDescent="0.25">
      <c r="A22" s="422"/>
      <c r="B22" s="422"/>
      <c r="C22" s="334" t="s">
        <v>2</v>
      </c>
      <c r="D22" s="334" t="s">
        <v>177</v>
      </c>
      <c r="E22" s="246" t="s">
        <v>563</v>
      </c>
      <c r="F22" s="246" t="s">
        <v>575</v>
      </c>
      <c r="G22" s="427"/>
      <c r="H22" s="294" t="s">
        <v>475</v>
      </c>
      <c r="I22" s="294" t="s">
        <v>476</v>
      </c>
      <c r="J22" s="294" t="s">
        <v>475</v>
      </c>
      <c r="K22" s="294" t="s">
        <v>476</v>
      </c>
      <c r="L22" s="294" t="s">
        <v>475</v>
      </c>
      <c r="M22" s="294" t="s">
        <v>476</v>
      </c>
      <c r="N22" s="294" t="s">
        <v>475</v>
      </c>
      <c r="O22" s="294" t="s">
        <v>476</v>
      </c>
      <c r="P22" s="294" t="s">
        <v>475</v>
      </c>
      <c r="Q22" s="294" t="s">
        <v>476</v>
      </c>
      <c r="R22" s="294" t="s">
        <v>475</v>
      </c>
      <c r="S22" s="294" t="s">
        <v>476</v>
      </c>
      <c r="T22" s="294" t="s">
        <v>475</v>
      </c>
      <c r="U22" s="294" t="s">
        <v>476</v>
      </c>
      <c r="V22" s="294" t="s">
        <v>475</v>
      </c>
      <c r="W22" s="294" t="s">
        <v>476</v>
      </c>
      <c r="X22" s="294" t="s">
        <v>475</v>
      </c>
      <c r="Y22" s="294" t="s">
        <v>476</v>
      </c>
      <c r="Z22" s="294" t="s">
        <v>475</v>
      </c>
      <c r="AA22" s="294" t="s">
        <v>476</v>
      </c>
      <c r="AB22" s="335" t="s">
        <v>2</v>
      </c>
      <c r="AC22" s="335" t="s">
        <v>9</v>
      </c>
    </row>
    <row r="23" spans="1:32" ht="19.5" customHeight="1" x14ac:dyDescent="0.25">
      <c r="A23" s="295">
        <v>1</v>
      </c>
      <c r="B23" s="295">
        <v>2</v>
      </c>
      <c r="C23" s="333">
        <v>3</v>
      </c>
      <c r="D23" s="333">
        <v>4</v>
      </c>
      <c r="E23" s="333">
        <v>5</v>
      </c>
      <c r="F23" s="333">
        <v>6</v>
      </c>
      <c r="G23" s="333">
        <v>7</v>
      </c>
      <c r="H23" s="333">
        <v>8</v>
      </c>
      <c r="I23" s="333">
        <v>9</v>
      </c>
      <c r="J23" s="333">
        <v>10</v>
      </c>
      <c r="K23" s="333">
        <v>11</v>
      </c>
      <c r="L23" s="333">
        <v>12</v>
      </c>
      <c r="M23" s="333">
        <v>13</v>
      </c>
      <c r="N23" s="333">
        <v>14</v>
      </c>
      <c r="O23" s="333">
        <v>15</v>
      </c>
      <c r="P23" s="333">
        <v>16</v>
      </c>
      <c r="Q23" s="333">
        <v>17</v>
      </c>
      <c r="R23" s="333">
        <v>18</v>
      </c>
      <c r="S23" s="333">
        <v>19</v>
      </c>
      <c r="T23" s="333">
        <v>20</v>
      </c>
      <c r="U23" s="333">
        <v>21</v>
      </c>
      <c r="V23" s="333">
        <v>22</v>
      </c>
      <c r="W23" s="333">
        <v>23</v>
      </c>
      <c r="X23" s="333">
        <v>24</v>
      </c>
      <c r="Y23" s="333">
        <v>25</v>
      </c>
      <c r="Z23" s="333">
        <v>26</v>
      </c>
      <c r="AA23" s="333">
        <v>27</v>
      </c>
      <c r="AB23" s="333">
        <v>28</v>
      </c>
      <c r="AC23" s="333">
        <v>29</v>
      </c>
    </row>
    <row r="24" spans="1:32" ht="47.25" customHeight="1" x14ac:dyDescent="0.25">
      <c r="A24" s="296">
        <v>1</v>
      </c>
      <c r="B24" s="297" t="s">
        <v>176</v>
      </c>
      <c r="C24" s="298">
        <f>SUM(C25:C29)</f>
        <v>53.253950699999997</v>
      </c>
      <c r="D24" s="298">
        <f t="shared" ref="D24" si="0">SUM(D25:D29)</f>
        <v>0</v>
      </c>
      <c r="E24" s="298">
        <f t="shared" ref="E24:F24" si="1">SUM(E25:E29)</f>
        <v>53.253950699999997</v>
      </c>
      <c r="F24" s="298">
        <f t="shared" si="1"/>
        <v>53.253950699999997</v>
      </c>
      <c r="G24" s="298">
        <f t="shared" ref="G24" si="2">SUM(G25:G29)</f>
        <v>0</v>
      </c>
      <c r="H24" s="298">
        <f>SUM(H25:H29)</f>
        <v>53.253950699999997</v>
      </c>
      <c r="I24" s="298">
        <f t="shared" ref="I24:AA24" si="3">SUM(I25:I29)</f>
        <v>0</v>
      </c>
      <c r="J24" s="298">
        <f t="shared" ref="J24" si="4">SUM(J25:J29)</f>
        <v>0</v>
      </c>
      <c r="K24" s="298">
        <f t="shared" si="3"/>
        <v>0</v>
      </c>
      <c r="L24" s="298">
        <f t="shared" si="3"/>
        <v>0</v>
      </c>
      <c r="M24" s="298">
        <f t="shared" si="3"/>
        <v>0</v>
      </c>
      <c r="N24" s="298">
        <f t="shared" si="3"/>
        <v>0</v>
      </c>
      <c r="O24" s="298">
        <f t="shared" si="3"/>
        <v>0</v>
      </c>
      <c r="P24" s="298">
        <f>SUM(P25:P29)</f>
        <v>0</v>
      </c>
      <c r="Q24" s="298">
        <f t="shared" ref="Q24:S24" si="5">SUM(Q25:Q29)</f>
        <v>0</v>
      </c>
      <c r="R24" s="298">
        <f t="shared" si="5"/>
        <v>0</v>
      </c>
      <c r="S24" s="298">
        <f t="shared" si="5"/>
        <v>0</v>
      </c>
      <c r="T24" s="298">
        <f t="shared" si="3"/>
        <v>0</v>
      </c>
      <c r="U24" s="298">
        <f t="shared" si="3"/>
        <v>0</v>
      </c>
      <c r="V24" s="298">
        <f t="shared" si="3"/>
        <v>0</v>
      </c>
      <c r="W24" s="298">
        <f t="shared" si="3"/>
        <v>0</v>
      </c>
      <c r="X24" s="298">
        <f>SUM(X25:X29)</f>
        <v>0</v>
      </c>
      <c r="Y24" s="298">
        <f t="shared" si="3"/>
        <v>0</v>
      </c>
      <c r="Z24" s="298">
        <f t="shared" si="3"/>
        <v>0</v>
      </c>
      <c r="AA24" s="298">
        <f t="shared" si="3"/>
        <v>0</v>
      </c>
      <c r="AB24" s="298">
        <f>H24+L24+P24+T24+X24</f>
        <v>53.253950699999997</v>
      </c>
      <c r="AC24" s="299">
        <f>J24+N24+R24+V24+Z24</f>
        <v>0</v>
      </c>
    </row>
    <row r="25" spans="1:32" ht="24" customHeight="1" x14ac:dyDescent="0.25">
      <c r="A25" s="300" t="s">
        <v>175</v>
      </c>
      <c r="B25" s="301" t="s">
        <v>174</v>
      </c>
      <c r="C25" s="298">
        <v>0</v>
      </c>
      <c r="D25" s="298">
        <v>0</v>
      </c>
      <c r="E25" s="331">
        <f>C25</f>
        <v>0</v>
      </c>
      <c r="F25" s="331">
        <f>E25-G25</f>
        <v>0</v>
      </c>
      <c r="G25" s="302">
        <v>0</v>
      </c>
      <c r="H25" s="302">
        <v>0</v>
      </c>
      <c r="I25" s="302">
        <v>0</v>
      </c>
      <c r="J25" s="302">
        <v>0</v>
      </c>
      <c r="K25" s="302">
        <v>0</v>
      </c>
      <c r="L25" s="302">
        <v>0</v>
      </c>
      <c r="M25" s="302">
        <v>0</v>
      </c>
      <c r="N25" s="302">
        <v>0</v>
      </c>
      <c r="O25" s="302">
        <v>0</v>
      </c>
      <c r="P25" s="302">
        <v>0</v>
      </c>
      <c r="Q25" s="302">
        <v>0</v>
      </c>
      <c r="R25" s="302">
        <v>0</v>
      </c>
      <c r="S25" s="302">
        <v>0</v>
      </c>
      <c r="T25" s="302">
        <v>0</v>
      </c>
      <c r="U25" s="302">
        <v>0</v>
      </c>
      <c r="V25" s="302">
        <v>0</v>
      </c>
      <c r="W25" s="302">
        <v>0</v>
      </c>
      <c r="X25" s="302">
        <v>0</v>
      </c>
      <c r="Y25" s="302">
        <v>0</v>
      </c>
      <c r="Z25" s="302">
        <v>0</v>
      </c>
      <c r="AA25" s="302">
        <v>0</v>
      </c>
      <c r="AB25" s="298">
        <f t="shared" ref="AB25:AB64" si="6">H25+L25+P25+T25+X25</f>
        <v>0</v>
      </c>
      <c r="AC25" s="299">
        <f t="shared" ref="AC25:AC64" si="7">J25+N25+R25+V25+Z25</f>
        <v>0</v>
      </c>
    </row>
    <row r="26" spans="1:32" x14ac:dyDescent="0.25">
      <c r="A26" s="300" t="s">
        <v>173</v>
      </c>
      <c r="B26" s="301" t="s">
        <v>172</v>
      </c>
      <c r="C26" s="298">
        <v>0</v>
      </c>
      <c r="D26" s="298">
        <v>0</v>
      </c>
      <c r="E26" s="331">
        <f>C26</f>
        <v>0</v>
      </c>
      <c r="F26" s="331">
        <f t="shared" ref="F26:F64" si="8">E26-G26</f>
        <v>0</v>
      </c>
      <c r="G26" s="302">
        <v>0</v>
      </c>
      <c r="H26" s="302">
        <v>0</v>
      </c>
      <c r="I26" s="302">
        <v>0</v>
      </c>
      <c r="J26" s="302">
        <v>0</v>
      </c>
      <c r="K26" s="302">
        <v>0</v>
      </c>
      <c r="L26" s="302">
        <v>0</v>
      </c>
      <c r="M26" s="302">
        <v>0</v>
      </c>
      <c r="N26" s="302">
        <v>0</v>
      </c>
      <c r="O26" s="302">
        <v>0</v>
      </c>
      <c r="P26" s="302">
        <v>0</v>
      </c>
      <c r="Q26" s="302">
        <v>0</v>
      </c>
      <c r="R26" s="302">
        <v>0</v>
      </c>
      <c r="S26" s="302">
        <v>0</v>
      </c>
      <c r="T26" s="302">
        <v>0</v>
      </c>
      <c r="U26" s="302">
        <v>0</v>
      </c>
      <c r="V26" s="302">
        <v>0</v>
      </c>
      <c r="W26" s="302">
        <v>0</v>
      </c>
      <c r="X26" s="302">
        <v>0</v>
      </c>
      <c r="Y26" s="302">
        <v>0</v>
      </c>
      <c r="Z26" s="302">
        <v>0</v>
      </c>
      <c r="AA26" s="302">
        <v>0</v>
      </c>
      <c r="AB26" s="298">
        <f t="shared" si="6"/>
        <v>0</v>
      </c>
      <c r="AC26" s="299">
        <f t="shared" si="7"/>
        <v>0</v>
      </c>
    </row>
    <row r="27" spans="1:32" ht="31.5" x14ac:dyDescent="0.25">
      <c r="A27" s="300" t="s">
        <v>171</v>
      </c>
      <c r="B27" s="301" t="s">
        <v>431</v>
      </c>
      <c r="C27" s="298">
        <v>53.253950699999997</v>
      </c>
      <c r="D27" s="298">
        <v>0</v>
      </c>
      <c r="E27" s="331">
        <f>C27</f>
        <v>53.253950699999997</v>
      </c>
      <c r="F27" s="331">
        <f t="shared" si="8"/>
        <v>53.253950699999997</v>
      </c>
      <c r="G27" s="302">
        <v>0</v>
      </c>
      <c r="H27" s="302">
        <v>53.253950699999997</v>
      </c>
      <c r="I27" s="302">
        <v>0</v>
      </c>
      <c r="J27" s="302">
        <v>0</v>
      </c>
      <c r="K27" s="302">
        <v>0</v>
      </c>
      <c r="L27" s="302">
        <v>0</v>
      </c>
      <c r="M27" s="302">
        <v>0</v>
      </c>
      <c r="N27" s="303">
        <v>0</v>
      </c>
      <c r="O27" s="302">
        <v>0</v>
      </c>
      <c r="P27" s="302">
        <v>0</v>
      </c>
      <c r="Q27" s="302">
        <v>0</v>
      </c>
      <c r="R27" s="302">
        <v>0</v>
      </c>
      <c r="S27" s="302">
        <v>0</v>
      </c>
      <c r="T27" s="302">
        <v>0</v>
      </c>
      <c r="U27" s="302">
        <v>0</v>
      </c>
      <c r="V27" s="303">
        <v>0</v>
      </c>
      <c r="W27" s="302">
        <v>0</v>
      </c>
      <c r="X27" s="302">
        <v>0</v>
      </c>
      <c r="Y27" s="302">
        <v>0</v>
      </c>
      <c r="Z27" s="302">
        <v>0</v>
      </c>
      <c r="AA27" s="302">
        <v>0</v>
      </c>
      <c r="AB27" s="298">
        <f t="shared" si="6"/>
        <v>53.253950699999997</v>
      </c>
      <c r="AC27" s="299">
        <f t="shared" si="7"/>
        <v>0</v>
      </c>
    </row>
    <row r="28" spans="1:32" x14ac:dyDescent="0.25">
      <c r="A28" s="300" t="s">
        <v>170</v>
      </c>
      <c r="B28" s="301" t="s">
        <v>169</v>
      </c>
      <c r="C28" s="298">
        <v>0</v>
      </c>
      <c r="D28" s="298">
        <v>0</v>
      </c>
      <c r="E28" s="331">
        <f>C28</f>
        <v>0</v>
      </c>
      <c r="F28" s="331">
        <f t="shared" si="8"/>
        <v>0</v>
      </c>
      <c r="G28" s="302">
        <v>0</v>
      </c>
      <c r="H28" s="302">
        <v>0</v>
      </c>
      <c r="I28" s="302">
        <v>0</v>
      </c>
      <c r="J28" s="302">
        <v>0</v>
      </c>
      <c r="K28" s="302">
        <v>0</v>
      </c>
      <c r="L28" s="302">
        <v>0</v>
      </c>
      <c r="M28" s="302">
        <v>0</v>
      </c>
      <c r="N28" s="302">
        <v>0</v>
      </c>
      <c r="O28" s="302">
        <v>0</v>
      </c>
      <c r="P28" s="302">
        <v>0</v>
      </c>
      <c r="Q28" s="302">
        <v>0</v>
      </c>
      <c r="R28" s="302">
        <v>0</v>
      </c>
      <c r="S28" s="302">
        <v>0</v>
      </c>
      <c r="T28" s="302">
        <v>0</v>
      </c>
      <c r="U28" s="302">
        <v>0</v>
      </c>
      <c r="V28" s="302">
        <v>0</v>
      </c>
      <c r="W28" s="302">
        <v>0</v>
      </c>
      <c r="X28" s="302">
        <v>0</v>
      </c>
      <c r="Y28" s="302">
        <v>0</v>
      </c>
      <c r="Z28" s="302">
        <v>0</v>
      </c>
      <c r="AA28" s="302">
        <v>0</v>
      </c>
      <c r="AB28" s="298">
        <f t="shared" si="6"/>
        <v>0</v>
      </c>
      <c r="AC28" s="299">
        <f t="shared" si="7"/>
        <v>0</v>
      </c>
    </row>
    <row r="29" spans="1:32" x14ac:dyDescent="0.25">
      <c r="A29" s="300" t="s">
        <v>168</v>
      </c>
      <c r="B29" s="68" t="s">
        <v>167</v>
      </c>
      <c r="C29" s="298">
        <v>0</v>
      </c>
      <c r="D29" s="298">
        <v>0</v>
      </c>
      <c r="E29" s="331">
        <f>C29</f>
        <v>0</v>
      </c>
      <c r="F29" s="331">
        <f t="shared" si="8"/>
        <v>0</v>
      </c>
      <c r="G29" s="302">
        <v>0</v>
      </c>
      <c r="H29" s="302">
        <v>0</v>
      </c>
      <c r="I29" s="302">
        <v>0</v>
      </c>
      <c r="J29" s="302">
        <v>0</v>
      </c>
      <c r="K29" s="302">
        <v>0</v>
      </c>
      <c r="L29" s="302">
        <v>0</v>
      </c>
      <c r="M29" s="302">
        <v>0</v>
      </c>
      <c r="N29" s="302">
        <v>0</v>
      </c>
      <c r="O29" s="302">
        <v>0</v>
      </c>
      <c r="P29" s="302">
        <v>0</v>
      </c>
      <c r="Q29" s="302">
        <v>0</v>
      </c>
      <c r="R29" s="302">
        <v>0</v>
      </c>
      <c r="S29" s="302">
        <v>0</v>
      </c>
      <c r="T29" s="302">
        <v>0</v>
      </c>
      <c r="U29" s="302">
        <v>0</v>
      </c>
      <c r="V29" s="302">
        <v>0</v>
      </c>
      <c r="W29" s="302">
        <v>0</v>
      </c>
      <c r="X29" s="302">
        <v>0</v>
      </c>
      <c r="Y29" s="302">
        <v>0</v>
      </c>
      <c r="Z29" s="302">
        <v>0</v>
      </c>
      <c r="AA29" s="302">
        <v>0</v>
      </c>
      <c r="AB29" s="298">
        <f t="shared" si="6"/>
        <v>0</v>
      </c>
      <c r="AC29" s="299">
        <f t="shared" si="7"/>
        <v>0</v>
      </c>
    </row>
    <row r="30" spans="1:32" ht="47.25" x14ac:dyDescent="0.25">
      <c r="A30" s="296" t="s">
        <v>61</v>
      </c>
      <c r="B30" s="297" t="s">
        <v>166</v>
      </c>
      <c r="C30" s="298">
        <f t="shared" ref="C30:D30" si="9">SUM(C31:C34)</f>
        <v>44.378292250000001</v>
      </c>
      <c r="D30" s="298">
        <f t="shared" si="9"/>
        <v>0</v>
      </c>
      <c r="E30" s="298">
        <f t="shared" ref="E30:F30" si="10">SUM(E31:E34)</f>
        <v>44.378292250000001</v>
      </c>
      <c r="F30" s="298">
        <f t="shared" si="10"/>
        <v>44.378292250000001</v>
      </c>
      <c r="G30" s="298">
        <f t="shared" ref="G30:H30" si="11">SUM(G31:G34)</f>
        <v>0</v>
      </c>
      <c r="H30" s="298">
        <f t="shared" si="11"/>
        <v>44.378292250000001</v>
      </c>
      <c r="I30" s="298">
        <f t="shared" ref="I30:AA30" si="12">SUM(I31:I34)</f>
        <v>0</v>
      </c>
      <c r="J30" s="298">
        <f t="shared" ref="J30" si="13">SUM(J31:J34)</f>
        <v>0</v>
      </c>
      <c r="K30" s="298">
        <f t="shared" si="12"/>
        <v>0</v>
      </c>
      <c r="L30" s="298">
        <f t="shared" si="12"/>
        <v>0</v>
      </c>
      <c r="M30" s="298">
        <f t="shared" si="12"/>
        <v>0</v>
      </c>
      <c r="N30" s="298">
        <f t="shared" si="12"/>
        <v>0</v>
      </c>
      <c r="O30" s="298">
        <f t="shared" si="12"/>
        <v>0</v>
      </c>
      <c r="P30" s="298">
        <f t="shared" si="12"/>
        <v>0</v>
      </c>
      <c r="Q30" s="298">
        <f t="shared" si="12"/>
        <v>0</v>
      </c>
      <c r="R30" s="298">
        <f t="shared" si="12"/>
        <v>0</v>
      </c>
      <c r="S30" s="298">
        <f t="shared" si="12"/>
        <v>0</v>
      </c>
      <c r="T30" s="298">
        <f t="shared" si="12"/>
        <v>0</v>
      </c>
      <c r="U30" s="298">
        <f t="shared" si="12"/>
        <v>0</v>
      </c>
      <c r="V30" s="298">
        <f t="shared" si="12"/>
        <v>0</v>
      </c>
      <c r="W30" s="298">
        <f t="shared" si="12"/>
        <v>0</v>
      </c>
      <c r="X30" s="298">
        <f t="shared" si="12"/>
        <v>0</v>
      </c>
      <c r="Y30" s="298">
        <f t="shared" si="12"/>
        <v>0</v>
      </c>
      <c r="Z30" s="298">
        <f t="shared" si="12"/>
        <v>0</v>
      </c>
      <c r="AA30" s="298">
        <f t="shared" si="12"/>
        <v>0</v>
      </c>
      <c r="AB30" s="298">
        <f t="shared" si="6"/>
        <v>44.378292250000001</v>
      </c>
      <c r="AC30" s="299">
        <f t="shared" si="7"/>
        <v>0</v>
      </c>
    </row>
    <row r="31" spans="1:32" x14ac:dyDescent="0.25">
      <c r="A31" s="296" t="s">
        <v>165</v>
      </c>
      <c r="B31" s="301" t="s">
        <v>164</v>
      </c>
      <c r="C31" s="298">
        <v>0</v>
      </c>
      <c r="D31" s="298">
        <v>0</v>
      </c>
      <c r="E31" s="331">
        <f t="shared" ref="E31:E64" si="14">C31</f>
        <v>0</v>
      </c>
      <c r="F31" s="331">
        <f t="shared" si="8"/>
        <v>0</v>
      </c>
      <c r="G31" s="302">
        <v>0</v>
      </c>
      <c r="H31" s="302">
        <v>0</v>
      </c>
      <c r="I31" s="302">
        <v>0</v>
      </c>
      <c r="J31" s="302">
        <v>0</v>
      </c>
      <c r="K31" s="302">
        <v>0</v>
      </c>
      <c r="L31" s="302">
        <v>0</v>
      </c>
      <c r="M31" s="302">
        <v>0</v>
      </c>
      <c r="N31" s="302">
        <v>0</v>
      </c>
      <c r="O31" s="302">
        <v>0</v>
      </c>
      <c r="P31" s="302">
        <v>0</v>
      </c>
      <c r="Q31" s="302">
        <v>0</v>
      </c>
      <c r="R31" s="302">
        <v>0</v>
      </c>
      <c r="S31" s="302">
        <v>0</v>
      </c>
      <c r="T31" s="302">
        <v>0</v>
      </c>
      <c r="U31" s="302">
        <v>0</v>
      </c>
      <c r="V31" s="302">
        <v>0</v>
      </c>
      <c r="W31" s="302">
        <v>0</v>
      </c>
      <c r="X31" s="302">
        <v>0</v>
      </c>
      <c r="Y31" s="302">
        <v>0</v>
      </c>
      <c r="Z31" s="302">
        <v>0</v>
      </c>
      <c r="AA31" s="302">
        <v>0</v>
      </c>
      <c r="AB31" s="298">
        <f t="shared" si="6"/>
        <v>0</v>
      </c>
      <c r="AC31" s="299">
        <f t="shared" si="7"/>
        <v>0</v>
      </c>
    </row>
    <row r="32" spans="1:32" ht="31.5" x14ac:dyDescent="0.25">
      <c r="A32" s="296" t="s">
        <v>163</v>
      </c>
      <c r="B32" s="301" t="s">
        <v>162</v>
      </c>
      <c r="C32" s="298">
        <v>0</v>
      </c>
      <c r="D32" s="298">
        <v>0</v>
      </c>
      <c r="E32" s="331">
        <f t="shared" si="14"/>
        <v>0</v>
      </c>
      <c r="F32" s="331">
        <f t="shared" si="8"/>
        <v>0</v>
      </c>
      <c r="G32" s="302">
        <v>0</v>
      </c>
      <c r="H32" s="302">
        <v>0</v>
      </c>
      <c r="I32" s="302">
        <v>0</v>
      </c>
      <c r="J32" s="302">
        <v>0</v>
      </c>
      <c r="K32" s="302">
        <v>0</v>
      </c>
      <c r="L32" s="302">
        <v>0</v>
      </c>
      <c r="M32" s="302">
        <v>0</v>
      </c>
      <c r="N32" s="302">
        <v>0</v>
      </c>
      <c r="O32" s="302">
        <v>0</v>
      </c>
      <c r="P32" s="302">
        <v>0</v>
      </c>
      <c r="Q32" s="302">
        <v>0</v>
      </c>
      <c r="R32" s="302">
        <v>0</v>
      </c>
      <c r="S32" s="302">
        <v>0</v>
      </c>
      <c r="T32" s="302">
        <v>0</v>
      </c>
      <c r="U32" s="302">
        <v>0</v>
      </c>
      <c r="V32" s="302">
        <v>0</v>
      </c>
      <c r="W32" s="302">
        <v>0</v>
      </c>
      <c r="X32" s="302">
        <v>0</v>
      </c>
      <c r="Y32" s="302">
        <v>0</v>
      </c>
      <c r="Z32" s="302">
        <v>0</v>
      </c>
      <c r="AA32" s="302">
        <v>0</v>
      </c>
      <c r="AB32" s="298">
        <f t="shared" si="6"/>
        <v>0</v>
      </c>
      <c r="AC32" s="299">
        <f t="shared" si="7"/>
        <v>0</v>
      </c>
    </row>
    <row r="33" spans="1:29" x14ac:dyDescent="0.25">
      <c r="A33" s="296" t="s">
        <v>161</v>
      </c>
      <c r="B33" s="301" t="s">
        <v>160</v>
      </c>
      <c r="C33" s="298">
        <v>44.378292250000001</v>
      </c>
      <c r="D33" s="298">
        <v>0</v>
      </c>
      <c r="E33" s="331">
        <f t="shared" si="14"/>
        <v>44.378292250000001</v>
      </c>
      <c r="F33" s="331">
        <f t="shared" si="8"/>
        <v>44.378292250000001</v>
      </c>
      <c r="G33" s="302">
        <v>0</v>
      </c>
      <c r="H33" s="302">
        <v>44.378292250000001</v>
      </c>
      <c r="I33" s="302">
        <v>0</v>
      </c>
      <c r="J33" s="302">
        <v>0</v>
      </c>
      <c r="K33" s="302">
        <v>0</v>
      </c>
      <c r="L33" s="302">
        <v>0</v>
      </c>
      <c r="M33" s="302">
        <v>0</v>
      </c>
      <c r="N33" s="302">
        <v>0</v>
      </c>
      <c r="O33" s="302">
        <v>0</v>
      </c>
      <c r="P33" s="302">
        <v>0</v>
      </c>
      <c r="Q33" s="302">
        <v>0</v>
      </c>
      <c r="R33" s="302">
        <v>0</v>
      </c>
      <c r="S33" s="302">
        <v>0</v>
      </c>
      <c r="T33" s="302">
        <v>0</v>
      </c>
      <c r="U33" s="302">
        <v>0</v>
      </c>
      <c r="V33" s="302">
        <v>0</v>
      </c>
      <c r="W33" s="302">
        <v>0</v>
      </c>
      <c r="X33" s="302">
        <v>0</v>
      </c>
      <c r="Y33" s="302">
        <v>0</v>
      </c>
      <c r="Z33" s="302">
        <v>0</v>
      </c>
      <c r="AA33" s="302">
        <v>0</v>
      </c>
      <c r="AB33" s="298">
        <f t="shared" si="6"/>
        <v>44.378292250000001</v>
      </c>
      <c r="AC33" s="299">
        <f t="shared" si="7"/>
        <v>0</v>
      </c>
    </row>
    <row r="34" spans="1:29" x14ac:dyDescent="0.25">
      <c r="A34" s="296" t="s">
        <v>159</v>
      </c>
      <c r="B34" s="301" t="s">
        <v>158</v>
      </c>
      <c r="C34" s="298">
        <v>0</v>
      </c>
      <c r="D34" s="298">
        <v>0</v>
      </c>
      <c r="E34" s="331">
        <f t="shared" si="14"/>
        <v>0</v>
      </c>
      <c r="F34" s="331">
        <f t="shared" si="8"/>
        <v>0</v>
      </c>
      <c r="G34" s="302">
        <v>0</v>
      </c>
      <c r="H34" s="302">
        <v>0</v>
      </c>
      <c r="I34" s="302">
        <v>0</v>
      </c>
      <c r="J34" s="302">
        <v>0</v>
      </c>
      <c r="K34" s="302">
        <v>0</v>
      </c>
      <c r="L34" s="302">
        <v>0</v>
      </c>
      <c r="M34" s="302">
        <v>0</v>
      </c>
      <c r="N34" s="302">
        <v>0</v>
      </c>
      <c r="O34" s="302">
        <v>0</v>
      </c>
      <c r="P34" s="302">
        <v>0</v>
      </c>
      <c r="Q34" s="302">
        <v>0</v>
      </c>
      <c r="R34" s="302">
        <v>0</v>
      </c>
      <c r="S34" s="302">
        <v>0</v>
      </c>
      <c r="T34" s="302">
        <v>0</v>
      </c>
      <c r="U34" s="302">
        <v>0</v>
      </c>
      <c r="V34" s="302">
        <v>0</v>
      </c>
      <c r="W34" s="302">
        <v>0</v>
      </c>
      <c r="X34" s="302">
        <v>0</v>
      </c>
      <c r="Y34" s="302">
        <v>0</v>
      </c>
      <c r="Z34" s="302">
        <v>0</v>
      </c>
      <c r="AA34" s="302">
        <v>0</v>
      </c>
      <c r="AB34" s="298">
        <f t="shared" si="6"/>
        <v>0</v>
      </c>
      <c r="AC34" s="299">
        <f t="shared" si="7"/>
        <v>0</v>
      </c>
    </row>
    <row r="35" spans="1:29" ht="31.5" x14ac:dyDescent="0.25">
      <c r="A35" s="296" t="s">
        <v>60</v>
      </c>
      <c r="B35" s="297" t="s">
        <v>157</v>
      </c>
      <c r="C35" s="298">
        <v>0</v>
      </c>
      <c r="D35" s="298">
        <v>0</v>
      </c>
      <c r="E35" s="331">
        <f t="shared" si="14"/>
        <v>0</v>
      </c>
      <c r="F35" s="331">
        <f t="shared" si="8"/>
        <v>0</v>
      </c>
      <c r="G35" s="298">
        <v>0</v>
      </c>
      <c r="H35" s="298">
        <v>0</v>
      </c>
      <c r="I35" s="298">
        <v>0</v>
      </c>
      <c r="J35" s="298">
        <v>0</v>
      </c>
      <c r="K35" s="298">
        <v>0</v>
      </c>
      <c r="L35" s="298">
        <v>0</v>
      </c>
      <c r="M35" s="298">
        <v>0</v>
      </c>
      <c r="N35" s="304">
        <v>0</v>
      </c>
      <c r="O35" s="298">
        <v>0</v>
      </c>
      <c r="P35" s="298">
        <v>0</v>
      </c>
      <c r="Q35" s="298">
        <v>0</v>
      </c>
      <c r="R35" s="298">
        <v>0</v>
      </c>
      <c r="S35" s="298">
        <v>0</v>
      </c>
      <c r="T35" s="298">
        <v>0</v>
      </c>
      <c r="U35" s="298">
        <v>0</v>
      </c>
      <c r="V35" s="304">
        <v>0</v>
      </c>
      <c r="W35" s="298">
        <v>0</v>
      </c>
      <c r="X35" s="298">
        <v>0</v>
      </c>
      <c r="Y35" s="298">
        <v>0</v>
      </c>
      <c r="Z35" s="298">
        <v>0</v>
      </c>
      <c r="AA35" s="298">
        <v>0</v>
      </c>
      <c r="AB35" s="298">
        <f t="shared" si="6"/>
        <v>0</v>
      </c>
      <c r="AC35" s="299">
        <f t="shared" si="7"/>
        <v>0</v>
      </c>
    </row>
    <row r="36" spans="1:29" ht="31.5" x14ac:dyDescent="0.25">
      <c r="A36" s="300" t="s">
        <v>156</v>
      </c>
      <c r="B36" s="305" t="s">
        <v>155</v>
      </c>
      <c r="C36" s="306">
        <v>0</v>
      </c>
      <c r="D36" s="298">
        <v>0</v>
      </c>
      <c r="E36" s="331">
        <f t="shared" si="14"/>
        <v>0</v>
      </c>
      <c r="F36" s="331">
        <f t="shared" si="8"/>
        <v>0</v>
      </c>
      <c r="G36" s="302">
        <v>0</v>
      </c>
      <c r="H36" s="302">
        <v>0</v>
      </c>
      <c r="I36" s="302">
        <v>0</v>
      </c>
      <c r="J36" s="302">
        <v>0</v>
      </c>
      <c r="K36" s="302">
        <v>0</v>
      </c>
      <c r="L36" s="302">
        <v>0</v>
      </c>
      <c r="M36" s="302">
        <v>0</v>
      </c>
      <c r="N36" s="302">
        <v>0</v>
      </c>
      <c r="O36" s="302">
        <v>0</v>
      </c>
      <c r="P36" s="302">
        <v>0</v>
      </c>
      <c r="Q36" s="302">
        <v>0</v>
      </c>
      <c r="R36" s="302">
        <v>0</v>
      </c>
      <c r="S36" s="302">
        <v>0</v>
      </c>
      <c r="T36" s="302">
        <v>0</v>
      </c>
      <c r="U36" s="302">
        <v>0</v>
      </c>
      <c r="V36" s="302">
        <v>0</v>
      </c>
      <c r="W36" s="302">
        <v>0</v>
      </c>
      <c r="X36" s="302">
        <v>0</v>
      </c>
      <c r="Y36" s="302">
        <v>0</v>
      </c>
      <c r="Z36" s="302">
        <v>0</v>
      </c>
      <c r="AA36" s="302">
        <v>0</v>
      </c>
      <c r="AB36" s="298">
        <f t="shared" si="6"/>
        <v>0</v>
      </c>
      <c r="AC36" s="299">
        <f t="shared" si="7"/>
        <v>0</v>
      </c>
    </row>
    <row r="37" spans="1:29" x14ac:dyDescent="0.25">
      <c r="A37" s="300" t="s">
        <v>154</v>
      </c>
      <c r="B37" s="305" t="s">
        <v>144</v>
      </c>
      <c r="C37" s="306">
        <v>0</v>
      </c>
      <c r="D37" s="298">
        <v>0</v>
      </c>
      <c r="E37" s="331">
        <f t="shared" si="14"/>
        <v>0</v>
      </c>
      <c r="F37" s="331">
        <f t="shared" si="8"/>
        <v>0</v>
      </c>
      <c r="G37" s="302">
        <v>0</v>
      </c>
      <c r="H37" s="302">
        <v>0</v>
      </c>
      <c r="I37" s="302">
        <v>0</v>
      </c>
      <c r="J37" s="302">
        <v>0</v>
      </c>
      <c r="K37" s="302">
        <v>0</v>
      </c>
      <c r="L37" s="302">
        <v>0</v>
      </c>
      <c r="M37" s="302">
        <v>0</v>
      </c>
      <c r="N37" s="303">
        <v>0</v>
      </c>
      <c r="O37" s="302">
        <v>0</v>
      </c>
      <c r="P37" s="302">
        <v>0</v>
      </c>
      <c r="Q37" s="302">
        <v>0</v>
      </c>
      <c r="R37" s="302">
        <v>0</v>
      </c>
      <c r="S37" s="302">
        <v>0</v>
      </c>
      <c r="T37" s="302">
        <v>0</v>
      </c>
      <c r="U37" s="302">
        <v>0</v>
      </c>
      <c r="V37" s="303">
        <v>0</v>
      </c>
      <c r="W37" s="302">
        <v>0</v>
      </c>
      <c r="X37" s="302">
        <v>0</v>
      </c>
      <c r="Y37" s="302">
        <v>0</v>
      </c>
      <c r="Z37" s="302">
        <v>0</v>
      </c>
      <c r="AA37" s="302">
        <v>0</v>
      </c>
      <c r="AB37" s="298">
        <f t="shared" si="6"/>
        <v>0</v>
      </c>
      <c r="AC37" s="299">
        <f t="shared" si="7"/>
        <v>0</v>
      </c>
    </row>
    <row r="38" spans="1:29" x14ac:dyDescent="0.25">
      <c r="A38" s="300" t="s">
        <v>153</v>
      </c>
      <c r="B38" s="305" t="s">
        <v>142</v>
      </c>
      <c r="C38" s="306">
        <v>0</v>
      </c>
      <c r="D38" s="298">
        <v>0</v>
      </c>
      <c r="E38" s="331">
        <f t="shared" si="14"/>
        <v>0</v>
      </c>
      <c r="F38" s="331">
        <f t="shared" si="8"/>
        <v>0</v>
      </c>
      <c r="G38" s="302">
        <v>0</v>
      </c>
      <c r="H38" s="302">
        <v>0</v>
      </c>
      <c r="I38" s="302">
        <v>0</v>
      </c>
      <c r="J38" s="302">
        <v>0</v>
      </c>
      <c r="K38" s="302">
        <v>0</v>
      </c>
      <c r="L38" s="302">
        <v>0</v>
      </c>
      <c r="M38" s="302">
        <v>0</v>
      </c>
      <c r="N38" s="302">
        <v>0</v>
      </c>
      <c r="O38" s="302">
        <v>0</v>
      </c>
      <c r="P38" s="302">
        <v>0</v>
      </c>
      <c r="Q38" s="302">
        <v>0</v>
      </c>
      <c r="R38" s="302">
        <v>0</v>
      </c>
      <c r="S38" s="302">
        <v>0</v>
      </c>
      <c r="T38" s="302">
        <v>0</v>
      </c>
      <c r="U38" s="302">
        <v>0</v>
      </c>
      <c r="V38" s="302">
        <v>0</v>
      </c>
      <c r="W38" s="302">
        <v>0</v>
      </c>
      <c r="X38" s="302">
        <v>0</v>
      </c>
      <c r="Y38" s="302">
        <v>0</v>
      </c>
      <c r="Z38" s="302">
        <v>0</v>
      </c>
      <c r="AA38" s="302">
        <v>0</v>
      </c>
      <c r="AB38" s="298">
        <f t="shared" si="6"/>
        <v>0</v>
      </c>
      <c r="AC38" s="299">
        <f t="shared" si="7"/>
        <v>0</v>
      </c>
    </row>
    <row r="39" spans="1:29" ht="31.5" x14ac:dyDescent="0.25">
      <c r="A39" s="300" t="s">
        <v>152</v>
      </c>
      <c r="B39" s="301" t="s">
        <v>140</v>
      </c>
      <c r="C39" s="298">
        <v>0</v>
      </c>
      <c r="D39" s="298">
        <v>0</v>
      </c>
      <c r="E39" s="331">
        <f t="shared" si="14"/>
        <v>0</v>
      </c>
      <c r="F39" s="331">
        <f t="shared" si="8"/>
        <v>0</v>
      </c>
      <c r="G39" s="302">
        <v>0</v>
      </c>
      <c r="H39" s="302">
        <v>0</v>
      </c>
      <c r="I39" s="302">
        <v>0</v>
      </c>
      <c r="J39" s="302">
        <v>0</v>
      </c>
      <c r="K39" s="302">
        <v>0</v>
      </c>
      <c r="L39" s="302">
        <v>0</v>
      </c>
      <c r="M39" s="302">
        <v>0</v>
      </c>
      <c r="N39" s="302">
        <v>0</v>
      </c>
      <c r="O39" s="302">
        <v>0</v>
      </c>
      <c r="P39" s="302">
        <v>0</v>
      </c>
      <c r="Q39" s="302">
        <v>0</v>
      </c>
      <c r="R39" s="302">
        <v>0</v>
      </c>
      <c r="S39" s="302">
        <v>0</v>
      </c>
      <c r="T39" s="302">
        <v>0</v>
      </c>
      <c r="U39" s="302">
        <v>0</v>
      </c>
      <c r="V39" s="302">
        <v>0</v>
      </c>
      <c r="W39" s="302">
        <v>0</v>
      </c>
      <c r="X39" s="302">
        <v>0</v>
      </c>
      <c r="Y39" s="302">
        <v>0</v>
      </c>
      <c r="Z39" s="302">
        <v>0</v>
      </c>
      <c r="AA39" s="302">
        <v>0</v>
      </c>
      <c r="AB39" s="298">
        <f t="shared" si="6"/>
        <v>0</v>
      </c>
      <c r="AC39" s="299">
        <f t="shared" si="7"/>
        <v>0</v>
      </c>
    </row>
    <row r="40" spans="1:29" ht="31.5" x14ac:dyDescent="0.25">
      <c r="A40" s="300" t="s">
        <v>151</v>
      </c>
      <c r="B40" s="301" t="s">
        <v>138</v>
      </c>
      <c r="C40" s="298">
        <v>0</v>
      </c>
      <c r="D40" s="298">
        <v>0</v>
      </c>
      <c r="E40" s="331">
        <f t="shared" si="14"/>
        <v>0</v>
      </c>
      <c r="F40" s="331">
        <f t="shared" si="8"/>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298">
        <f t="shared" si="6"/>
        <v>0</v>
      </c>
      <c r="AC40" s="299">
        <f t="shared" si="7"/>
        <v>0</v>
      </c>
    </row>
    <row r="41" spans="1:29" x14ac:dyDescent="0.25">
      <c r="A41" s="300" t="s">
        <v>150</v>
      </c>
      <c r="B41" s="301" t="s">
        <v>136</v>
      </c>
      <c r="C41" s="298">
        <v>0</v>
      </c>
      <c r="D41" s="298">
        <v>0</v>
      </c>
      <c r="E41" s="331">
        <f t="shared" si="14"/>
        <v>0</v>
      </c>
      <c r="F41" s="331">
        <f t="shared" si="8"/>
        <v>0</v>
      </c>
      <c r="G41" s="302">
        <v>0</v>
      </c>
      <c r="H41" s="302">
        <v>0</v>
      </c>
      <c r="I41" s="302">
        <v>0</v>
      </c>
      <c r="J41" s="302">
        <v>0</v>
      </c>
      <c r="K41" s="302">
        <v>0</v>
      </c>
      <c r="L41" s="302">
        <v>0</v>
      </c>
      <c r="M41" s="302">
        <v>0</v>
      </c>
      <c r="N41" s="302">
        <v>0</v>
      </c>
      <c r="O41" s="302">
        <v>0</v>
      </c>
      <c r="P41" s="302">
        <v>0</v>
      </c>
      <c r="Q41" s="302">
        <v>0</v>
      </c>
      <c r="R41" s="302">
        <v>0</v>
      </c>
      <c r="S41" s="302">
        <v>0</v>
      </c>
      <c r="T41" s="302">
        <v>0</v>
      </c>
      <c r="U41" s="302">
        <v>0</v>
      </c>
      <c r="V41" s="302">
        <v>0</v>
      </c>
      <c r="W41" s="302">
        <v>0</v>
      </c>
      <c r="X41" s="302">
        <v>0</v>
      </c>
      <c r="Y41" s="302">
        <v>0</v>
      </c>
      <c r="Z41" s="302">
        <v>0</v>
      </c>
      <c r="AA41" s="302">
        <v>0</v>
      </c>
      <c r="AB41" s="298">
        <f t="shared" si="6"/>
        <v>0</v>
      </c>
      <c r="AC41" s="299">
        <f t="shared" si="7"/>
        <v>0</v>
      </c>
    </row>
    <row r="42" spans="1:29" ht="18.75" x14ac:dyDescent="0.25">
      <c r="A42" s="300" t="s">
        <v>149</v>
      </c>
      <c r="B42" s="305" t="s">
        <v>552</v>
      </c>
      <c r="C42" s="306">
        <v>0</v>
      </c>
      <c r="D42" s="298">
        <v>0</v>
      </c>
      <c r="E42" s="331">
        <f t="shared" si="14"/>
        <v>0</v>
      </c>
      <c r="F42" s="331">
        <f t="shared" si="8"/>
        <v>0</v>
      </c>
      <c r="G42" s="302">
        <v>0</v>
      </c>
      <c r="H42" s="302">
        <v>0</v>
      </c>
      <c r="I42" s="302">
        <v>0</v>
      </c>
      <c r="J42" s="302">
        <v>0</v>
      </c>
      <c r="K42" s="302">
        <v>0</v>
      </c>
      <c r="L42" s="302">
        <v>0</v>
      </c>
      <c r="M42" s="302">
        <v>0</v>
      </c>
      <c r="N42" s="302">
        <v>0</v>
      </c>
      <c r="O42" s="302">
        <v>0</v>
      </c>
      <c r="P42" s="302">
        <v>0</v>
      </c>
      <c r="Q42" s="302">
        <v>0</v>
      </c>
      <c r="R42" s="302">
        <v>0</v>
      </c>
      <c r="S42" s="302">
        <v>0</v>
      </c>
      <c r="T42" s="302">
        <v>0</v>
      </c>
      <c r="U42" s="302">
        <v>0</v>
      </c>
      <c r="V42" s="302">
        <v>0</v>
      </c>
      <c r="W42" s="302">
        <v>0</v>
      </c>
      <c r="X42" s="302">
        <v>0</v>
      </c>
      <c r="Y42" s="302">
        <v>0</v>
      </c>
      <c r="Z42" s="302">
        <v>0</v>
      </c>
      <c r="AA42" s="302">
        <v>0</v>
      </c>
      <c r="AB42" s="298">
        <f t="shared" si="6"/>
        <v>0</v>
      </c>
      <c r="AC42" s="299">
        <f t="shared" si="7"/>
        <v>0</v>
      </c>
    </row>
    <row r="43" spans="1:29" x14ac:dyDescent="0.25">
      <c r="A43" s="296" t="s">
        <v>59</v>
      </c>
      <c r="B43" s="297" t="s">
        <v>148</v>
      </c>
      <c r="C43" s="298">
        <v>0</v>
      </c>
      <c r="D43" s="298">
        <v>0</v>
      </c>
      <c r="E43" s="331">
        <f t="shared" si="14"/>
        <v>0</v>
      </c>
      <c r="F43" s="331">
        <f t="shared" si="8"/>
        <v>0</v>
      </c>
      <c r="G43" s="298">
        <v>0</v>
      </c>
      <c r="H43" s="298">
        <v>0</v>
      </c>
      <c r="I43" s="298">
        <v>0</v>
      </c>
      <c r="J43" s="298">
        <v>0</v>
      </c>
      <c r="K43" s="298">
        <v>0</v>
      </c>
      <c r="L43" s="298">
        <v>0</v>
      </c>
      <c r="M43" s="298">
        <v>0</v>
      </c>
      <c r="N43" s="304">
        <v>0</v>
      </c>
      <c r="O43" s="298">
        <v>0</v>
      </c>
      <c r="P43" s="298">
        <v>0</v>
      </c>
      <c r="Q43" s="298">
        <v>0</v>
      </c>
      <c r="R43" s="298">
        <v>0</v>
      </c>
      <c r="S43" s="298">
        <v>0</v>
      </c>
      <c r="T43" s="298">
        <v>0</v>
      </c>
      <c r="U43" s="298">
        <v>0</v>
      </c>
      <c r="V43" s="304">
        <v>0</v>
      </c>
      <c r="W43" s="298">
        <v>0</v>
      </c>
      <c r="X43" s="298">
        <v>0</v>
      </c>
      <c r="Y43" s="298">
        <v>0</v>
      </c>
      <c r="Z43" s="298">
        <v>0</v>
      </c>
      <c r="AA43" s="298">
        <v>0</v>
      </c>
      <c r="AB43" s="298">
        <f t="shared" si="6"/>
        <v>0</v>
      </c>
      <c r="AC43" s="299">
        <f t="shared" si="7"/>
        <v>0</v>
      </c>
    </row>
    <row r="44" spans="1:29" x14ac:dyDescent="0.25">
      <c r="A44" s="300" t="s">
        <v>147</v>
      </c>
      <c r="B44" s="301" t="s">
        <v>146</v>
      </c>
      <c r="C44" s="298">
        <v>0</v>
      </c>
      <c r="D44" s="298">
        <v>0</v>
      </c>
      <c r="E44" s="331">
        <f t="shared" si="14"/>
        <v>0</v>
      </c>
      <c r="F44" s="331">
        <f t="shared" si="8"/>
        <v>0</v>
      </c>
      <c r="G44" s="302">
        <v>0</v>
      </c>
      <c r="H44" s="302">
        <v>0</v>
      </c>
      <c r="I44" s="302">
        <v>0</v>
      </c>
      <c r="J44" s="302">
        <v>0</v>
      </c>
      <c r="K44" s="302">
        <v>0</v>
      </c>
      <c r="L44" s="302">
        <v>0</v>
      </c>
      <c r="M44" s="302">
        <v>0</v>
      </c>
      <c r="N44" s="302">
        <v>0</v>
      </c>
      <c r="O44" s="302">
        <v>0</v>
      </c>
      <c r="P44" s="302">
        <v>0</v>
      </c>
      <c r="Q44" s="302">
        <v>0</v>
      </c>
      <c r="R44" s="302">
        <v>0</v>
      </c>
      <c r="S44" s="302">
        <v>0</v>
      </c>
      <c r="T44" s="302">
        <v>0</v>
      </c>
      <c r="U44" s="302">
        <v>0</v>
      </c>
      <c r="V44" s="302">
        <v>0</v>
      </c>
      <c r="W44" s="302">
        <v>0</v>
      </c>
      <c r="X44" s="302">
        <v>0</v>
      </c>
      <c r="Y44" s="302">
        <v>0</v>
      </c>
      <c r="Z44" s="302">
        <v>0</v>
      </c>
      <c r="AA44" s="302">
        <v>0</v>
      </c>
      <c r="AB44" s="298">
        <f t="shared" si="6"/>
        <v>0</v>
      </c>
      <c r="AC44" s="299">
        <f t="shared" si="7"/>
        <v>0</v>
      </c>
    </row>
    <row r="45" spans="1:29" x14ac:dyDescent="0.25">
      <c r="A45" s="300" t="s">
        <v>145</v>
      </c>
      <c r="B45" s="301" t="s">
        <v>144</v>
      </c>
      <c r="C45" s="298">
        <v>0</v>
      </c>
      <c r="D45" s="298">
        <v>0</v>
      </c>
      <c r="E45" s="331">
        <f t="shared" si="14"/>
        <v>0</v>
      </c>
      <c r="F45" s="331">
        <f t="shared" si="8"/>
        <v>0</v>
      </c>
      <c r="G45" s="302">
        <v>0</v>
      </c>
      <c r="H45" s="302">
        <v>0</v>
      </c>
      <c r="I45" s="302">
        <v>0</v>
      </c>
      <c r="J45" s="302">
        <v>0</v>
      </c>
      <c r="K45" s="302">
        <v>0</v>
      </c>
      <c r="L45" s="302">
        <v>0</v>
      </c>
      <c r="M45" s="302">
        <v>0</v>
      </c>
      <c r="N45" s="303">
        <v>0</v>
      </c>
      <c r="O45" s="302">
        <v>0</v>
      </c>
      <c r="P45" s="302">
        <v>0</v>
      </c>
      <c r="Q45" s="302">
        <v>0</v>
      </c>
      <c r="R45" s="302">
        <v>0</v>
      </c>
      <c r="S45" s="302">
        <v>0</v>
      </c>
      <c r="T45" s="302">
        <v>0</v>
      </c>
      <c r="U45" s="302">
        <v>0</v>
      </c>
      <c r="V45" s="303">
        <v>0</v>
      </c>
      <c r="W45" s="302">
        <v>0</v>
      </c>
      <c r="X45" s="302">
        <v>0</v>
      </c>
      <c r="Y45" s="302">
        <v>0</v>
      </c>
      <c r="Z45" s="302">
        <v>0</v>
      </c>
      <c r="AA45" s="302">
        <v>0</v>
      </c>
      <c r="AB45" s="298">
        <f t="shared" si="6"/>
        <v>0</v>
      </c>
      <c r="AC45" s="299">
        <f t="shared" si="7"/>
        <v>0</v>
      </c>
    </row>
    <row r="46" spans="1:29" x14ac:dyDescent="0.25">
      <c r="A46" s="300" t="s">
        <v>143</v>
      </c>
      <c r="B46" s="301" t="s">
        <v>142</v>
      </c>
      <c r="C46" s="298">
        <v>0</v>
      </c>
      <c r="D46" s="298">
        <v>0</v>
      </c>
      <c r="E46" s="331">
        <f t="shared" si="14"/>
        <v>0</v>
      </c>
      <c r="F46" s="331">
        <f t="shared" si="8"/>
        <v>0</v>
      </c>
      <c r="G46" s="302">
        <v>0</v>
      </c>
      <c r="H46" s="302">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298">
        <f t="shared" si="6"/>
        <v>0</v>
      </c>
      <c r="AC46" s="299">
        <f t="shared" si="7"/>
        <v>0</v>
      </c>
    </row>
    <row r="47" spans="1:29" ht="31.5" x14ac:dyDescent="0.25">
      <c r="A47" s="300" t="s">
        <v>141</v>
      </c>
      <c r="B47" s="301" t="s">
        <v>140</v>
      </c>
      <c r="C47" s="298">
        <v>0</v>
      </c>
      <c r="D47" s="298">
        <v>0</v>
      </c>
      <c r="E47" s="331">
        <f t="shared" si="14"/>
        <v>0</v>
      </c>
      <c r="F47" s="331">
        <f t="shared" si="8"/>
        <v>0</v>
      </c>
      <c r="G47" s="302">
        <v>0</v>
      </c>
      <c r="H47" s="302">
        <v>0</v>
      </c>
      <c r="I47" s="302">
        <v>0</v>
      </c>
      <c r="J47" s="302">
        <v>0</v>
      </c>
      <c r="K47" s="302">
        <v>0</v>
      </c>
      <c r="L47" s="302">
        <v>0</v>
      </c>
      <c r="M47" s="302">
        <v>0</v>
      </c>
      <c r="N47" s="302">
        <v>0</v>
      </c>
      <c r="O47" s="302">
        <v>0</v>
      </c>
      <c r="P47" s="302">
        <v>0</v>
      </c>
      <c r="Q47" s="302">
        <v>0</v>
      </c>
      <c r="R47" s="302">
        <v>0</v>
      </c>
      <c r="S47" s="302">
        <v>0</v>
      </c>
      <c r="T47" s="302">
        <v>0</v>
      </c>
      <c r="U47" s="302">
        <v>0</v>
      </c>
      <c r="V47" s="302">
        <v>0</v>
      </c>
      <c r="W47" s="302">
        <v>0</v>
      </c>
      <c r="X47" s="302">
        <v>0</v>
      </c>
      <c r="Y47" s="302">
        <v>0</v>
      </c>
      <c r="Z47" s="302">
        <v>0</v>
      </c>
      <c r="AA47" s="302">
        <v>0</v>
      </c>
      <c r="AB47" s="298">
        <f t="shared" si="6"/>
        <v>0</v>
      </c>
      <c r="AC47" s="299">
        <f t="shared" si="7"/>
        <v>0</v>
      </c>
    </row>
    <row r="48" spans="1:29" ht="31.5" x14ac:dyDescent="0.25">
      <c r="A48" s="300" t="s">
        <v>139</v>
      </c>
      <c r="B48" s="301" t="s">
        <v>138</v>
      </c>
      <c r="C48" s="298">
        <v>0</v>
      </c>
      <c r="D48" s="298">
        <v>0</v>
      </c>
      <c r="E48" s="331">
        <f t="shared" si="14"/>
        <v>0</v>
      </c>
      <c r="F48" s="331">
        <f t="shared" si="8"/>
        <v>0</v>
      </c>
      <c r="G48" s="302">
        <v>0</v>
      </c>
      <c r="H48" s="302">
        <v>0</v>
      </c>
      <c r="I48" s="302">
        <v>0</v>
      </c>
      <c r="J48" s="302">
        <v>0</v>
      </c>
      <c r="K48" s="302">
        <v>0</v>
      </c>
      <c r="L48" s="302">
        <v>0</v>
      </c>
      <c r="M48" s="302">
        <v>0</v>
      </c>
      <c r="N48" s="302">
        <v>0</v>
      </c>
      <c r="O48" s="302">
        <v>0</v>
      </c>
      <c r="P48" s="302">
        <v>0</v>
      </c>
      <c r="Q48" s="302">
        <v>0</v>
      </c>
      <c r="R48" s="302">
        <v>0</v>
      </c>
      <c r="S48" s="302">
        <v>0</v>
      </c>
      <c r="T48" s="302">
        <v>0</v>
      </c>
      <c r="U48" s="302">
        <v>0</v>
      </c>
      <c r="V48" s="302">
        <v>0</v>
      </c>
      <c r="W48" s="302">
        <v>0</v>
      </c>
      <c r="X48" s="302">
        <v>0</v>
      </c>
      <c r="Y48" s="302">
        <v>0</v>
      </c>
      <c r="Z48" s="302">
        <v>0</v>
      </c>
      <c r="AA48" s="302">
        <v>0</v>
      </c>
      <c r="AB48" s="298">
        <f t="shared" si="6"/>
        <v>0</v>
      </c>
      <c r="AC48" s="299">
        <f t="shared" si="7"/>
        <v>0</v>
      </c>
    </row>
    <row r="49" spans="1:29" x14ac:dyDescent="0.25">
      <c r="A49" s="300" t="s">
        <v>137</v>
      </c>
      <c r="B49" s="301" t="s">
        <v>136</v>
      </c>
      <c r="C49" s="298">
        <v>0</v>
      </c>
      <c r="D49" s="298">
        <v>0</v>
      </c>
      <c r="E49" s="331">
        <f t="shared" si="14"/>
        <v>0</v>
      </c>
      <c r="F49" s="331">
        <f t="shared" si="8"/>
        <v>0</v>
      </c>
      <c r="G49" s="302">
        <v>0</v>
      </c>
      <c r="H49" s="302">
        <v>0</v>
      </c>
      <c r="I49" s="302">
        <v>0</v>
      </c>
      <c r="J49" s="302">
        <v>0</v>
      </c>
      <c r="K49" s="302">
        <v>0</v>
      </c>
      <c r="L49" s="302">
        <v>0</v>
      </c>
      <c r="M49" s="302">
        <v>0</v>
      </c>
      <c r="N49" s="302">
        <v>0</v>
      </c>
      <c r="O49" s="302">
        <v>0</v>
      </c>
      <c r="P49" s="302">
        <v>0</v>
      </c>
      <c r="Q49" s="302">
        <v>0</v>
      </c>
      <c r="R49" s="302">
        <v>0</v>
      </c>
      <c r="S49" s="302">
        <v>0</v>
      </c>
      <c r="T49" s="302">
        <v>0</v>
      </c>
      <c r="U49" s="302">
        <v>0</v>
      </c>
      <c r="V49" s="302">
        <v>0</v>
      </c>
      <c r="W49" s="302">
        <v>0</v>
      </c>
      <c r="X49" s="302">
        <v>0</v>
      </c>
      <c r="Y49" s="302">
        <v>0</v>
      </c>
      <c r="Z49" s="302">
        <v>0</v>
      </c>
      <c r="AA49" s="302">
        <v>0</v>
      </c>
      <c r="AB49" s="298">
        <f t="shared" si="6"/>
        <v>0</v>
      </c>
      <c r="AC49" s="299">
        <f t="shared" si="7"/>
        <v>0</v>
      </c>
    </row>
    <row r="50" spans="1:29" ht="18.75" x14ac:dyDescent="0.25">
      <c r="A50" s="300" t="s">
        <v>135</v>
      </c>
      <c r="B50" s="305" t="s">
        <v>552</v>
      </c>
      <c r="C50" s="306">
        <v>34</v>
      </c>
      <c r="D50" s="298">
        <v>0</v>
      </c>
      <c r="E50" s="331">
        <f t="shared" si="14"/>
        <v>34</v>
      </c>
      <c r="F50" s="331">
        <f t="shared" si="8"/>
        <v>34</v>
      </c>
      <c r="G50" s="302">
        <v>0</v>
      </c>
      <c r="H50" s="302">
        <v>34</v>
      </c>
      <c r="I50" s="302">
        <v>0</v>
      </c>
      <c r="J50" s="302">
        <v>0</v>
      </c>
      <c r="K50" s="302">
        <v>0</v>
      </c>
      <c r="L50" s="302">
        <v>0</v>
      </c>
      <c r="M50" s="302">
        <v>0</v>
      </c>
      <c r="N50" s="302">
        <v>0</v>
      </c>
      <c r="O50" s="302">
        <v>0</v>
      </c>
      <c r="P50" s="302">
        <v>0</v>
      </c>
      <c r="Q50" s="302">
        <v>0</v>
      </c>
      <c r="R50" s="302">
        <v>0</v>
      </c>
      <c r="S50" s="302">
        <v>0</v>
      </c>
      <c r="T50" s="302">
        <v>0</v>
      </c>
      <c r="U50" s="302">
        <v>0</v>
      </c>
      <c r="V50" s="302">
        <v>0</v>
      </c>
      <c r="W50" s="302">
        <v>0</v>
      </c>
      <c r="X50" s="302">
        <v>0</v>
      </c>
      <c r="Y50" s="302">
        <v>0</v>
      </c>
      <c r="Z50" s="302">
        <v>0</v>
      </c>
      <c r="AA50" s="302">
        <v>0</v>
      </c>
      <c r="AB50" s="298">
        <f t="shared" si="6"/>
        <v>34</v>
      </c>
      <c r="AC50" s="299">
        <f t="shared" si="7"/>
        <v>0</v>
      </c>
    </row>
    <row r="51" spans="1:29" ht="35.25" customHeight="1" x14ac:dyDescent="0.25">
      <c r="A51" s="296" t="s">
        <v>57</v>
      </c>
      <c r="B51" s="297" t="s">
        <v>134</v>
      </c>
      <c r="C51" s="298">
        <v>0</v>
      </c>
      <c r="D51" s="298">
        <v>0</v>
      </c>
      <c r="E51" s="331">
        <f t="shared" si="14"/>
        <v>0</v>
      </c>
      <c r="F51" s="331">
        <f t="shared" si="8"/>
        <v>0</v>
      </c>
      <c r="G51" s="298">
        <v>0</v>
      </c>
      <c r="H51" s="298">
        <v>0</v>
      </c>
      <c r="I51" s="298">
        <v>0</v>
      </c>
      <c r="J51" s="298">
        <v>0</v>
      </c>
      <c r="K51" s="298">
        <v>0</v>
      </c>
      <c r="L51" s="298">
        <v>0</v>
      </c>
      <c r="M51" s="298">
        <v>0</v>
      </c>
      <c r="N51" s="304">
        <v>0</v>
      </c>
      <c r="O51" s="298">
        <v>0</v>
      </c>
      <c r="P51" s="298">
        <v>0</v>
      </c>
      <c r="Q51" s="298">
        <v>0</v>
      </c>
      <c r="R51" s="298">
        <v>0</v>
      </c>
      <c r="S51" s="298">
        <v>0</v>
      </c>
      <c r="T51" s="298">
        <v>0</v>
      </c>
      <c r="U51" s="298">
        <v>0</v>
      </c>
      <c r="V51" s="304">
        <v>0</v>
      </c>
      <c r="W51" s="298">
        <v>0</v>
      </c>
      <c r="X51" s="298">
        <v>0</v>
      </c>
      <c r="Y51" s="298">
        <v>0</v>
      </c>
      <c r="Z51" s="298">
        <v>0</v>
      </c>
      <c r="AA51" s="298">
        <v>0</v>
      </c>
      <c r="AB51" s="298">
        <f t="shared" si="6"/>
        <v>0</v>
      </c>
      <c r="AC51" s="299">
        <f t="shared" si="7"/>
        <v>0</v>
      </c>
    </row>
    <row r="52" spans="1:29" x14ac:dyDescent="0.25">
      <c r="A52" s="300" t="s">
        <v>133</v>
      </c>
      <c r="B52" s="301" t="s">
        <v>132</v>
      </c>
      <c r="C52" s="298">
        <f>C30</f>
        <v>44.378292250000001</v>
      </c>
      <c r="D52" s="298">
        <v>0</v>
      </c>
      <c r="E52" s="331">
        <f t="shared" si="14"/>
        <v>44.378292250000001</v>
      </c>
      <c r="F52" s="331">
        <f t="shared" si="8"/>
        <v>44.378292250000001</v>
      </c>
      <c r="G52" s="302">
        <v>0</v>
      </c>
      <c r="H52" s="302">
        <f>H30</f>
        <v>44.378292250000001</v>
      </c>
      <c r="I52" s="302">
        <v>0</v>
      </c>
      <c r="J52" s="302">
        <v>0</v>
      </c>
      <c r="K52" s="302">
        <v>0</v>
      </c>
      <c r="L52" s="302">
        <v>0</v>
      </c>
      <c r="M52" s="302">
        <v>0</v>
      </c>
      <c r="N52" s="302">
        <v>0</v>
      </c>
      <c r="O52" s="302">
        <v>0</v>
      </c>
      <c r="P52" s="302">
        <v>0</v>
      </c>
      <c r="Q52" s="302">
        <v>0</v>
      </c>
      <c r="R52" s="302">
        <v>0</v>
      </c>
      <c r="S52" s="302">
        <v>0</v>
      </c>
      <c r="T52" s="302">
        <v>0</v>
      </c>
      <c r="U52" s="302">
        <v>0</v>
      </c>
      <c r="V52" s="302">
        <v>0</v>
      </c>
      <c r="W52" s="302">
        <v>0</v>
      </c>
      <c r="X52" s="302">
        <v>0</v>
      </c>
      <c r="Y52" s="302">
        <v>0</v>
      </c>
      <c r="Z52" s="302">
        <v>0</v>
      </c>
      <c r="AA52" s="302">
        <v>0</v>
      </c>
      <c r="AB52" s="298">
        <f t="shared" si="6"/>
        <v>44.378292250000001</v>
      </c>
      <c r="AC52" s="299">
        <f t="shared" si="7"/>
        <v>0</v>
      </c>
    </row>
    <row r="53" spans="1:29" x14ac:dyDescent="0.25">
      <c r="A53" s="300" t="s">
        <v>131</v>
      </c>
      <c r="B53" s="301" t="s">
        <v>125</v>
      </c>
      <c r="C53" s="298">
        <v>0</v>
      </c>
      <c r="D53" s="298">
        <v>0</v>
      </c>
      <c r="E53" s="331">
        <f t="shared" si="14"/>
        <v>0</v>
      </c>
      <c r="F53" s="331">
        <f t="shared" si="8"/>
        <v>0</v>
      </c>
      <c r="G53" s="302">
        <v>0</v>
      </c>
      <c r="H53" s="302">
        <v>0</v>
      </c>
      <c r="I53" s="302">
        <v>0</v>
      </c>
      <c r="J53" s="302">
        <v>0</v>
      </c>
      <c r="K53" s="302">
        <v>0</v>
      </c>
      <c r="L53" s="302">
        <v>0</v>
      </c>
      <c r="M53" s="302">
        <v>0</v>
      </c>
      <c r="N53" s="303">
        <v>0</v>
      </c>
      <c r="O53" s="302">
        <v>0</v>
      </c>
      <c r="P53" s="302">
        <v>0</v>
      </c>
      <c r="Q53" s="302">
        <v>0</v>
      </c>
      <c r="R53" s="302">
        <v>0</v>
      </c>
      <c r="S53" s="302">
        <v>0</v>
      </c>
      <c r="T53" s="302">
        <v>0</v>
      </c>
      <c r="U53" s="302">
        <v>0</v>
      </c>
      <c r="V53" s="303">
        <v>0</v>
      </c>
      <c r="W53" s="302">
        <v>0</v>
      </c>
      <c r="X53" s="302">
        <v>0</v>
      </c>
      <c r="Y53" s="302">
        <v>0</v>
      </c>
      <c r="Z53" s="302">
        <v>0</v>
      </c>
      <c r="AA53" s="302">
        <v>0</v>
      </c>
      <c r="AB53" s="298">
        <f t="shared" si="6"/>
        <v>0</v>
      </c>
      <c r="AC53" s="299">
        <f t="shared" si="7"/>
        <v>0</v>
      </c>
    </row>
    <row r="54" spans="1:29" x14ac:dyDescent="0.25">
      <c r="A54" s="300" t="s">
        <v>130</v>
      </c>
      <c r="B54" s="305" t="s">
        <v>124</v>
      </c>
      <c r="C54" s="306">
        <v>0</v>
      </c>
      <c r="D54" s="298">
        <v>0</v>
      </c>
      <c r="E54" s="331">
        <f t="shared" si="14"/>
        <v>0</v>
      </c>
      <c r="F54" s="331">
        <f t="shared" si="8"/>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298">
        <f t="shared" si="6"/>
        <v>0</v>
      </c>
      <c r="AC54" s="299">
        <f t="shared" si="7"/>
        <v>0</v>
      </c>
    </row>
    <row r="55" spans="1:29" x14ac:dyDescent="0.25">
      <c r="A55" s="300" t="s">
        <v>129</v>
      </c>
      <c r="B55" s="305" t="s">
        <v>123</v>
      </c>
      <c r="C55" s="306">
        <v>0</v>
      </c>
      <c r="D55" s="298">
        <v>0</v>
      </c>
      <c r="E55" s="331">
        <f t="shared" si="14"/>
        <v>0</v>
      </c>
      <c r="F55" s="331">
        <f t="shared" si="8"/>
        <v>0</v>
      </c>
      <c r="G55" s="302">
        <v>0</v>
      </c>
      <c r="H55" s="302">
        <v>0</v>
      </c>
      <c r="I55" s="302">
        <v>0</v>
      </c>
      <c r="J55" s="302">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298">
        <f t="shared" si="6"/>
        <v>0</v>
      </c>
      <c r="AC55" s="299">
        <f t="shared" si="7"/>
        <v>0</v>
      </c>
    </row>
    <row r="56" spans="1:29" x14ac:dyDescent="0.25">
      <c r="A56" s="300" t="s">
        <v>128</v>
      </c>
      <c r="B56" s="305" t="s">
        <v>122</v>
      </c>
      <c r="C56" s="306">
        <v>0</v>
      </c>
      <c r="D56" s="298">
        <v>0</v>
      </c>
      <c r="E56" s="331">
        <f t="shared" si="14"/>
        <v>0</v>
      </c>
      <c r="F56" s="331">
        <f t="shared" si="8"/>
        <v>0</v>
      </c>
      <c r="G56" s="302">
        <v>0</v>
      </c>
      <c r="H56" s="302">
        <v>0</v>
      </c>
      <c r="I56" s="302">
        <v>0</v>
      </c>
      <c r="J56" s="302">
        <v>0</v>
      </c>
      <c r="K56" s="302">
        <v>0</v>
      </c>
      <c r="L56" s="302">
        <v>0</v>
      </c>
      <c r="M56" s="302">
        <v>0</v>
      </c>
      <c r="N56" s="302">
        <v>0</v>
      </c>
      <c r="O56" s="302">
        <v>0</v>
      </c>
      <c r="P56" s="302">
        <v>0</v>
      </c>
      <c r="Q56" s="302">
        <v>0</v>
      </c>
      <c r="R56" s="302">
        <v>0</v>
      </c>
      <c r="S56" s="302">
        <v>0</v>
      </c>
      <c r="T56" s="302">
        <v>0</v>
      </c>
      <c r="U56" s="302">
        <v>0</v>
      </c>
      <c r="V56" s="302">
        <v>0</v>
      </c>
      <c r="W56" s="302">
        <v>0</v>
      </c>
      <c r="X56" s="302">
        <v>0</v>
      </c>
      <c r="Y56" s="302">
        <v>0</v>
      </c>
      <c r="Z56" s="302">
        <v>0</v>
      </c>
      <c r="AA56" s="302">
        <v>0</v>
      </c>
      <c r="AB56" s="298">
        <f t="shared" si="6"/>
        <v>0</v>
      </c>
      <c r="AC56" s="299">
        <f t="shared" si="7"/>
        <v>0</v>
      </c>
    </row>
    <row r="57" spans="1:29" ht="18.75" x14ac:dyDescent="0.25">
      <c r="A57" s="300" t="s">
        <v>127</v>
      </c>
      <c r="B57" s="305" t="s">
        <v>552</v>
      </c>
      <c r="C57" s="306">
        <f>C50</f>
        <v>34</v>
      </c>
      <c r="D57" s="298">
        <v>0</v>
      </c>
      <c r="E57" s="331">
        <f t="shared" si="14"/>
        <v>34</v>
      </c>
      <c r="F57" s="331">
        <f t="shared" si="8"/>
        <v>34</v>
      </c>
      <c r="G57" s="302">
        <v>0</v>
      </c>
      <c r="H57" s="302">
        <f>H50</f>
        <v>34</v>
      </c>
      <c r="I57" s="302">
        <v>0</v>
      </c>
      <c r="J57" s="302">
        <v>0</v>
      </c>
      <c r="K57" s="302">
        <v>0</v>
      </c>
      <c r="L57" s="302">
        <v>0</v>
      </c>
      <c r="M57" s="302">
        <v>0</v>
      </c>
      <c r="N57" s="302">
        <v>0</v>
      </c>
      <c r="O57" s="302">
        <v>0</v>
      </c>
      <c r="P57" s="302">
        <v>0</v>
      </c>
      <c r="Q57" s="302">
        <v>0</v>
      </c>
      <c r="R57" s="302">
        <v>0</v>
      </c>
      <c r="S57" s="302">
        <v>0</v>
      </c>
      <c r="T57" s="302">
        <v>0</v>
      </c>
      <c r="U57" s="302">
        <v>0</v>
      </c>
      <c r="V57" s="302">
        <v>0</v>
      </c>
      <c r="W57" s="302">
        <v>0</v>
      </c>
      <c r="X57" s="302">
        <v>0</v>
      </c>
      <c r="Y57" s="302">
        <v>0</v>
      </c>
      <c r="Z57" s="302">
        <v>0</v>
      </c>
      <c r="AA57" s="302">
        <v>0</v>
      </c>
      <c r="AB57" s="298">
        <f t="shared" si="6"/>
        <v>34</v>
      </c>
      <c r="AC57" s="299">
        <f t="shared" si="7"/>
        <v>0</v>
      </c>
    </row>
    <row r="58" spans="1:29" ht="36.75" customHeight="1" x14ac:dyDescent="0.25">
      <c r="A58" s="296" t="s">
        <v>56</v>
      </c>
      <c r="B58" s="307" t="s">
        <v>224</v>
      </c>
      <c r="C58" s="306">
        <v>0</v>
      </c>
      <c r="D58" s="298">
        <v>0</v>
      </c>
      <c r="E58" s="331">
        <f t="shared" si="14"/>
        <v>0</v>
      </c>
      <c r="F58" s="331">
        <f t="shared" si="8"/>
        <v>0</v>
      </c>
      <c r="G58" s="298">
        <v>0</v>
      </c>
      <c r="H58" s="298">
        <v>0</v>
      </c>
      <c r="I58" s="298">
        <v>0</v>
      </c>
      <c r="J58" s="298">
        <v>0</v>
      </c>
      <c r="K58" s="298">
        <v>0</v>
      </c>
      <c r="L58" s="298">
        <v>0</v>
      </c>
      <c r="M58" s="298">
        <v>0</v>
      </c>
      <c r="N58" s="304">
        <v>0</v>
      </c>
      <c r="O58" s="298">
        <v>0</v>
      </c>
      <c r="P58" s="298">
        <v>0</v>
      </c>
      <c r="Q58" s="298">
        <v>0</v>
      </c>
      <c r="R58" s="298">
        <v>0</v>
      </c>
      <c r="S58" s="298">
        <v>0</v>
      </c>
      <c r="T58" s="298">
        <v>0</v>
      </c>
      <c r="U58" s="298">
        <v>0</v>
      </c>
      <c r="V58" s="304">
        <v>0</v>
      </c>
      <c r="W58" s="298">
        <v>0</v>
      </c>
      <c r="X58" s="298">
        <v>0</v>
      </c>
      <c r="Y58" s="298">
        <v>0</v>
      </c>
      <c r="Z58" s="298">
        <v>0</v>
      </c>
      <c r="AA58" s="298">
        <v>0</v>
      </c>
      <c r="AB58" s="298">
        <f t="shared" si="6"/>
        <v>0</v>
      </c>
      <c r="AC58" s="299">
        <f t="shared" si="7"/>
        <v>0</v>
      </c>
    </row>
    <row r="59" spans="1:29" x14ac:dyDescent="0.25">
      <c r="A59" s="296" t="s">
        <v>54</v>
      </c>
      <c r="B59" s="297" t="s">
        <v>126</v>
      </c>
      <c r="C59" s="298">
        <v>0</v>
      </c>
      <c r="D59" s="298">
        <v>0</v>
      </c>
      <c r="E59" s="331">
        <f t="shared" si="14"/>
        <v>0</v>
      </c>
      <c r="F59" s="331">
        <f t="shared" si="8"/>
        <v>0</v>
      </c>
      <c r="G59" s="298">
        <v>0</v>
      </c>
      <c r="H59" s="298">
        <v>0</v>
      </c>
      <c r="I59" s="298">
        <v>0</v>
      </c>
      <c r="J59" s="298">
        <v>0</v>
      </c>
      <c r="K59" s="298">
        <v>0</v>
      </c>
      <c r="L59" s="298">
        <v>0</v>
      </c>
      <c r="M59" s="298">
        <v>0</v>
      </c>
      <c r="N59" s="304">
        <v>0</v>
      </c>
      <c r="O59" s="298">
        <v>0</v>
      </c>
      <c r="P59" s="298">
        <v>0</v>
      </c>
      <c r="Q59" s="298">
        <v>0</v>
      </c>
      <c r="R59" s="298">
        <v>0</v>
      </c>
      <c r="S59" s="298">
        <v>0</v>
      </c>
      <c r="T59" s="298">
        <v>0</v>
      </c>
      <c r="U59" s="298">
        <v>0</v>
      </c>
      <c r="V59" s="304">
        <v>0</v>
      </c>
      <c r="W59" s="298">
        <v>0</v>
      </c>
      <c r="X59" s="298">
        <v>0</v>
      </c>
      <c r="Y59" s="298">
        <v>0</v>
      </c>
      <c r="Z59" s="298">
        <v>0</v>
      </c>
      <c r="AA59" s="298">
        <v>0</v>
      </c>
      <c r="AB59" s="298">
        <f t="shared" si="6"/>
        <v>0</v>
      </c>
      <c r="AC59" s="299">
        <f t="shared" si="7"/>
        <v>0</v>
      </c>
    </row>
    <row r="60" spans="1:29" x14ac:dyDescent="0.25">
      <c r="A60" s="300" t="s">
        <v>218</v>
      </c>
      <c r="B60" s="67" t="s">
        <v>146</v>
      </c>
      <c r="C60" s="308">
        <v>0</v>
      </c>
      <c r="D60" s="298">
        <v>0</v>
      </c>
      <c r="E60" s="331">
        <f t="shared" si="14"/>
        <v>0</v>
      </c>
      <c r="F60" s="331">
        <f t="shared" si="8"/>
        <v>0</v>
      </c>
      <c r="G60" s="302">
        <v>0</v>
      </c>
      <c r="H60" s="302">
        <v>0</v>
      </c>
      <c r="I60" s="302">
        <v>0</v>
      </c>
      <c r="J60" s="302">
        <v>0</v>
      </c>
      <c r="K60" s="302">
        <v>0</v>
      </c>
      <c r="L60" s="302">
        <v>0</v>
      </c>
      <c r="M60" s="302">
        <v>0</v>
      </c>
      <c r="N60" s="302">
        <v>0</v>
      </c>
      <c r="O60" s="302">
        <v>0</v>
      </c>
      <c r="P60" s="302">
        <v>0</v>
      </c>
      <c r="Q60" s="302">
        <v>0</v>
      </c>
      <c r="R60" s="302">
        <v>0</v>
      </c>
      <c r="S60" s="302">
        <v>0</v>
      </c>
      <c r="T60" s="302">
        <v>0</v>
      </c>
      <c r="U60" s="302">
        <v>0</v>
      </c>
      <c r="V60" s="302">
        <v>0</v>
      </c>
      <c r="W60" s="302">
        <v>0</v>
      </c>
      <c r="X60" s="302">
        <v>0</v>
      </c>
      <c r="Y60" s="302">
        <v>0</v>
      </c>
      <c r="Z60" s="302">
        <v>0</v>
      </c>
      <c r="AA60" s="302">
        <v>0</v>
      </c>
      <c r="AB60" s="298">
        <f t="shared" si="6"/>
        <v>0</v>
      </c>
      <c r="AC60" s="299">
        <f t="shared" si="7"/>
        <v>0</v>
      </c>
    </row>
    <row r="61" spans="1:29" x14ac:dyDescent="0.25">
      <c r="A61" s="300" t="s">
        <v>219</v>
      </c>
      <c r="B61" s="67" t="s">
        <v>144</v>
      </c>
      <c r="C61" s="308">
        <v>0</v>
      </c>
      <c r="D61" s="298">
        <v>0</v>
      </c>
      <c r="E61" s="331">
        <f t="shared" si="14"/>
        <v>0</v>
      </c>
      <c r="F61" s="331">
        <f t="shared" si="8"/>
        <v>0</v>
      </c>
      <c r="G61" s="302">
        <v>0</v>
      </c>
      <c r="H61" s="302">
        <v>0</v>
      </c>
      <c r="I61" s="302">
        <v>0</v>
      </c>
      <c r="J61" s="302">
        <v>0</v>
      </c>
      <c r="K61" s="302">
        <v>0</v>
      </c>
      <c r="L61" s="302">
        <v>0</v>
      </c>
      <c r="M61" s="302">
        <v>0</v>
      </c>
      <c r="N61" s="302">
        <v>0</v>
      </c>
      <c r="O61" s="302">
        <v>0</v>
      </c>
      <c r="P61" s="302">
        <v>0</v>
      </c>
      <c r="Q61" s="302">
        <v>0</v>
      </c>
      <c r="R61" s="302">
        <v>0</v>
      </c>
      <c r="S61" s="302">
        <v>0</v>
      </c>
      <c r="T61" s="302">
        <v>0</v>
      </c>
      <c r="U61" s="302">
        <v>0</v>
      </c>
      <c r="V61" s="302">
        <v>0</v>
      </c>
      <c r="W61" s="302">
        <v>0</v>
      </c>
      <c r="X61" s="302">
        <v>0</v>
      </c>
      <c r="Y61" s="302">
        <v>0</v>
      </c>
      <c r="Z61" s="302">
        <v>0</v>
      </c>
      <c r="AA61" s="302">
        <v>0</v>
      </c>
      <c r="AB61" s="298">
        <f t="shared" si="6"/>
        <v>0</v>
      </c>
      <c r="AC61" s="299">
        <f t="shared" si="7"/>
        <v>0</v>
      </c>
    </row>
    <row r="62" spans="1:29" x14ac:dyDescent="0.25">
      <c r="A62" s="300" t="s">
        <v>220</v>
      </c>
      <c r="B62" s="67" t="s">
        <v>142</v>
      </c>
      <c r="C62" s="308">
        <v>0</v>
      </c>
      <c r="D62" s="298">
        <v>0</v>
      </c>
      <c r="E62" s="331">
        <f t="shared" si="14"/>
        <v>0</v>
      </c>
      <c r="F62" s="331">
        <f t="shared" si="8"/>
        <v>0</v>
      </c>
      <c r="G62" s="302">
        <v>0</v>
      </c>
      <c r="H62" s="302">
        <v>0</v>
      </c>
      <c r="I62" s="302">
        <v>0</v>
      </c>
      <c r="J62" s="302">
        <v>0</v>
      </c>
      <c r="K62" s="302">
        <v>0</v>
      </c>
      <c r="L62" s="302">
        <v>0</v>
      </c>
      <c r="M62" s="302">
        <v>0</v>
      </c>
      <c r="N62" s="302">
        <v>0</v>
      </c>
      <c r="O62" s="302">
        <v>0</v>
      </c>
      <c r="P62" s="302">
        <v>0</v>
      </c>
      <c r="Q62" s="302">
        <v>0</v>
      </c>
      <c r="R62" s="302">
        <v>0</v>
      </c>
      <c r="S62" s="302">
        <v>0</v>
      </c>
      <c r="T62" s="302">
        <v>0</v>
      </c>
      <c r="U62" s="302">
        <v>0</v>
      </c>
      <c r="V62" s="302">
        <v>0</v>
      </c>
      <c r="W62" s="302">
        <v>0</v>
      </c>
      <c r="X62" s="302">
        <v>0</v>
      </c>
      <c r="Y62" s="302">
        <v>0</v>
      </c>
      <c r="Z62" s="302">
        <v>0</v>
      </c>
      <c r="AA62" s="302">
        <v>0</v>
      </c>
      <c r="AB62" s="298">
        <f t="shared" si="6"/>
        <v>0</v>
      </c>
      <c r="AC62" s="299">
        <f t="shared" si="7"/>
        <v>0</v>
      </c>
    </row>
    <row r="63" spans="1:29" x14ac:dyDescent="0.25">
      <c r="A63" s="300" t="s">
        <v>221</v>
      </c>
      <c r="B63" s="67" t="s">
        <v>223</v>
      </c>
      <c r="C63" s="308">
        <v>0</v>
      </c>
      <c r="D63" s="298">
        <v>0</v>
      </c>
      <c r="E63" s="331">
        <f t="shared" si="14"/>
        <v>0</v>
      </c>
      <c r="F63" s="331">
        <f t="shared" si="8"/>
        <v>0</v>
      </c>
      <c r="G63" s="302">
        <v>0</v>
      </c>
      <c r="H63" s="302">
        <v>0</v>
      </c>
      <c r="I63" s="302">
        <v>0</v>
      </c>
      <c r="J63" s="302">
        <v>0</v>
      </c>
      <c r="K63" s="302">
        <v>0</v>
      </c>
      <c r="L63" s="302">
        <v>0</v>
      </c>
      <c r="M63" s="302">
        <v>0</v>
      </c>
      <c r="N63" s="302">
        <v>0</v>
      </c>
      <c r="O63" s="302">
        <v>0</v>
      </c>
      <c r="P63" s="302">
        <v>0</v>
      </c>
      <c r="Q63" s="302">
        <v>0</v>
      </c>
      <c r="R63" s="302">
        <v>0</v>
      </c>
      <c r="S63" s="302">
        <v>0</v>
      </c>
      <c r="T63" s="302">
        <v>0</v>
      </c>
      <c r="U63" s="302">
        <v>0</v>
      </c>
      <c r="V63" s="302">
        <v>0</v>
      </c>
      <c r="W63" s="302">
        <v>0</v>
      </c>
      <c r="X63" s="302">
        <v>0</v>
      </c>
      <c r="Y63" s="302">
        <v>0</v>
      </c>
      <c r="Z63" s="302">
        <v>0</v>
      </c>
      <c r="AA63" s="302">
        <v>0</v>
      </c>
      <c r="AB63" s="298">
        <f t="shared" si="6"/>
        <v>0</v>
      </c>
      <c r="AC63" s="299">
        <f t="shared" si="7"/>
        <v>0</v>
      </c>
    </row>
    <row r="64" spans="1:29" ht="18.75" x14ac:dyDescent="0.25">
      <c r="A64" s="300" t="s">
        <v>222</v>
      </c>
      <c r="B64" s="305" t="s">
        <v>552</v>
      </c>
      <c r="C64" s="306">
        <v>0</v>
      </c>
      <c r="D64" s="298">
        <v>0</v>
      </c>
      <c r="E64" s="331">
        <f t="shared" si="14"/>
        <v>0</v>
      </c>
      <c r="F64" s="331">
        <f t="shared" si="8"/>
        <v>0</v>
      </c>
      <c r="G64" s="302">
        <v>0</v>
      </c>
      <c r="H64" s="302">
        <v>0</v>
      </c>
      <c r="I64" s="302">
        <v>0</v>
      </c>
      <c r="J64" s="302">
        <v>0</v>
      </c>
      <c r="K64" s="302">
        <v>0</v>
      </c>
      <c r="L64" s="302">
        <v>0</v>
      </c>
      <c r="M64" s="302">
        <v>0</v>
      </c>
      <c r="N64" s="302">
        <v>0</v>
      </c>
      <c r="O64" s="302">
        <v>0</v>
      </c>
      <c r="P64" s="302">
        <v>0</v>
      </c>
      <c r="Q64" s="302">
        <v>0</v>
      </c>
      <c r="R64" s="302">
        <v>0</v>
      </c>
      <c r="S64" s="302">
        <v>0</v>
      </c>
      <c r="T64" s="302">
        <v>0</v>
      </c>
      <c r="U64" s="302">
        <v>0</v>
      </c>
      <c r="V64" s="302">
        <v>0</v>
      </c>
      <c r="W64" s="302">
        <v>0</v>
      </c>
      <c r="X64" s="302">
        <v>0</v>
      </c>
      <c r="Y64" s="302">
        <v>0</v>
      </c>
      <c r="Z64" s="302">
        <v>0</v>
      </c>
      <c r="AA64" s="302">
        <v>0</v>
      </c>
      <c r="AB64" s="298">
        <f t="shared" si="6"/>
        <v>0</v>
      </c>
      <c r="AC64" s="299">
        <f t="shared" si="7"/>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30"/>
      <c r="C66" s="430"/>
      <c r="D66" s="430"/>
      <c r="E66" s="430"/>
      <c r="F66" s="430"/>
      <c r="G66" s="430"/>
      <c r="H66" s="430"/>
      <c r="I66" s="430"/>
      <c r="J66" s="430"/>
      <c r="K66" s="430"/>
      <c r="L66" s="430"/>
      <c r="M66" s="430"/>
      <c r="N66" s="430"/>
      <c r="O66" s="430"/>
      <c r="P66" s="430"/>
      <c r="Q66" s="430"/>
      <c r="R66" s="285"/>
      <c r="S66" s="285"/>
      <c r="T66" s="285"/>
      <c r="U66" s="285"/>
      <c r="V66" s="285"/>
      <c r="W66" s="285"/>
      <c r="X66" s="285"/>
      <c r="Y66" s="285"/>
      <c r="Z66" s="285"/>
      <c r="AA66" s="285"/>
      <c r="AB66" s="63"/>
    </row>
    <row r="67" spans="1:28" x14ac:dyDescent="0.25">
      <c r="A67" s="59"/>
      <c r="B67" s="59"/>
      <c r="C67" s="59"/>
      <c r="D67" s="59"/>
      <c r="E67" s="59"/>
      <c r="F67" s="59"/>
      <c r="AB67" s="59"/>
    </row>
    <row r="68" spans="1:28" ht="50.25" customHeight="1" x14ac:dyDescent="0.25">
      <c r="A68" s="59"/>
      <c r="B68" s="431"/>
      <c r="C68" s="431"/>
      <c r="D68" s="431"/>
      <c r="E68" s="431"/>
      <c r="F68" s="431"/>
      <c r="G68" s="431"/>
      <c r="H68" s="431"/>
      <c r="I68" s="431"/>
      <c r="J68" s="431"/>
      <c r="K68" s="431"/>
      <c r="L68" s="431"/>
      <c r="M68" s="431"/>
      <c r="N68" s="431"/>
      <c r="O68" s="431"/>
      <c r="P68" s="431"/>
      <c r="Q68" s="431"/>
      <c r="R68" s="286"/>
      <c r="S68" s="286"/>
      <c r="T68" s="286"/>
      <c r="U68" s="286"/>
      <c r="V68" s="286"/>
      <c r="W68" s="286"/>
      <c r="X68" s="286"/>
      <c r="Y68" s="286"/>
      <c r="Z68" s="286"/>
      <c r="AA68" s="286"/>
      <c r="AB68" s="59"/>
    </row>
    <row r="69" spans="1:28" x14ac:dyDescent="0.25">
      <c r="A69" s="59"/>
      <c r="B69" s="59"/>
      <c r="C69" s="59"/>
      <c r="D69" s="59"/>
      <c r="E69" s="59"/>
      <c r="F69" s="59"/>
      <c r="AB69" s="59"/>
    </row>
    <row r="70" spans="1:28" ht="36.75" customHeight="1" x14ac:dyDescent="0.25">
      <c r="A70" s="59"/>
      <c r="B70" s="430"/>
      <c r="C70" s="430"/>
      <c r="D70" s="430"/>
      <c r="E70" s="430"/>
      <c r="F70" s="430"/>
      <c r="G70" s="430"/>
      <c r="H70" s="430"/>
      <c r="I70" s="430"/>
      <c r="J70" s="430"/>
      <c r="K70" s="430"/>
      <c r="L70" s="430"/>
      <c r="M70" s="430"/>
      <c r="N70" s="430"/>
      <c r="O70" s="430"/>
      <c r="P70" s="430"/>
      <c r="Q70" s="430"/>
      <c r="R70" s="285"/>
      <c r="S70" s="285"/>
      <c r="T70" s="285"/>
      <c r="U70" s="285"/>
      <c r="V70" s="285"/>
      <c r="W70" s="285"/>
      <c r="X70" s="285"/>
      <c r="Y70" s="285"/>
      <c r="Z70" s="285"/>
      <c r="AA70" s="285"/>
      <c r="AB70" s="59"/>
    </row>
    <row r="71" spans="1:28" x14ac:dyDescent="0.25">
      <c r="A71" s="59"/>
      <c r="B71" s="62"/>
      <c r="C71" s="62"/>
      <c r="D71" s="62"/>
      <c r="E71" s="62"/>
      <c r="F71" s="62"/>
      <c r="AB71" s="59"/>
    </row>
    <row r="72" spans="1:28" ht="51" customHeight="1" x14ac:dyDescent="0.25">
      <c r="A72" s="59"/>
      <c r="B72" s="430"/>
      <c r="C72" s="430"/>
      <c r="D72" s="430"/>
      <c r="E72" s="430"/>
      <c r="F72" s="430"/>
      <c r="G72" s="430"/>
      <c r="H72" s="430"/>
      <c r="I72" s="430"/>
      <c r="J72" s="430"/>
      <c r="K72" s="430"/>
      <c r="L72" s="430"/>
      <c r="M72" s="430"/>
      <c r="N72" s="430"/>
      <c r="O72" s="430"/>
      <c r="P72" s="430"/>
      <c r="Q72" s="430"/>
      <c r="R72" s="285"/>
      <c r="S72" s="285"/>
      <c r="T72" s="285"/>
      <c r="U72" s="285"/>
      <c r="V72" s="285"/>
      <c r="W72" s="285"/>
      <c r="X72" s="285"/>
      <c r="Y72" s="285"/>
      <c r="Z72" s="285"/>
      <c r="AA72" s="285"/>
      <c r="AB72" s="59"/>
    </row>
    <row r="73" spans="1:28" ht="32.25" customHeight="1" x14ac:dyDescent="0.25">
      <c r="A73" s="59"/>
      <c r="B73" s="431"/>
      <c r="C73" s="431"/>
      <c r="D73" s="431"/>
      <c r="E73" s="431"/>
      <c r="F73" s="431"/>
      <c r="G73" s="431"/>
      <c r="H73" s="431"/>
      <c r="I73" s="431"/>
      <c r="J73" s="431"/>
      <c r="K73" s="431"/>
      <c r="L73" s="431"/>
      <c r="M73" s="431"/>
      <c r="N73" s="431"/>
      <c r="O73" s="431"/>
      <c r="P73" s="431"/>
      <c r="Q73" s="431"/>
      <c r="R73" s="286"/>
      <c r="S73" s="286"/>
      <c r="T73" s="286"/>
      <c r="U73" s="286"/>
      <c r="V73" s="286"/>
      <c r="W73" s="286"/>
      <c r="X73" s="286"/>
      <c r="Y73" s="286"/>
      <c r="Z73" s="286"/>
      <c r="AA73" s="286"/>
      <c r="AB73" s="59"/>
    </row>
    <row r="74" spans="1:28" ht="51.75" customHeight="1" x14ac:dyDescent="0.25">
      <c r="A74" s="59"/>
      <c r="B74" s="430"/>
      <c r="C74" s="430"/>
      <c r="D74" s="430"/>
      <c r="E74" s="430"/>
      <c r="F74" s="430"/>
      <c r="G74" s="430"/>
      <c r="H74" s="430"/>
      <c r="I74" s="430"/>
      <c r="J74" s="430"/>
      <c r="K74" s="430"/>
      <c r="L74" s="430"/>
      <c r="M74" s="430"/>
      <c r="N74" s="430"/>
      <c r="O74" s="430"/>
      <c r="P74" s="430"/>
      <c r="Q74" s="430"/>
      <c r="R74" s="285"/>
      <c r="S74" s="285"/>
      <c r="T74" s="285"/>
      <c r="U74" s="285"/>
      <c r="V74" s="285"/>
      <c r="W74" s="285"/>
      <c r="X74" s="285"/>
      <c r="Y74" s="285"/>
      <c r="Z74" s="285"/>
      <c r="AA74" s="285"/>
      <c r="AB74" s="59"/>
    </row>
    <row r="75" spans="1:28" ht="21.75" customHeight="1" x14ac:dyDescent="0.25">
      <c r="A75" s="59"/>
      <c r="B75" s="432"/>
      <c r="C75" s="432"/>
      <c r="D75" s="432"/>
      <c r="E75" s="432"/>
      <c r="F75" s="432"/>
      <c r="G75" s="432"/>
      <c r="H75" s="432"/>
      <c r="I75" s="432"/>
      <c r="J75" s="432"/>
      <c r="K75" s="432"/>
      <c r="L75" s="432"/>
      <c r="M75" s="432"/>
      <c r="N75" s="432"/>
      <c r="O75" s="432"/>
      <c r="P75" s="432"/>
      <c r="Q75" s="432"/>
      <c r="R75" s="283"/>
      <c r="S75" s="283"/>
      <c r="T75" s="283"/>
      <c r="U75" s="283"/>
      <c r="V75" s="283"/>
      <c r="W75" s="283"/>
      <c r="X75" s="283"/>
      <c r="Y75" s="283"/>
      <c r="Z75" s="283"/>
      <c r="AA75" s="283"/>
      <c r="AB75" s="59"/>
    </row>
    <row r="76" spans="1:28" ht="23.25" customHeight="1" x14ac:dyDescent="0.25">
      <c r="A76" s="59"/>
      <c r="B76" s="60"/>
      <c r="C76" s="60"/>
      <c r="D76" s="60"/>
      <c r="E76" s="60"/>
      <c r="F76" s="60"/>
      <c r="AB76" s="59"/>
    </row>
    <row r="77" spans="1:28" ht="18.75" customHeight="1" x14ac:dyDescent="0.25">
      <c r="A77" s="59"/>
      <c r="B77" s="429"/>
      <c r="C77" s="429"/>
      <c r="D77" s="429"/>
      <c r="E77" s="429"/>
      <c r="F77" s="429"/>
      <c r="G77" s="429"/>
      <c r="H77" s="429"/>
      <c r="I77" s="429"/>
      <c r="J77" s="429"/>
      <c r="K77" s="429"/>
      <c r="L77" s="429"/>
      <c r="M77" s="429"/>
      <c r="N77" s="429"/>
      <c r="O77" s="429"/>
      <c r="P77" s="429"/>
      <c r="Q77" s="429"/>
      <c r="R77" s="284"/>
      <c r="S77" s="284"/>
      <c r="T77" s="284"/>
      <c r="U77" s="284"/>
      <c r="V77" s="284"/>
      <c r="W77" s="284"/>
      <c r="X77" s="284"/>
      <c r="Y77" s="284"/>
      <c r="Z77" s="284"/>
      <c r="AA77" s="284"/>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pans="7:27" x14ac:dyDescent="0.25">
      <c r="G81" s="58"/>
      <c r="H81" s="58"/>
      <c r="I81" s="58"/>
      <c r="J81" s="58"/>
      <c r="K81" s="58"/>
      <c r="L81" s="58"/>
      <c r="M81" s="58"/>
      <c r="N81" s="58"/>
      <c r="O81" s="58"/>
      <c r="P81" s="58"/>
      <c r="Q81" s="58"/>
      <c r="R81" s="58"/>
      <c r="S81" s="58"/>
      <c r="T81" s="58"/>
      <c r="U81" s="58"/>
      <c r="V81" s="58"/>
      <c r="W81" s="58"/>
      <c r="X81" s="58"/>
      <c r="Y81" s="58"/>
      <c r="Z81" s="58"/>
      <c r="AA81" s="58"/>
    </row>
    <row r="82" spans="7:27" x14ac:dyDescent="0.25">
      <c r="G82" s="58"/>
      <c r="H82" s="58"/>
      <c r="I82" s="58"/>
      <c r="J82" s="58"/>
      <c r="K82" s="58"/>
      <c r="L82" s="58"/>
      <c r="M82" s="58"/>
      <c r="N82" s="58"/>
      <c r="O82" s="58"/>
      <c r="P82" s="58"/>
      <c r="Q82" s="58"/>
      <c r="R82" s="58"/>
      <c r="S82" s="58"/>
      <c r="T82" s="58"/>
      <c r="U82" s="58"/>
      <c r="V82" s="58"/>
      <c r="W82" s="58"/>
      <c r="X82" s="58"/>
      <c r="Y82" s="58"/>
      <c r="Z82" s="58"/>
      <c r="AA82" s="58"/>
    </row>
    <row r="83" spans="7:27" x14ac:dyDescent="0.25">
      <c r="G83" s="58"/>
      <c r="H83" s="58"/>
      <c r="I83" s="58"/>
      <c r="J83" s="58"/>
      <c r="K83" s="58"/>
      <c r="L83" s="58"/>
      <c r="M83" s="58"/>
      <c r="N83" s="58"/>
      <c r="O83" s="58"/>
      <c r="P83" s="58"/>
      <c r="Q83" s="58"/>
      <c r="R83" s="58"/>
      <c r="S83" s="58"/>
      <c r="T83" s="58"/>
      <c r="U83" s="58"/>
      <c r="V83" s="58"/>
      <c r="W83" s="58"/>
      <c r="X83" s="58"/>
      <c r="Y83" s="58"/>
      <c r="Z83" s="58"/>
      <c r="AA83" s="58"/>
    </row>
    <row r="84" spans="7:27" x14ac:dyDescent="0.25">
      <c r="G84" s="58"/>
      <c r="H84" s="58"/>
      <c r="I84" s="58"/>
      <c r="J84" s="58"/>
      <c r="K84" s="58"/>
      <c r="L84" s="58"/>
      <c r="M84" s="58"/>
      <c r="N84" s="58"/>
      <c r="O84" s="58"/>
      <c r="P84" s="58"/>
      <c r="Q84" s="58"/>
      <c r="R84" s="58"/>
      <c r="S84" s="58"/>
      <c r="T84" s="58"/>
      <c r="U84" s="58"/>
      <c r="V84" s="58"/>
      <c r="W84" s="58"/>
      <c r="X84" s="58"/>
      <c r="Y84" s="58"/>
      <c r="Z84" s="58"/>
      <c r="AA84" s="58"/>
    </row>
    <row r="85" spans="7:27" x14ac:dyDescent="0.25">
      <c r="G85" s="58"/>
      <c r="H85" s="58"/>
      <c r="I85" s="58"/>
      <c r="J85" s="58"/>
      <c r="K85" s="58"/>
      <c r="L85" s="58"/>
      <c r="M85" s="58"/>
      <c r="N85" s="58"/>
      <c r="O85" s="58"/>
      <c r="P85" s="58"/>
      <c r="Q85" s="58"/>
      <c r="R85" s="58"/>
      <c r="S85" s="58"/>
      <c r="T85" s="58"/>
      <c r="U85" s="58"/>
      <c r="V85" s="58"/>
      <c r="W85" s="58"/>
      <c r="X85" s="58"/>
      <c r="Y85" s="58"/>
      <c r="Z85" s="58"/>
      <c r="AA85" s="58"/>
    </row>
    <row r="86" spans="7:27" x14ac:dyDescent="0.25">
      <c r="G86" s="58"/>
      <c r="H86" s="58"/>
      <c r="I86" s="58"/>
      <c r="J86" s="58"/>
      <c r="K86" s="58"/>
      <c r="L86" s="58"/>
      <c r="M86" s="58"/>
      <c r="N86" s="58"/>
      <c r="O86" s="58"/>
      <c r="P86" s="58"/>
      <c r="Q86" s="58"/>
      <c r="R86" s="58"/>
      <c r="S86" s="58"/>
      <c r="T86" s="58"/>
      <c r="U86" s="58"/>
      <c r="V86" s="58"/>
      <c r="W86" s="58"/>
      <c r="X86" s="58"/>
      <c r="Y86" s="58"/>
      <c r="Z86" s="58"/>
      <c r="AA86" s="58"/>
    </row>
    <row r="87" spans="7:27" x14ac:dyDescent="0.25">
      <c r="G87" s="58"/>
      <c r="H87" s="58"/>
      <c r="I87" s="58"/>
      <c r="J87" s="58"/>
      <c r="K87" s="58"/>
      <c r="L87" s="58"/>
      <c r="M87" s="58"/>
      <c r="N87" s="58"/>
      <c r="O87" s="58"/>
      <c r="P87" s="58"/>
      <c r="Q87" s="58"/>
      <c r="R87" s="58"/>
      <c r="S87" s="58"/>
      <c r="T87" s="58"/>
      <c r="U87" s="58"/>
      <c r="V87" s="58"/>
      <c r="W87" s="58"/>
      <c r="X87" s="58"/>
      <c r="Y87" s="58"/>
      <c r="Z87" s="58"/>
      <c r="AA87" s="58"/>
    </row>
    <row r="88" spans="7:27" x14ac:dyDescent="0.25">
      <c r="G88" s="58"/>
      <c r="H88" s="58"/>
      <c r="I88" s="58"/>
      <c r="J88" s="58"/>
      <c r="K88" s="58"/>
      <c r="L88" s="58"/>
      <c r="M88" s="58"/>
      <c r="N88" s="58"/>
      <c r="O88" s="58"/>
      <c r="P88" s="58"/>
      <c r="Q88" s="58"/>
      <c r="R88" s="58"/>
      <c r="S88" s="58"/>
      <c r="T88" s="58"/>
      <c r="U88" s="58"/>
      <c r="V88" s="58"/>
      <c r="W88" s="58"/>
      <c r="X88" s="58"/>
      <c r="Y88" s="58"/>
      <c r="Z88" s="58"/>
      <c r="AA88" s="58"/>
    </row>
    <row r="89" spans="7:27" x14ac:dyDescent="0.25">
      <c r="G89" s="58"/>
      <c r="H89" s="58"/>
      <c r="I89" s="58"/>
      <c r="J89" s="58"/>
      <c r="K89" s="58"/>
      <c r="L89" s="58"/>
      <c r="M89" s="58"/>
      <c r="N89" s="58"/>
      <c r="O89" s="58"/>
      <c r="P89" s="58"/>
      <c r="Q89" s="58"/>
      <c r="R89" s="58"/>
      <c r="S89" s="58"/>
      <c r="T89" s="58"/>
      <c r="U89" s="58"/>
      <c r="V89" s="58"/>
      <c r="W89" s="58"/>
      <c r="X89" s="58"/>
      <c r="Y89" s="58"/>
      <c r="Z89" s="58"/>
      <c r="AA89" s="58"/>
    </row>
    <row r="90" spans="7:27" x14ac:dyDescent="0.25">
      <c r="G90" s="58"/>
      <c r="H90" s="58"/>
      <c r="I90" s="58"/>
      <c r="J90" s="58"/>
      <c r="K90" s="58"/>
      <c r="L90" s="58"/>
      <c r="M90" s="58"/>
      <c r="N90" s="58"/>
      <c r="O90" s="58"/>
      <c r="P90" s="58"/>
      <c r="Q90" s="58"/>
      <c r="R90" s="58"/>
      <c r="S90" s="58"/>
      <c r="T90" s="58"/>
      <c r="U90" s="58"/>
      <c r="V90" s="58"/>
      <c r="W90" s="58"/>
      <c r="X90" s="58"/>
      <c r="Y90" s="58"/>
      <c r="Z90" s="58"/>
      <c r="AA90" s="58"/>
    </row>
    <row r="91" spans="7:27" x14ac:dyDescent="0.25">
      <c r="G91" s="58"/>
      <c r="H91" s="58"/>
      <c r="I91" s="58"/>
      <c r="J91" s="58"/>
      <c r="K91" s="58"/>
      <c r="L91" s="58"/>
      <c r="M91" s="58"/>
      <c r="N91" s="58"/>
      <c r="O91" s="58"/>
      <c r="P91" s="58"/>
      <c r="Q91" s="58"/>
      <c r="R91" s="58"/>
      <c r="S91" s="58"/>
      <c r="T91" s="58"/>
      <c r="U91" s="58"/>
      <c r="V91" s="58"/>
      <c r="W91" s="58"/>
      <c r="X91" s="58"/>
      <c r="Y91" s="58"/>
      <c r="Z91" s="58"/>
      <c r="AA91" s="58"/>
    </row>
    <row r="92" spans="7:27" x14ac:dyDescent="0.25">
      <c r="G92" s="58"/>
      <c r="H92" s="58"/>
      <c r="I92" s="58"/>
      <c r="J92" s="58"/>
      <c r="K92" s="58"/>
      <c r="L92" s="58"/>
      <c r="M92" s="58"/>
      <c r="N92" s="58"/>
      <c r="O92" s="58"/>
      <c r="P92" s="58"/>
      <c r="Q92" s="58"/>
      <c r="R92" s="58"/>
      <c r="S92" s="58"/>
      <c r="T92" s="58"/>
      <c r="U92" s="58"/>
      <c r="V92" s="58"/>
      <c r="W92" s="58"/>
      <c r="X92" s="58"/>
      <c r="Y92" s="58"/>
      <c r="Z92" s="58"/>
      <c r="AA92" s="58"/>
    </row>
  </sheetData>
  <mergeCells count="39">
    <mergeCell ref="B77:Q77"/>
    <mergeCell ref="B66:Q66"/>
    <mergeCell ref="B68:Q68"/>
    <mergeCell ref="B70:Q70"/>
    <mergeCell ref="B72:Q72"/>
    <mergeCell ref="B73:Q73"/>
    <mergeCell ref="B74:Q74"/>
    <mergeCell ref="B75:Q75"/>
    <mergeCell ref="C20:D21"/>
    <mergeCell ref="A20:A22"/>
    <mergeCell ref="E20:F21"/>
    <mergeCell ref="T20:W20"/>
    <mergeCell ref="H20:K20"/>
    <mergeCell ref="L20:O20"/>
    <mergeCell ref="H21:I21"/>
    <mergeCell ref="J21:K21"/>
    <mergeCell ref="L21:M21"/>
    <mergeCell ref="N21:O21"/>
    <mergeCell ref="A4:AC4"/>
    <mergeCell ref="A6:AC6"/>
    <mergeCell ref="A8:AC8"/>
    <mergeCell ref="A9:AC9"/>
    <mergeCell ref="A11:AC11"/>
    <mergeCell ref="AB20:AC21"/>
    <mergeCell ref="A12:AC12"/>
    <mergeCell ref="A14:AC14"/>
    <mergeCell ref="A15:AC15"/>
    <mergeCell ref="A16:AC16"/>
    <mergeCell ref="A18:AC18"/>
    <mergeCell ref="B20:B22"/>
    <mergeCell ref="X20:AA20"/>
    <mergeCell ref="Z21:AA21"/>
    <mergeCell ref="X21:Y21"/>
    <mergeCell ref="T21:U21"/>
    <mergeCell ref="V21:W21"/>
    <mergeCell ref="G20:G22"/>
    <mergeCell ref="P21:Q21"/>
    <mergeCell ref="P20:S20"/>
    <mergeCell ref="R21:S21"/>
  </mergeCells>
  <conditionalFormatting sqref="C24:C64">
    <cfRule type="cellIs" dxfId="8" priority="13" operator="notEqual">
      <formula>0</formula>
    </cfRule>
  </conditionalFormatting>
  <conditionalFormatting sqref="T24:AB29 T31:AB64 I24:I64 K30:AB30 K31:K64 K24:K29">
    <cfRule type="cellIs" dxfId="7" priority="8" operator="notEqual">
      <formula>0</formula>
    </cfRule>
  </conditionalFormatting>
  <conditionalFormatting sqref="AC24:AC64">
    <cfRule type="cellIs" dxfId="6" priority="7" operator="notEqual">
      <formula>0</formula>
    </cfRule>
  </conditionalFormatting>
  <conditionalFormatting sqref="L24:S29 L31:S64">
    <cfRule type="cellIs" dxfId="5" priority="6" operator="notEqual">
      <formula>0</formula>
    </cfRule>
  </conditionalFormatting>
  <conditionalFormatting sqref="H24:H64">
    <cfRule type="cellIs" dxfId="4" priority="5" operator="notEqual">
      <formula>0</formula>
    </cfRule>
  </conditionalFormatting>
  <conditionalFormatting sqref="G24:G64">
    <cfRule type="cellIs" dxfId="3" priority="4" operator="notEqual">
      <formula>0</formula>
    </cfRule>
  </conditionalFormatting>
  <conditionalFormatting sqref="D24:D64">
    <cfRule type="cellIs" dxfId="2" priority="3" operator="notEqual">
      <formula>0</formula>
    </cfRule>
  </conditionalFormatting>
  <conditionalFormatting sqref="E24:F64">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K26" sqref="K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39" t="str">
        <f>'1. паспорт местоположение'!A5:C5</f>
        <v>Год раскрытия информации: 2024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18.75" x14ac:dyDescent="0.3">
      <c r="AV6" s="14"/>
    </row>
    <row r="7" spans="1:48" ht="18.75" x14ac:dyDescent="0.25">
      <c r="A7" s="347" t="s">
        <v>7</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x14ac:dyDescent="0.25">
      <c r="A9" s="348" t="str">
        <f>'1. паспорт местоположение'!A9:C9</f>
        <v>Акционерное общество "Россети Янтарь" ДЗО  ПАО "Россети"</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52" t="s">
        <v>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x14ac:dyDescent="0.25">
      <c r="A12" s="348" t="str">
        <f>'1. паспорт местоположение'!A12:C12</f>
        <v>N_99-комп-24</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52" t="s">
        <v>5</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ht="43.5" customHeight="1" x14ac:dyDescent="0.25">
      <c r="A15"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2" t="s">
        <v>4</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5" customFormat="1"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row>
    <row r="21" spans="1:48" s="25" customFormat="1" x14ac:dyDescent="0.25">
      <c r="A21" s="447" t="s">
        <v>507</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447"/>
      <c r="AB21" s="447"/>
      <c r="AC21" s="447"/>
      <c r="AD21" s="447"/>
      <c r="AE21" s="447"/>
      <c r="AF21" s="447"/>
      <c r="AG21" s="447"/>
      <c r="AH21" s="447"/>
      <c r="AI21" s="447"/>
      <c r="AJ21" s="447"/>
      <c r="AK21" s="447"/>
      <c r="AL21" s="447"/>
      <c r="AM21" s="447"/>
      <c r="AN21" s="447"/>
      <c r="AO21" s="447"/>
      <c r="AP21" s="447"/>
      <c r="AQ21" s="447"/>
      <c r="AR21" s="447"/>
      <c r="AS21" s="447"/>
      <c r="AT21" s="447"/>
      <c r="AU21" s="447"/>
      <c r="AV21" s="447"/>
    </row>
    <row r="22" spans="1:48" s="25" customFormat="1" ht="58.5" customHeight="1" x14ac:dyDescent="0.25">
      <c r="A22" s="438" t="s">
        <v>50</v>
      </c>
      <c r="B22" s="449" t="s">
        <v>22</v>
      </c>
      <c r="C22" s="438" t="s">
        <v>49</v>
      </c>
      <c r="D22" s="438" t="s">
        <v>48</v>
      </c>
      <c r="E22" s="452" t="s">
        <v>518</v>
      </c>
      <c r="F22" s="453"/>
      <c r="G22" s="453"/>
      <c r="H22" s="453"/>
      <c r="I22" s="453"/>
      <c r="J22" s="453"/>
      <c r="K22" s="453"/>
      <c r="L22" s="454"/>
      <c r="M22" s="438" t="s">
        <v>47</v>
      </c>
      <c r="N22" s="438" t="s">
        <v>46</v>
      </c>
      <c r="O22" s="438" t="s">
        <v>45</v>
      </c>
      <c r="P22" s="433" t="s">
        <v>253</v>
      </c>
      <c r="Q22" s="433" t="s">
        <v>44</v>
      </c>
      <c r="R22" s="433" t="s">
        <v>43</v>
      </c>
      <c r="S22" s="433" t="s">
        <v>42</v>
      </c>
      <c r="T22" s="433"/>
      <c r="U22" s="455" t="s">
        <v>41</v>
      </c>
      <c r="V22" s="455" t="s">
        <v>40</v>
      </c>
      <c r="W22" s="433" t="s">
        <v>39</v>
      </c>
      <c r="X22" s="433" t="s">
        <v>38</v>
      </c>
      <c r="Y22" s="433" t="s">
        <v>37</v>
      </c>
      <c r="Z22" s="440" t="s">
        <v>36</v>
      </c>
      <c r="AA22" s="433" t="s">
        <v>35</v>
      </c>
      <c r="AB22" s="433" t="s">
        <v>34</v>
      </c>
      <c r="AC22" s="433" t="s">
        <v>33</v>
      </c>
      <c r="AD22" s="433" t="s">
        <v>32</v>
      </c>
      <c r="AE22" s="433" t="s">
        <v>31</v>
      </c>
      <c r="AF22" s="433" t="s">
        <v>30</v>
      </c>
      <c r="AG22" s="433"/>
      <c r="AH22" s="433"/>
      <c r="AI22" s="433"/>
      <c r="AJ22" s="433"/>
      <c r="AK22" s="433"/>
      <c r="AL22" s="433" t="s">
        <v>29</v>
      </c>
      <c r="AM22" s="433"/>
      <c r="AN22" s="433"/>
      <c r="AO22" s="433"/>
      <c r="AP22" s="433" t="s">
        <v>28</v>
      </c>
      <c r="AQ22" s="433"/>
      <c r="AR22" s="433" t="s">
        <v>27</v>
      </c>
      <c r="AS22" s="433" t="s">
        <v>26</v>
      </c>
      <c r="AT22" s="433" t="s">
        <v>25</v>
      </c>
      <c r="AU22" s="433" t="s">
        <v>24</v>
      </c>
      <c r="AV22" s="441" t="s">
        <v>23</v>
      </c>
    </row>
    <row r="23" spans="1:48" s="25" customFormat="1" ht="64.5" customHeight="1" x14ac:dyDescent="0.25">
      <c r="A23" s="448"/>
      <c r="B23" s="450"/>
      <c r="C23" s="448"/>
      <c r="D23" s="448"/>
      <c r="E23" s="443" t="s">
        <v>21</v>
      </c>
      <c r="F23" s="434" t="s">
        <v>125</v>
      </c>
      <c r="G23" s="434" t="s">
        <v>124</v>
      </c>
      <c r="H23" s="434" t="s">
        <v>123</v>
      </c>
      <c r="I23" s="436" t="s">
        <v>428</v>
      </c>
      <c r="J23" s="436" t="s">
        <v>429</v>
      </c>
      <c r="K23" s="436" t="s">
        <v>430</v>
      </c>
      <c r="L23" s="434" t="s">
        <v>549</v>
      </c>
      <c r="M23" s="448"/>
      <c r="N23" s="448"/>
      <c r="O23" s="448"/>
      <c r="P23" s="433"/>
      <c r="Q23" s="433"/>
      <c r="R23" s="433"/>
      <c r="S23" s="445" t="s">
        <v>2</v>
      </c>
      <c r="T23" s="445" t="s">
        <v>9</v>
      </c>
      <c r="U23" s="455"/>
      <c r="V23" s="455"/>
      <c r="W23" s="433"/>
      <c r="X23" s="433"/>
      <c r="Y23" s="433"/>
      <c r="Z23" s="433"/>
      <c r="AA23" s="433"/>
      <c r="AB23" s="433"/>
      <c r="AC23" s="433"/>
      <c r="AD23" s="433"/>
      <c r="AE23" s="433"/>
      <c r="AF23" s="433" t="s">
        <v>20</v>
      </c>
      <c r="AG23" s="433"/>
      <c r="AH23" s="433" t="s">
        <v>19</v>
      </c>
      <c r="AI23" s="433"/>
      <c r="AJ23" s="438" t="s">
        <v>18</v>
      </c>
      <c r="AK23" s="438" t="s">
        <v>17</v>
      </c>
      <c r="AL23" s="438" t="s">
        <v>16</v>
      </c>
      <c r="AM23" s="438" t="s">
        <v>15</v>
      </c>
      <c r="AN23" s="438" t="s">
        <v>14</v>
      </c>
      <c r="AO23" s="438" t="s">
        <v>13</v>
      </c>
      <c r="AP23" s="438" t="s">
        <v>12</v>
      </c>
      <c r="AQ23" s="456" t="s">
        <v>9</v>
      </c>
      <c r="AR23" s="433"/>
      <c r="AS23" s="433"/>
      <c r="AT23" s="433"/>
      <c r="AU23" s="433"/>
      <c r="AV23" s="442"/>
    </row>
    <row r="24" spans="1:48" s="25" customFormat="1" ht="96.75" customHeight="1" x14ac:dyDescent="0.25">
      <c r="A24" s="439"/>
      <c r="B24" s="451"/>
      <c r="C24" s="439"/>
      <c r="D24" s="439"/>
      <c r="E24" s="444"/>
      <c r="F24" s="435"/>
      <c r="G24" s="435"/>
      <c r="H24" s="435"/>
      <c r="I24" s="437"/>
      <c r="J24" s="437"/>
      <c r="K24" s="437"/>
      <c r="L24" s="435"/>
      <c r="M24" s="439"/>
      <c r="N24" s="439"/>
      <c r="O24" s="439"/>
      <c r="P24" s="433"/>
      <c r="Q24" s="433"/>
      <c r="R24" s="433"/>
      <c r="S24" s="446"/>
      <c r="T24" s="446"/>
      <c r="U24" s="455"/>
      <c r="V24" s="455"/>
      <c r="W24" s="433"/>
      <c r="X24" s="433"/>
      <c r="Y24" s="433"/>
      <c r="Z24" s="433"/>
      <c r="AA24" s="433"/>
      <c r="AB24" s="433"/>
      <c r="AC24" s="433"/>
      <c r="AD24" s="433"/>
      <c r="AE24" s="433"/>
      <c r="AF24" s="138" t="s">
        <v>11</v>
      </c>
      <c r="AG24" s="138" t="s">
        <v>10</v>
      </c>
      <c r="AH24" s="139" t="s">
        <v>2</v>
      </c>
      <c r="AI24" s="139" t="s">
        <v>9</v>
      </c>
      <c r="AJ24" s="439"/>
      <c r="AK24" s="439"/>
      <c r="AL24" s="439"/>
      <c r="AM24" s="439"/>
      <c r="AN24" s="439"/>
      <c r="AO24" s="439"/>
      <c r="AP24" s="439"/>
      <c r="AQ24" s="457"/>
      <c r="AR24" s="433"/>
      <c r="AS24" s="433"/>
      <c r="AT24" s="433"/>
      <c r="AU24" s="433"/>
      <c r="AV24" s="44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6">
        <v>1</v>
      </c>
      <c r="B26" s="237" t="s">
        <v>556</v>
      </c>
      <c r="C26" s="20"/>
      <c r="D26" s="239">
        <f>'6.1. Паспорт сетевой график'!H53</f>
        <v>45656</v>
      </c>
      <c r="E26" s="22"/>
      <c r="F26" s="22"/>
      <c r="G26" s="22"/>
      <c r="H26" s="22"/>
      <c r="I26" s="22"/>
      <c r="J26" s="22"/>
      <c r="K26" s="22"/>
      <c r="L26" s="22">
        <f>'6.2. Паспорт фин осв ввод'!C57</f>
        <v>34</v>
      </c>
      <c r="M26" s="20"/>
      <c r="N26" s="247"/>
      <c r="O26" s="249"/>
      <c r="P26" s="23"/>
      <c r="Q26" s="249"/>
      <c r="R26" s="23"/>
      <c r="S26" s="249"/>
      <c r="T26" s="249"/>
      <c r="U26" s="248"/>
      <c r="V26" s="248"/>
      <c r="W26" s="247"/>
      <c r="X26" s="23"/>
      <c r="Y26" s="20"/>
      <c r="Z26" s="21"/>
      <c r="AA26" s="23"/>
      <c r="AB26" s="23"/>
      <c r="AC26" s="247"/>
      <c r="AD26" s="23"/>
      <c r="AE26" s="23"/>
      <c r="AF26" s="22"/>
      <c r="AG26" s="20"/>
      <c r="AH26" s="21"/>
      <c r="AI26" s="244"/>
      <c r="AJ26" s="244"/>
      <c r="AK26" s="244"/>
      <c r="AL26" s="244"/>
      <c r="AM26" s="244"/>
      <c r="AN26" s="244"/>
      <c r="AO26" s="244"/>
      <c r="AP26" s="244"/>
      <c r="AQ26" s="244"/>
      <c r="AR26" s="244"/>
      <c r="AS26" s="244"/>
      <c r="AT26" s="244"/>
      <c r="AU26" s="244"/>
      <c r="AV26" s="244"/>
    </row>
    <row r="27" spans="1:48" s="19" customFormat="1" ht="12.75" x14ac:dyDescent="0.2">
      <c r="A27" s="250"/>
      <c r="B27" s="251"/>
      <c r="C27" s="252"/>
      <c r="D27" s="253"/>
      <c r="E27" s="254"/>
      <c r="F27" s="254"/>
      <c r="G27" s="254"/>
      <c r="H27" s="254"/>
      <c r="I27" s="254"/>
      <c r="J27" s="254"/>
      <c r="K27" s="254"/>
      <c r="L27" s="254"/>
      <c r="M27" s="252"/>
      <c r="N27" s="252"/>
      <c r="O27" s="252"/>
      <c r="P27" s="255"/>
      <c r="Q27" s="252"/>
      <c r="R27" s="255"/>
      <c r="S27" s="252"/>
      <c r="T27" s="252"/>
      <c r="U27" s="254"/>
      <c r="V27" s="254"/>
      <c r="W27" s="249"/>
      <c r="X27" s="255"/>
      <c r="Y27" s="252"/>
      <c r="Z27" s="256"/>
      <c r="AA27" s="255"/>
      <c r="AB27" s="255"/>
      <c r="AC27" s="255"/>
      <c r="AD27" s="255"/>
      <c r="AE27" s="255"/>
      <c r="AF27" s="254"/>
      <c r="AG27" s="252"/>
      <c r="AH27" s="256"/>
      <c r="AI27" s="257"/>
      <c r="AJ27" s="257"/>
      <c r="AK27" s="257"/>
      <c r="AL27" s="257"/>
      <c r="AM27" s="257"/>
      <c r="AN27" s="257"/>
      <c r="AO27" s="257"/>
      <c r="AP27" s="257"/>
      <c r="AQ27" s="257"/>
      <c r="AR27" s="257"/>
      <c r="AS27" s="257"/>
      <c r="AT27" s="257"/>
      <c r="AU27" s="257"/>
      <c r="AV27" s="25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7" sqref="B27:B28"/>
    </sheetView>
  </sheetViews>
  <sheetFormatPr defaultRowHeight="15.75" x14ac:dyDescent="0.25"/>
  <cols>
    <col min="1" max="2" width="66.140625" style="116" customWidth="1"/>
    <col min="3" max="3" width="0" style="241" hidden="1" customWidth="1"/>
    <col min="4" max="256" width="9.140625" style="241"/>
    <col min="257" max="258" width="66.140625" style="241" customWidth="1"/>
    <col min="259" max="512" width="9.140625" style="241"/>
    <col min="513" max="514" width="66.140625" style="241" customWidth="1"/>
    <col min="515" max="768" width="9.140625" style="241"/>
    <col min="769" max="770" width="66.140625" style="241" customWidth="1"/>
    <col min="771" max="1024" width="9.140625" style="241"/>
    <col min="1025" max="1026" width="66.140625" style="241" customWidth="1"/>
    <col min="1027" max="1280" width="9.140625" style="241"/>
    <col min="1281" max="1282" width="66.140625" style="241" customWidth="1"/>
    <col min="1283" max="1536" width="9.140625" style="241"/>
    <col min="1537" max="1538" width="66.140625" style="241" customWidth="1"/>
    <col min="1539" max="1792" width="9.140625" style="241"/>
    <col min="1793" max="1794" width="66.140625" style="241" customWidth="1"/>
    <col min="1795" max="2048" width="9.140625" style="241"/>
    <col min="2049" max="2050" width="66.140625" style="241" customWidth="1"/>
    <col min="2051" max="2304" width="9.140625" style="241"/>
    <col min="2305" max="2306" width="66.140625" style="241" customWidth="1"/>
    <col min="2307" max="2560" width="9.140625" style="241"/>
    <col min="2561" max="2562" width="66.140625" style="241" customWidth="1"/>
    <col min="2563" max="2816" width="9.140625" style="241"/>
    <col min="2817" max="2818" width="66.140625" style="241" customWidth="1"/>
    <col min="2819" max="3072" width="9.140625" style="241"/>
    <col min="3073" max="3074" width="66.140625" style="241" customWidth="1"/>
    <col min="3075" max="3328" width="9.140625" style="241"/>
    <col min="3329" max="3330" width="66.140625" style="241" customWidth="1"/>
    <col min="3331" max="3584" width="9.140625" style="241"/>
    <col min="3585" max="3586" width="66.140625" style="241" customWidth="1"/>
    <col min="3587" max="3840" width="9.140625" style="241"/>
    <col min="3841" max="3842" width="66.140625" style="241" customWidth="1"/>
    <col min="3843" max="4096" width="9.140625" style="241"/>
    <col min="4097" max="4098" width="66.140625" style="241" customWidth="1"/>
    <col min="4099" max="4352" width="9.140625" style="241"/>
    <col min="4353" max="4354" width="66.140625" style="241" customWidth="1"/>
    <col min="4355" max="4608" width="9.140625" style="241"/>
    <col min="4609" max="4610" width="66.140625" style="241" customWidth="1"/>
    <col min="4611" max="4864" width="9.140625" style="241"/>
    <col min="4865" max="4866" width="66.140625" style="241" customWidth="1"/>
    <col min="4867" max="5120" width="9.140625" style="241"/>
    <col min="5121" max="5122" width="66.140625" style="241" customWidth="1"/>
    <col min="5123" max="5376" width="9.140625" style="241"/>
    <col min="5377" max="5378" width="66.140625" style="241" customWidth="1"/>
    <col min="5379" max="5632" width="9.140625" style="241"/>
    <col min="5633" max="5634" width="66.140625" style="241" customWidth="1"/>
    <col min="5635" max="5888" width="9.140625" style="241"/>
    <col min="5889" max="5890" width="66.140625" style="241" customWidth="1"/>
    <col min="5891" max="6144" width="9.140625" style="241"/>
    <col min="6145" max="6146" width="66.140625" style="241" customWidth="1"/>
    <col min="6147" max="6400" width="9.140625" style="241"/>
    <col min="6401" max="6402" width="66.140625" style="241" customWidth="1"/>
    <col min="6403" max="6656" width="9.140625" style="241"/>
    <col min="6657" max="6658" width="66.140625" style="241" customWidth="1"/>
    <col min="6659" max="6912" width="9.140625" style="241"/>
    <col min="6913" max="6914" width="66.140625" style="241" customWidth="1"/>
    <col min="6915" max="7168" width="9.140625" style="241"/>
    <col min="7169" max="7170" width="66.140625" style="241" customWidth="1"/>
    <col min="7171" max="7424" width="9.140625" style="241"/>
    <col min="7425" max="7426" width="66.140625" style="241" customWidth="1"/>
    <col min="7427" max="7680" width="9.140625" style="241"/>
    <col min="7681" max="7682" width="66.140625" style="241" customWidth="1"/>
    <col min="7683" max="7936" width="9.140625" style="241"/>
    <col min="7937" max="7938" width="66.140625" style="241" customWidth="1"/>
    <col min="7939" max="8192" width="9.140625" style="241"/>
    <col min="8193" max="8194" width="66.140625" style="241" customWidth="1"/>
    <col min="8195" max="8448" width="9.140625" style="241"/>
    <col min="8449" max="8450" width="66.140625" style="241" customWidth="1"/>
    <col min="8451" max="8704" width="9.140625" style="241"/>
    <col min="8705" max="8706" width="66.140625" style="241" customWidth="1"/>
    <col min="8707" max="8960" width="9.140625" style="241"/>
    <col min="8961" max="8962" width="66.140625" style="241" customWidth="1"/>
    <col min="8963" max="9216" width="9.140625" style="241"/>
    <col min="9217" max="9218" width="66.140625" style="241" customWidth="1"/>
    <col min="9219" max="9472" width="9.140625" style="241"/>
    <col min="9473" max="9474" width="66.140625" style="241" customWidth="1"/>
    <col min="9475" max="9728" width="9.140625" style="241"/>
    <col min="9729" max="9730" width="66.140625" style="241" customWidth="1"/>
    <col min="9731" max="9984" width="9.140625" style="241"/>
    <col min="9985" max="9986" width="66.140625" style="241" customWidth="1"/>
    <col min="9987" max="10240" width="9.140625" style="241"/>
    <col min="10241" max="10242" width="66.140625" style="241" customWidth="1"/>
    <col min="10243" max="10496" width="9.140625" style="241"/>
    <col min="10497" max="10498" width="66.140625" style="241" customWidth="1"/>
    <col min="10499" max="10752" width="9.140625" style="241"/>
    <col min="10753" max="10754" width="66.140625" style="241" customWidth="1"/>
    <col min="10755" max="11008" width="9.140625" style="241"/>
    <col min="11009" max="11010" width="66.140625" style="241" customWidth="1"/>
    <col min="11011" max="11264" width="9.140625" style="241"/>
    <col min="11265" max="11266" width="66.140625" style="241" customWidth="1"/>
    <col min="11267" max="11520" width="9.140625" style="241"/>
    <col min="11521" max="11522" width="66.140625" style="241" customWidth="1"/>
    <col min="11523" max="11776" width="9.140625" style="241"/>
    <col min="11777" max="11778" width="66.140625" style="241" customWidth="1"/>
    <col min="11779" max="12032" width="9.140625" style="241"/>
    <col min="12033" max="12034" width="66.140625" style="241" customWidth="1"/>
    <col min="12035" max="12288" width="9.140625" style="241"/>
    <col min="12289" max="12290" width="66.140625" style="241" customWidth="1"/>
    <col min="12291" max="12544" width="9.140625" style="241"/>
    <col min="12545" max="12546" width="66.140625" style="241" customWidth="1"/>
    <col min="12547" max="12800" width="9.140625" style="241"/>
    <col min="12801" max="12802" width="66.140625" style="241" customWidth="1"/>
    <col min="12803" max="13056" width="9.140625" style="241"/>
    <col min="13057" max="13058" width="66.140625" style="241" customWidth="1"/>
    <col min="13059" max="13312" width="9.140625" style="241"/>
    <col min="13313" max="13314" width="66.140625" style="241" customWidth="1"/>
    <col min="13315" max="13568" width="9.140625" style="241"/>
    <col min="13569" max="13570" width="66.140625" style="241" customWidth="1"/>
    <col min="13571" max="13824" width="9.140625" style="241"/>
    <col min="13825" max="13826" width="66.140625" style="241" customWidth="1"/>
    <col min="13827" max="14080" width="9.140625" style="241"/>
    <col min="14081" max="14082" width="66.140625" style="241" customWidth="1"/>
    <col min="14083" max="14336" width="9.140625" style="241"/>
    <col min="14337" max="14338" width="66.140625" style="241" customWidth="1"/>
    <col min="14339" max="14592" width="9.140625" style="241"/>
    <col min="14593" max="14594" width="66.140625" style="241" customWidth="1"/>
    <col min="14595" max="14848" width="9.140625" style="241"/>
    <col min="14849" max="14850" width="66.140625" style="241" customWidth="1"/>
    <col min="14851" max="15104" width="9.140625" style="241"/>
    <col min="15105" max="15106" width="66.140625" style="241" customWidth="1"/>
    <col min="15107" max="15360" width="9.140625" style="241"/>
    <col min="15361" max="15362" width="66.140625" style="241" customWidth="1"/>
    <col min="15363" max="15616" width="9.140625" style="241"/>
    <col min="15617" max="15618" width="66.140625" style="241" customWidth="1"/>
    <col min="15619" max="15872" width="9.140625" style="241"/>
    <col min="15873" max="15874" width="66.140625" style="241" customWidth="1"/>
    <col min="15875" max="16128" width="9.140625" style="241"/>
    <col min="16129" max="16130" width="66.140625" style="241" customWidth="1"/>
    <col min="16131" max="16384" width="9.140625" style="241"/>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63" t="str">
        <f>'7. Паспорт отчет о закупке'!A5:AV5</f>
        <v>Год раскрытия информации: 2024 год</v>
      </c>
      <c r="B5" s="463"/>
      <c r="C5" s="72"/>
      <c r="D5" s="72"/>
      <c r="E5" s="72"/>
      <c r="F5" s="72"/>
      <c r="G5" s="72"/>
      <c r="H5" s="72"/>
    </row>
    <row r="6" spans="1:8" ht="18.75" x14ac:dyDescent="0.3">
      <c r="A6" s="287"/>
      <c r="B6" s="287"/>
      <c r="C6" s="287"/>
      <c r="D6" s="287"/>
      <c r="E6" s="287"/>
      <c r="F6" s="287"/>
      <c r="G6" s="287"/>
      <c r="H6" s="287"/>
    </row>
    <row r="7" spans="1:8" ht="18.75" x14ac:dyDescent="0.25">
      <c r="A7" s="347" t="s">
        <v>7</v>
      </c>
      <c r="B7" s="347"/>
      <c r="C7" s="143"/>
      <c r="D7" s="143"/>
      <c r="E7" s="143"/>
      <c r="F7" s="143"/>
      <c r="G7" s="143"/>
      <c r="H7" s="143"/>
    </row>
    <row r="8" spans="1:8" ht="18.75" x14ac:dyDescent="0.25">
      <c r="A8" s="143"/>
      <c r="B8" s="143"/>
      <c r="C8" s="143"/>
      <c r="D8" s="143"/>
      <c r="E8" s="143"/>
      <c r="F8" s="143"/>
      <c r="G8" s="143"/>
      <c r="H8" s="143"/>
    </row>
    <row r="9" spans="1:8" x14ac:dyDescent="0.25">
      <c r="A9" s="348" t="str">
        <f>'7. Паспорт отчет о закупке'!A9:AV9</f>
        <v>Акционерное общество "Россети Янтарь" ДЗО  ПАО "Россети"</v>
      </c>
      <c r="B9" s="348"/>
      <c r="C9" s="158"/>
      <c r="D9" s="158"/>
      <c r="E9" s="158"/>
      <c r="F9" s="158"/>
      <c r="G9" s="158"/>
      <c r="H9" s="158"/>
    </row>
    <row r="10" spans="1:8" x14ac:dyDescent="0.25">
      <c r="A10" s="352" t="s">
        <v>6</v>
      </c>
      <c r="B10" s="352"/>
      <c r="C10" s="145"/>
      <c r="D10" s="145"/>
      <c r="E10" s="145"/>
      <c r="F10" s="145"/>
      <c r="G10" s="145"/>
      <c r="H10" s="145"/>
    </row>
    <row r="11" spans="1:8" ht="18.75" x14ac:dyDescent="0.25">
      <c r="A11" s="143"/>
      <c r="B11" s="143"/>
      <c r="C11" s="143"/>
      <c r="D11" s="143"/>
      <c r="E11" s="143"/>
      <c r="F11" s="143"/>
      <c r="G11" s="143"/>
      <c r="H11" s="143"/>
    </row>
    <row r="12" spans="1:8" x14ac:dyDescent="0.25">
      <c r="A12" s="348" t="str">
        <f>'7. Паспорт отчет о закупке'!A12:AV12</f>
        <v>N_99-комп-24</v>
      </c>
      <c r="B12" s="348"/>
      <c r="C12" s="158"/>
      <c r="D12" s="158"/>
      <c r="E12" s="158"/>
      <c r="F12" s="158"/>
      <c r="G12" s="158"/>
      <c r="H12" s="158"/>
    </row>
    <row r="13" spans="1:8" x14ac:dyDescent="0.25">
      <c r="A13" s="352" t="s">
        <v>5</v>
      </c>
      <c r="B13" s="352"/>
      <c r="C13" s="145"/>
      <c r="D13" s="145"/>
      <c r="E13" s="145"/>
      <c r="F13" s="145"/>
      <c r="G13" s="145"/>
      <c r="H13" s="145"/>
    </row>
    <row r="14" spans="1:8" ht="18.75" x14ac:dyDescent="0.25">
      <c r="A14" s="10"/>
      <c r="B14" s="10"/>
      <c r="C14" s="10"/>
      <c r="D14" s="10"/>
      <c r="E14" s="10"/>
      <c r="F14" s="10"/>
      <c r="G14" s="10"/>
      <c r="H14" s="10"/>
    </row>
    <row r="15" spans="1:8" ht="53.25" customHeight="1" x14ac:dyDescent="0.25">
      <c r="A15" s="381" t="str">
        <f>'7. Паспорт отчет о закупке'!A15:AV15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381"/>
      <c r="C15" s="158"/>
      <c r="D15" s="158"/>
      <c r="E15" s="158"/>
      <c r="F15" s="158"/>
      <c r="G15" s="158"/>
      <c r="H15" s="158"/>
    </row>
    <row r="16" spans="1:8" x14ac:dyDescent="0.25">
      <c r="A16" s="352" t="s">
        <v>4</v>
      </c>
      <c r="B16" s="352"/>
      <c r="C16" s="145"/>
      <c r="D16" s="145"/>
      <c r="E16" s="145"/>
      <c r="F16" s="145"/>
      <c r="G16" s="145"/>
      <c r="H16" s="145"/>
    </row>
    <row r="17" spans="1:4" x14ac:dyDescent="0.25">
      <c r="B17" s="117"/>
    </row>
    <row r="18" spans="1:4" x14ac:dyDescent="0.25">
      <c r="A18" s="458" t="s">
        <v>508</v>
      </c>
      <c r="B18" s="459"/>
    </row>
    <row r="19" spans="1:4" x14ac:dyDescent="0.25">
      <c r="B19" s="41"/>
    </row>
    <row r="20" spans="1:4" ht="16.5" thickBot="1" x14ac:dyDescent="0.3">
      <c r="B20" s="118"/>
    </row>
    <row r="21" spans="1:4" ht="60.75" thickBot="1" x14ac:dyDescent="0.3">
      <c r="A21" s="119" t="s">
        <v>378</v>
      </c>
      <c r="B21" s="120" t="str">
        <f>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554</v>
      </c>
    </row>
    <row r="24" spans="1:4" ht="16.5" thickBot="1" x14ac:dyDescent="0.3">
      <c r="A24" s="119" t="s">
        <v>380</v>
      </c>
      <c r="B24" s="121" t="s">
        <v>555</v>
      </c>
    </row>
    <row r="25" spans="1:4" ht="16.5" thickBot="1" x14ac:dyDescent="0.3">
      <c r="A25" s="122" t="s">
        <v>381</v>
      </c>
      <c r="B25" s="120">
        <v>2024</v>
      </c>
    </row>
    <row r="26" spans="1:4" ht="16.5" thickBot="1" x14ac:dyDescent="0.3">
      <c r="A26" s="123" t="s">
        <v>382</v>
      </c>
      <c r="B26" s="124" t="s">
        <v>551</v>
      </c>
    </row>
    <row r="27" spans="1:4" ht="29.25" thickBot="1" x14ac:dyDescent="0.3">
      <c r="A27" s="130" t="s">
        <v>566</v>
      </c>
      <c r="B27" s="243">
        <f>'6.2. Паспорт фин осв ввод'!C24</f>
        <v>53.253950699999997</v>
      </c>
    </row>
    <row r="28" spans="1:4" ht="16.5" thickBot="1" x14ac:dyDescent="0.3">
      <c r="A28" s="242" t="s">
        <v>383</v>
      </c>
      <c r="B28" s="242" t="s">
        <v>553</v>
      </c>
    </row>
    <row r="29" spans="1:4" ht="29.25" thickBot="1" x14ac:dyDescent="0.3">
      <c r="A29" s="131" t="s">
        <v>384</v>
      </c>
      <c r="B29" s="309">
        <f>'7. Паспорт отчет о закупке'!AD27/1000</f>
        <v>0</v>
      </c>
    </row>
    <row r="30" spans="1:4" ht="29.25" thickBot="1" x14ac:dyDescent="0.3">
      <c r="A30" s="131" t="s">
        <v>385</v>
      </c>
      <c r="B30" s="309">
        <f>B32+B49+B66</f>
        <v>0</v>
      </c>
      <c r="C30" s="59"/>
      <c r="D30" s="59"/>
    </row>
    <row r="31" spans="1:4" ht="16.5" thickBot="1" x14ac:dyDescent="0.3">
      <c r="A31" s="242" t="s">
        <v>386</v>
      </c>
      <c r="B31" s="310"/>
      <c r="C31" s="59"/>
      <c r="D31" s="59"/>
    </row>
    <row r="32" spans="1:4" ht="29.25" thickBot="1" x14ac:dyDescent="0.3">
      <c r="A32" s="131" t="s">
        <v>387</v>
      </c>
      <c r="B32" s="309">
        <f>SUMIF(C33:C48,10,B33:B48)</f>
        <v>0</v>
      </c>
      <c r="C32" s="59"/>
      <c r="D32" s="59"/>
    </row>
    <row r="33" spans="1:4" ht="16.5" thickBot="1" x14ac:dyDescent="0.3">
      <c r="A33" s="311" t="s">
        <v>388</v>
      </c>
      <c r="B33" s="312"/>
      <c r="C33" s="59">
        <v>10</v>
      </c>
      <c r="D33" s="59"/>
    </row>
    <row r="34" spans="1:4" ht="16.5" thickBot="1" x14ac:dyDescent="0.3">
      <c r="A34" s="242" t="s">
        <v>389</v>
      </c>
      <c r="B34" s="313">
        <f>B33/$B$27</f>
        <v>0</v>
      </c>
      <c r="C34" s="59"/>
      <c r="D34" s="59"/>
    </row>
    <row r="35" spans="1:4" ht="16.5" thickBot="1" x14ac:dyDescent="0.3">
      <c r="A35" s="242" t="s">
        <v>390</v>
      </c>
      <c r="B35" s="309"/>
      <c r="C35" s="59">
        <v>1</v>
      </c>
      <c r="D35" s="59"/>
    </row>
    <row r="36" spans="1:4" ht="16.5" thickBot="1" x14ac:dyDescent="0.3">
      <c r="A36" s="242" t="s">
        <v>391</v>
      </c>
      <c r="B36" s="309"/>
      <c r="C36" s="59">
        <v>2</v>
      </c>
      <c r="D36" s="59"/>
    </row>
    <row r="37" spans="1:4" ht="16.5" thickBot="1" x14ac:dyDescent="0.3">
      <c r="A37" s="311" t="s">
        <v>388</v>
      </c>
      <c r="B37" s="312"/>
      <c r="C37" s="59">
        <v>10</v>
      </c>
      <c r="D37" s="59"/>
    </row>
    <row r="38" spans="1:4" ht="16.5" thickBot="1" x14ac:dyDescent="0.3">
      <c r="A38" s="242" t="s">
        <v>389</v>
      </c>
      <c r="B38" s="313">
        <f t="shared" ref="B38" si="0">B37/$B$27</f>
        <v>0</v>
      </c>
      <c r="C38" s="59"/>
      <c r="D38" s="59"/>
    </row>
    <row r="39" spans="1:4" ht="16.5" thickBot="1" x14ac:dyDescent="0.3">
      <c r="A39" s="242" t="s">
        <v>390</v>
      </c>
      <c r="B39" s="309"/>
      <c r="C39" s="59">
        <v>1</v>
      </c>
      <c r="D39" s="59"/>
    </row>
    <row r="40" spans="1:4" ht="16.5" thickBot="1" x14ac:dyDescent="0.3">
      <c r="A40" s="242" t="s">
        <v>391</v>
      </c>
      <c r="B40" s="309"/>
      <c r="C40" s="59">
        <v>2</v>
      </c>
      <c r="D40" s="59"/>
    </row>
    <row r="41" spans="1:4" ht="16.5" thickBot="1" x14ac:dyDescent="0.3">
      <c r="A41" s="311" t="s">
        <v>388</v>
      </c>
      <c r="B41" s="312"/>
      <c r="C41" s="59">
        <v>10</v>
      </c>
      <c r="D41" s="59"/>
    </row>
    <row r="42" spans="1:4" ht="16.5" thickBot="1" x14ac:dyDescent="0.3">
      <c r="A42" s="242" t="s">
        <v>389</v>
      </c>
      <c r="B42" s="313">
        <f t="shared" ref="B42" si="1">B41/$B$27</f>
        <v>0</v>
      </c>
      <c r="C42" s="59"/>
      <c r="D42" s="59"/>
    </row>
    <row r="43" spans="1:4" ht="16.5" thickBot="1" x14ac:dyDescent="0.3">
      <c r="A43" s="242" t="s">
        <v>390</v>
      </c>
      <c r="B43" s="309"/>
      <c r="C43" s="59">
        <v>1</v>
      </c>
      <c r="D43" s="59"/>
    </row>
    <row r="44" spans="1:4" ht="16.5" thickBot="1" x14ac:dyDescent="0.3">
      <c r="A44" s="242" t="s">
        <v>391</v>
      </c>
      <c r="B44" s="309"/>
      <c r="C44" s="59">
        <v>2</v>
      </c>
      <c r="D44" s="59"/>
    </row>
    <row r="45" spans="1:4" ht="16.5" thickBot="1" x14ac:dyDescent="0.3">
      <c r="A45" s="311" t="s">
        <v>388</v>
      </c>
      <c r="B45" s="312"/>
      <c r="C45" s="59">
        <v>10</v>
      </c>
      <c r="D45" s="59"/>
    </row>
    <row r="46" spans="1:4" ht="16.5" thickBot="1" x14ac:dyDescent="0.3">
      <c r="A46" s="242" t="s">
        <v>389</v>
      </c>
      <c r="B46" s="313">
        <f t="shared" ref="B46" si="2">B45/$B$27</f>
        <v>0</v>
      </c>
      <c r="C46" s="59"/>
      <c r="D46" s="59"/>
    </row>
    <row r="47" spans="1:4" ht="16.5" thickBot="1" x14ac:dyDescent="0.3">
      <c r="A47" s="242" t="s">
        <v>390</v>
      </c>
      <c r="B47" s="309"/>
      <c r="C47" s="59">
        <v>1</v>
      </c>
      <c r="D47" s="59"/>
    </row>
    <row r="48" spans="1:4" ht="16.5" thickBot="1" x14ac:dyDescent="0.3">
      <c r="A48" s="242" t="s">
        <v>391</v>
      </c>
      <c r="B48" s="309"/>
      <c r="C48" s="59">
        <v>2</v>
      </c>
      <c r="D48" s="59"/>
    </row>
    <row r="49" spans="1:4" ht="29.25" thickBot="1" x14ac:dyDescent="0.3">
      <c r="A49" s="131" t="s">
        <v>392</v>
      </c>
      <c r="B49" s="309">
        <f>SUMIF(C50:C65,20,B50:B65)</f>
        <v>0</v>
      </c>
      <c r="C49" s="59"/>
      <c r="D49" s="59"/>
    </row>
    <row r="50" spans="1:4" ht="16.5" thickBot="1" x14ac:dyDescent="0.3">
      <c r="A50" s="311" t="s">
        <v>388</v>
      </c>
      <c r="B50" s="312"/>
      <c r="C50" s="59">
        <v>20</v>
      </c>
      <c r="D50" s="59"/>
    </row>
    <row r="51" spans="1:4" ht="16.5" thickBot="1" x14ac:dyDescent="0.3">
      <c r="A51" s="242" t="s">
        <v>389</v>
      </c>
      <c r="B51" s="313">
        <f>B50/$B$27</f>
        <v>0</v>
      </c>
      <c r="C51" s="59"/>
      <c r="D51" s="59"/>
    </row>
    <row r="52" spans="1:4" ht="16.5" thickBot="1" x14ac:dyDescent="0.3">
      <c r="A52" s="242" t="s">
        <v>390</v>
      </c>
      <c r="B52" s="309"/>
      <c r="C52" s="59">
        <v>1</v>
      </c>
      <c r="D52" s="59"/>
    </row>
    <row r="53" spans="1:4" ht="16.5" thickBot="1" x14ac:dyDescent="0.3">
      <c r="A53" s="242" t="s">
        <v>391</v>
      </c>
      <c r="B53" s="309"/>
      <c r="C53" s="59">
        <v>2</v>
      </c>
      <c r="D53" s="59"/>
    </row>
    <row r="54" spans="1:4" ht="16.5" thickBot="1" x14ac:dyDescent="0.3">
      <c r="A54" s="311" t="s">
        <v>388</v>
      </c>
      <c r="B54" s="312"/>
      <c r="C54" s="59">
        <v>20</v>
      </c>
      <c r="D54" s="59"/>
    </row>
    <row r="55" spans="1:4" ht="16.5" thickBot="1" x14ac:dyDescent="0.3">
      <c r="A55" s="242" t="s">
        <v>389</v>
      </c>
      <c r="B55" s="313">
        <f t="shared" ref="B55" si="3">B54/$B$27</f>
        <v>0</v>
      </c>
      <c r="C55" s="59"/>
      <c r="D55" s="59"/>
    </row>
    <row r="56" spans="1:4" ht="16.5" thickBot="1" x14ac:dyDescent="0.3">
      <c r="A56" s="242" t="s">
        <v>390</v>
      </c>
      <c r="B56" s="309"/>
      <c r="C56" s="59">
        <v>1</v>
      </c>
      <c r="D56" s="59"/>
    </row>
    <row r="57" spans="1:4" ht="16.5" thickBot="1" x14ac:dyDescent="0.3">
      <c r="A57" s="242" t="s">
        <v>391</v>
      </c>
      <c r="B57" s="309"/>
      <c r="C57" s="59">
        <v>2</v>
      </c>
      <c r="D57" s="59"/>
    </row>
    <row r="58" spans="1:4" ht="16.5" thickBot="1" x14ac:dyDescent="0.3">
      <c r="A58" s="311" t="s">
        <v>388</v>
      </c>
      <c r="B58" s="312"/>
      <c r="C58" s="59">
        <v>20</v>
      </c>
      <c r="D58" s="59"/>
    </row>
    <row r="59" spans="1:4" ht="16.5" thickBot="1" x14ac:dyDescent="0.3">
      <c r="A59" s="242" t="s">
        <v>389</v>
      </c>
      <c r="B59" s="313">
        <f t="shared" ref="B59" si="4">B58/$B$27</f>
        <v>0</v>
      </c>
      <c r="C59" s="59"/>
      <c r="D59" s="59"/>
    </row>
    <row r="60" spans="1:4" ht="16.5" thickBot="1" x14ac:dyDescent="0.3">
      <c r="A60" s="242" t="s">
        <v>390</v>
      </c>
      <c r="B60" s="309"/>
      <c r="C60" s="59">
        <v>1</v>
      </c>
      <c r="D60" s="59"/>
    </row>
    <row r="61" spans="1:4" ht="16.5" thickBot="1" x14ac:dyDescent="0.3">
      <c r="A61" s="242" t="s">
        <v>391</v>
      </c>
      <c r="B61" s="309"/>
      <c r="C61" s="59">
        <v>2</v>
      </c>
      <c r="D61" s="59"/>
    </row>
    <row r="62" spans="1:4" ht="16.5" thickBot="1" x14ac:dyDescent="0.3">
      <c r="A62" s="311" t="s">
        <v>388</v>
      </c>
      <c r="B62" s="312"/>
      <c r="C62" s="59">
        <v>20</v>
      </c>
      <c r="D62" s="59"/>
    </row>
    <row r="63" spans="1:4" ht="16.5" thickBot="1" x14ac:dyDescent="0.3">
      <c r="A63" s="242" t="s">
        <v>389</v>
      </c>
      <c r="B63" s="313">
        <f t="shared" ref="B63" si="5">B62/$B$27</f>
        <v>0</v>
      </c>
      <c r="C63" s="59"/>
      <c r="D63" s="59"/>
    </row>
    <row r="64" spans="1:4" ht="16.5" thickBot="1" x14ac:dyDescent="0.3">
      <c r="A64" s="242" t="s">
        <v>390</v>
      </c>
      <c r="B64" s="309"/>
      <c r="C64" s="59">
        <v>1</v>
      </c>
      <c r="D64" s="59"/>
    </row>
    <row r="65" spans="1:4" ht="16.5" thickBot="1" x14ac:dyDescent="0.3">
      <c r="A65" s="242" t="s">
        <v>391</v>
      </c>
      <c r="B65" s="309"/>
      <c r="C65" s="59">
        <v>2</v>
      </c>
      <c r="D65" s="59"/>
    </row>
    <row r="66" spans="1:4" ht="29.25" thickBot="1" x14ac:dyDescent="0.3">
      <c r="A66" s="131" t="s">
        <v>393</v>
      </c>
      <c r="B66" s="309">
        <f>SUMIF(C67:C82,30,B67:B82)</f>
        <v>0</v>
      </c>
      <c r="C66" s="59"/>
      <c r="D66" s="59"/>
    </row>
    <row r="67" spans="1:4" ht="16.5" thickBot="1" x14ac:dyDescent="0.3">
      <c r="A67" s="311" t="s">
        <v>388</v>
      </c>
      <c r="B67" s="312"/>
      <c r="C67" s="59">
        <v>30</v>
      </c>
      <c r="D67" s="59"/>
    </row>
    <row r="68" spans="1:4" ht="16.5" thickBot="1" x14ac:dyDescent="0.3">
      <c r="A68" s="242" t="s">
        <v>389</v>
      </c>
      <c r="B68" s="313">
        <f t="shared" ref="B68" si="6">B67/$B$27</f>
        <v>0</v>
      </c>
      <c r="C68" s="59"/>
      <c r="D68" s="59"/>
    </row>
    <row r="69" spans="1:4" ht="16.5" thickBot="1" x14ac:dyDescent="0.3">
      <c r="A69" s="242" t="s">
        <v>390</v>
      </c>
      <c r="B69" s="309"/>
      <c r="C69" s="59">
        <v>1</v>
      </c>
      <c r="D69" s="59"/>
    </row>
    <row r="70" spans="1:4" ht="16.5" thickBot="1" x14ac:dyDescent="0.3">
      <c r="A70" s="242" t="s">
        <v>391</v>
      </c>
      <c r="B70" s="309"/>
      <c r="C70" s="59">
        <v>2</v>
      </c>
      <c r="D70" s="59"/>
    </row>
    <row r="71" spans="1:4" ht="16.5" thickBot="1" x14ac:dyDescent="0.3">
      <c r="A71" s="311" t="s">
        <v>388</v>
      </c>
      <c r="B71" s="312"/>
      <c r="C71" s="59">
        <v>30</v>
      </c>
      <c r="D71" s="59"/>
    </row>
    <row r="72" spans="1:4" ht="16.5" thickBot="1" x14ac:dyDescent="0.3">
      <c r="A72" s="242" t="s">
        <v>389</v>
      </c>
      <c r="B72" s="313">
        <f t="shared" ref="B72" si="7">B71/$B$27</f>
        <v>0</v>
      </c>
      <c r="C72" s="59"/>
      <c r="D72" s="59"/>
    </row>
    <row r="73" spans="1:4" ht="16.5" thickBot="1" x14ac:dyDescent="0.3">
      <c r="A73" s="242" t="s">
        <v>390</v>
      </c>
      <c r="B73" s="309"/>
      <c r="C73" s="59">
        <v>1</v>
      </c>
      <c r="D73" s="59"/>
    </row>
    <row r="74" spans="1:4" ht="16.5" thickBot="1" x14ac:dyDescent="0.3">
      <c r="A74" s="242" t="s">
        <v>391</v>
      </c>
      <c r="B74" s="309"/>
      <c r="C74" s="59">
        <v>2</v>
      </c>
      <c r="D74" s="59"/>
    </row>
    <row r="75" spans="1:4" ht="16.5" thickBot="1" x14ac:dyDescent="0.3">
      <c r="A75" s="311" t="s">
        <v>388</v>
      </c>
      <c r="B75" s="312"/>
      <c r="C75" s="59">
        <v>30</v>
      </c>
      <c r="D75" s="59"/>
    </row>
    <row r="76" spans="1:4" ht="16.5" thickBot="1" x14ac:dyDescent="0.3">
      <c r="A76" s="242" t="s">
        <v>389</v>
      </c>
      <c r="B76" s="313">
        <f t="shared" ref="B76" si="8">B75/$B$27</f>
        <v>0</v>
      </c>
      <c r="C76" s="59"/>
      <c r="D76" s="59"/>
    </row>
    <row r="77" spans="1:4" ht="16.5" thickBot="1" x14ac:dyDescent="0.3">
      <c r="A77" s="242" t="s">
        <v>390</v>
      </c>
      <c r="B77" s="309"/>
      <c r="C77" s="59">
        <v>1</v>
      </c>
      <c r="D77" s="59"/>
    </row>
    <row r="78" spans="1:4" ht="16.5" thickBot="1" x14ac:dyDescent="0.3">
      <c r="A78" s="242" t="s">
        <v>391</v>
      </c>
      <c r="B78" s="309"/>
      <c r="C78" s="59">
        <v>2</v>
      </c>
      <c r="D78" s="59"/>
    </row>
    <row r="79" spans="1:4" ht="16.5" thickBot="1" x14ac:dyDescent="0.3">
      <c r="A79" s="311" t="s">
        <v>388</v>
      </c>
      <c r="B79" s="312"/>
      <c r="C79" s="59">
        <v>30</v>
      </c>
      <c r="D79" s="59"/>
    </row>
    <row r="80" spans="1:4" ht="16.5" thickBot="1" x14ac:dyDescent="0.3">
      <c r="A80" s="242" t="s">
        <v>389</v>
      </c>
      <c r="B80" s="313">
        <f t="shared" ref="B80" si="9">B79/$B$27</f>
        <v>0</v>
      </c>
      <c r="C80" s="59"/>
      <c r="D80" s="59"/>
    </row>
    <row r="81" spans="1:4" ht="16.5" thickBot="1" x14ac:dyDescent="0.3">
      <c r="A81" s="242" t="s">
        <v>390</v>
      </c>
      <c r="B81" s="309"/>
      <c r="C81" s="59">
        <v>1</v>
      </c>
      <c r="D81" s="59"/>
    </row>
    <row r="82" spans="1:4" ht="16.5" thickBot="1" x14ac:dyDescent="0.3">
      <c r="A82" s="242" t="s">
        <v>391</v>
      </c>
      <c r="B82" s="309"/>
      <c r="C82" s="59">
        <v>2</v>
      </c>
      <c r="D82" s="59"/>
    </row>
    <row r="83" spans="1:4" ht="29.25" thickBot="1" x14ac:dyDescent="0.3">
      <c r="A83" s="125" t="s">
        <v>394</v>
      </c>
      <c r="B83" s="314">
        <f>B30/B27</f>
        <v>0</v>
      </c>
      <c r="C83" s="59"/>
      <c r="D83" s="59"/>
    </row>
    <row r="84" spans="1:4" ht="16.5" thickBot="1" x14ac:dyDescent="0.3">
      <c r="A84" s="126" t="s">
        <v>386</v>
      </c>
      <c r="B84" s="315"/>
      <c r="C84" s="59"/>
      <c r="D84" s="59"/>
    </row>
    <row r="85" spans="1:4" ht="16.5" thickBot="1" x14ac:dyDescent="0.3">
      <c r="A85" s="126" t="s">
        <v>395</v>
      </c>
      <c r="B85" s="314"/>
      <c r="C85" s="59"/>
      <c r="D85" s="59"/>
    </row>
    <row r="86" spans="1:4" ht="16.5" thickBot="1" x14ac:dyDescent="0.3">
      <c r="A86" s="126" t="s">
        <v>396</v>
      </c>
      <c r="B86" s="314"/>
      <c r="C86" s="59"/>
      <c r="D86" s="59"/>
    </row>
    <row r="87" spans="1:4" ht="16.5" thickBot="1" x14ac:dyDescent="0.3">
      <c r="A87" s="126" t="s">
        <v>397</v>
      </c>
      <c r="B87" s="314"/>
      <c r="C87" s="59"/>
      <c r="D87" s="59"/>
    </row>
    <row r="88" spans="1:4" ht="16.5" thickBot="1" x14ac:dyDescent="0.3">
      <c r="A88" s="122" t="s">
        <v>398</v>
      </c>
      <c r="B88" s="316">
        <f>B89/$B$27</f>
        <v>0</v>
      </c>
      <c r="C88" s="59"/>
      <c r="D88" s="59"/>
    </row>
    <row r="89" spans="1:4" ht="16.5" thickBot="1" x14ac:dyDescent="0.3">
      <c r="A89" s="122" t="s">
        <v>399</v>
      </c>
      <c r="B89" s="317">
        <f xml:space="preserve"> SUMIF(C33:C82, 1,B33:B82)</f>
        <v>0</v>
      </c>
      <c r="C89" s="59"/>
      <c r="D89" s="59"/>
    </row>
    <row r="90" spans="1:4" ht="16.5" thickBot="1" x14ac:dyDescent="0.3">
      <c r="A90" s="122" t="s">
        <v>400</v>
      </c>
      <c r="B90" s="316">
        <f>B91/$B$27</f>
        <v>0</v>
      </c>
      <c r="C90" s="59"/>
      <c r="D90" s="59"/>
    </row>
    <row r="91" spans="1:4" ht="16.5" thickBot="1" x14ac:dyDescent="0.3">
      <c r="A91" s="123" t="s">
        <v>401</v>
      </c>
      <c r="B91" s="317">
        <f xml:space="preserve"> SUMIF(C33:C82, 2,B33:B82)</f>
        <v>0</v>
      </c>
      <c r="C91" s="59"/>
      <c r="D91" s="59"/>
    </row>
    <row r="92" spans="1:4" ht="30" x14ac:dyDescent="0.25">
      <c r="A92" s="125" t="s">
        <v>402</v>
      </c>
      <c r="B92" s="126" t="s">
        <v>403</v>
      </c>
      <c r="C92" s="59"/>
      <c r="D92" s="59"/>
    </row>
    <row r="93" spans="1:4" x14ac:dyDescent="0.25">
      <c r="A93" s="128" t="s">
        <v>404</v>
      </c>
      <c r="B93" s="128" t="s">
        <v>556</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541</v>
      </c>
      <c r="C98" s="59"/>
      <c r="D98" s="59"/>
    </row>
    <row r="99" spans="1:4" ht="29.25" thickBot="1" x14ac:dyDescent="0.3">
      <c r="A99" s="122" t="s">
        <v>410</v>
      </c>
      <c r="B99" s="318">
        <v>0</v>
      </c>
      <c r="C99" s="59"/>
      <c r="D99" s="59"/>
    </row>
    <row r="100" spans="1:4" ht="16.5" thickBot="1" x14ac:dyDescent="0.3">
      <c r="A100" s="126" t="s">
        <v>386</v>
      </c>
      <c r="B100" s="319"/>
      <c r="C100" s="59"/>
      <c r="D100" s="59"/>
    </row>
    <row r="101" spans="1:4" ht="16.5" thickBot="1" x14ac:dyDescent="0.3">
      <c r="A101" s="126" t="s">
        <v>411</v>
      </c>
      <c r="B101" s="318">
        <v>0</v>
      </c>
      <c r="C101" s="59"/>
      <c r="D101" s="59"/>
    </row>
    <row r="102" spans="1:4" ht="16.5" thickBot="1" x14ac:dyDescent="0.3">
      <c r="A102" s="126" t="s">
        <v>412</v>
      </c>
      <c r="B102" s="318">
        <v>0</v>
      </c>
      <c r="C102" s="59"/>
      <c r="D102" s="59"/>
    </row>
    <row r="103" spans="1:4" ht="75.75" thickBot="1" x14ac:dyDescent="0.3">
      <c r="A103" s="134" t="s">
        <v>413</v>
      </c>
      <c r="B103" s="135" t="str">
        <f>'3.3 паспорт описание'!C24</f>
        <v>Оборудование для модернизации источника бесперебойного питания - 1 к-т; 
Оборудование для модернизации системы хранения данных: жёсткие диски - 75 шт. - 75 шт.; 
Серверного оборудование - сервер - 1 шт.</v>
      </c>
      <c r="C103" s="59"/>
      <c r="D103" s="59"/>
    </row>
    <row r="104" spans="1:4" ht="16.5" thickBot="1" x14ac:dyDescent="0.3">
      <c r="A104" s="122" t="s">
        <v>414</v>
      </c>
      <c r="B104" s="132"/>
      <c r="C104" s="59"/>
      <c r="D104" s="59"/>
    </row>
    <row r="105" spans="1:4" ht="16.5" thickBot="1" x14ac:dyDescent="0.3">
      <c r="A105" s="128" t="s">
        <v>415</v>
      </c>
      <c r="B105" s="240">
        <f>'6.1. Паспорт сетевой график'!H43</f>
        <v>45656</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548</v>
      </c>
      <c r="C108" s="59"/>
      <c r="D108" s="59"/>
    </row>
    <row r="109" spans="1:4" ht="28.5" x14ac:dyDescent="0.25">
      <c r="A109" s="125" t="s">
        <v>419</v>
      </c>
      <c r="B109" s="460" t="s">
        <v>547</v>
      </c>
      <c r="C109" s="59"/>
      <c r="D109" s="59"/>
    </row>
    <row r="110" spans="1:4" x14ac:dyDescent="0.25">
      <c r="A110" s="128" t="s">
        <v>420</v>
      </c>
      <c r="B110" s="461"/>
      <c r="C110" s="59"/>
      <c r="D110" s="59"/>
    </row>
    <row r="111" spans="1:4" x14ac:dyDescent="0.25">
      <c r="A111" s="128" t="s">
        <v>421</v>
      </c>
      <c r="B111" s="461"/>
      <c r="C111" s="59"/>
      <c r="D111" s="59"/>
    </row>
    <row r="112" spans="1:4" x14ac:dyDescent="0.25">
      <c r="A112" s="128" t="s">
        <v>422</v>
      </c>
      <c r="B112" s="461"/>
      <c r="C112" s="59"/>
      <c r="D112" s="59"/>
    </row>
    <row r="113" spans="1:4" x14ac:dyDescent="0.25">
      <c r="A113" s="128" t="s">
        <v>423</v>
      </c>
      <c r="B113" s="461"/>
      <c r="C113" s="59"/>
      <c r="D113" s="59"/>
    </row>
    <row r="114" spans="1:4" ht="16.5" thickBot="1" x14ac:dyDescent="0.3">
      <c r="A114" s="137" t="s">
        <v>424</v>
      </c>
      <c r="B114" s="462"/>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row>
    <row r="5" spans="1:28" s="11" customFormat="1" ht="15.75" x14ac:dyDescent="0.2">
      <c r="A5" s="16"/>
    </row>
    <row r="6" spans="1:28" s="11" customFormat="1" ht="18.75" x14ac:dyDescent="0.2">
      <c r="A6" s="347" t="s">
        <v>7</v>
      </c>
      <c r="B6" s="347"/>
      <c r="C6" s="347"/>
      <c r="D6" s="347"/>
      <c r="E6" s="347"/>
      <c r="F6" s="347"/>
      <c r="G6" s="347"/>
      <c r="H6" s="347"/>
      <c r="I6" s="347"/>
      <c r="J6" s="347"/>
      <c r="K6" s="347"/>
      <c r="L6" s="347"/>
      <c r="M6" s="347"/>
      <c r="N6" s="347"/>
      <c r="O6" s="347"/>
      <c r="P6" s="347"/>
      <c r="Q6" s="347"/>
      <c r="R6" s="347"/>
      <c r="S6" s="347"/>
      <c r="T6" s="12"/>
      <c r="U6" s="12"/>
      <c r="V6" s="12"/>
      <c r="W6" s="12"/>
      <c r="X6" s="12"/>
      <c r="Y6" s="12"/>
      <c r="Z6" s="12"/>
      <c r="AA6" s="12"/>
      <c r="AB6" s="12"/>
    </row>
    <row r="7" spans="1:28" s="11" customFormat="1" ht="18.75" x14ac:dyDescent="0.2">
      <c r="A7" s="347"/>
      <c r="B7" s="347"/>
      <c r="C7" s="347"/>
      <c r="D7" s="347"/>
      <c r="E7" s="347"/>
      <c r="F7" s="347"/>
      <c r="G7" s="347"/>
      <c r="H7" s="347"/>
      <c r="I7" s="347"/>
      <c r="J7" s="347"/>
      <c r="K7" s="347"/>
      <c r="L7" s="347"/>
      <c r="M7" s="347"/>
      <c r="N7" s="347"/>
      <c r="O7" s="347"/>
      <c r="P7" s="347"/>
      <c r="Q7" s="347"/>
      <c r="R7" s="347"/>
      <c r="S7" s="347"/>
      <c r="T7" s="12"/>
      <c r="U7" s="12"/>
      <c r="V7" s="12"/>
      <c r="W7" s="12"/>
      <c r="X7" s="12"/>
      <c r="Y7" s="12"/>
      <c r="Z7" s="12"/>
      <c r="AA7" s="12"/>
      <c r="AB7" s="12"/>
    </row>
    <row r="8" spans="1:28" s="11" customFormat="1" ht="18.75" x14ac:dyDescent="0.2">
      <c r="A8" s="348" t="str">
        <f>'1. паспорт местоположение'!A9:C9</f>
        <v>Акционерное общество "Россети Янтарь" ДЗО  ПАО "Россети"</v>
      </c>
      <c r="B8" s="348"/>
      <c r="C8" s="348"/>
      <c r="D8" s="348"/>
      <c r="E8" s="348"/>
      <c r="F8" s="348"/>
      <c r="G8" s="348"/>
      <c r="H8" s="348"/>
      <c r="I8" s="348"/>
      <c r="J8" s="348"/>
      <c r="K8" s="348"/>
      <c r="L8" s="348"/>
      <c r="M8" s="348"/>
      <c r="N8" s="348"/>
      <c r="O8" s="348"/>
      <c r="P8" s="348"/>
      <c r="Q8" s="348"/>
      <c r="R8" s="348"/>
      <c r="S8" s="348"/>
      <c r="T8" s="12"/>
      <c r="U8" s="12"/>
      <c r="V8" s="12"/>
      <c r="W8" s="12"/>
      <c r="X8" s="12"/>
      <c r="Y8" s="12"/>
      <c r="Z8" s="12"/>
      <c r="AA8" s="12"/>
      <c r="AB8" s="12"/>
    </row>
    <row r="9" spans="1:28" s="11" customFormat="1" ht="18.75" x14ac:dyDescent="0.2">
      <c r="A9" s="352" t="s">
        <v>6</v>
      </c>
      <c r="B9" s="352"/>
      <c r="C9" s="352"/>
      <c r="D9" s="352"/>
      <c r="E9" s="352"/>
      <c r="F9" s="352"/>
      <c r="G9" s="352"/>
      <c r="H9" s="352"/>
      <c r="I9" s="352"/>
      <c r="J9" s="352"/>
      <c r="K9" s="352"/>
      <c r="L9" s="352"/>
      <c r="M9" s="352"/>
      <c r="N9" s="352"/>
      <c r="O9" s="352"/>
      <c r="P9" s="352"/>
      <c r="Q9" s="352"/>
      <c r="R9" s="352"/>
      <c r="S9" s="352"/>
      <c r="T9" s="12"/>
      <c r="U9" s="12"/>
      <c r="V9" s="12"/>
      <c r="W9" s="12"/>
      <c r="X9" s="12"/>
      <c r="Y9" s="12"/>
      <c r="Z9" s="12"/>
      <c r="AA9" s="12"/>
      <c r="AB9" s="12"/>
    </row>
    <row r="10" spans="1:28" s="11" customFormat="1" ht="18.75" x14ac:dyDescent="0.2">
      <c r="A10" s="347"/>
      <c r="B10" s="347"/>
      <c r="C10" s="347"/>
      <c r="D10" s="347"/>
      <c r="E10" s="347"/>
      <c r="F10" s="347"/>
      <c r="G10" s="347"/>
      <c r="H10" s="347"/>
      <c r="I10" s="347"/>
      <c r="J10" s="347"/>
      <c r="K10" s="347"/>
      <c r="L10" s="347"/>
      <c r="M10" s="347"/>
      <c r="N10" s="347"/>
      <c r="O10" s="347"/>
      <c r="P10" s="347"/>
      <c r="Q10" s="347"/>
      <c r="R10" s="347"/>
      <c r="S10" s="347"/>
      <c r="T10" s="12"/>
      <c r="U10" s="12"/>
      <c r="V10" s="12"/>
      <c r="W10" s="12"/>
      <c r="X10" s="12"/>
      <c r="Y10" s="12"/>
      <c r="Z10" s="12"/>
      <c r="AA10" s="12"/>
      <c r="AB10" s="12"/>
    </row>
    <row r="11" spans="1:28" s="11" customFormat="1" ht="18.75" x14ac:dyDescent="0.2">
      <c r="A11" s="348" t="str">
        <f>'1. паспорт местоположение'!A12:C12</f>
        <v>N_99-комп-24</v>
      </c>
      <c r="B11" s="348"/>
      <c r="C11" s="348"/>
      <c r="D11" s="348"/>
      <c r="E11" s="348"/>
      <c r="F11" s="348"/>
      <c r="G11" s="348"/>
      <c r="H11" s="348"/>
      <c r="I11" s="348"/>
      <c r="J11" s="348"/>
      <c r="K11" s="348"/>
      <c r="L11" s="348"/>
      <c r="M11" s="348"/>
      <c r="N11" s="348"/>
      <c r="O11" s="348"/>
      <c r="P11" s="348"/>
      <c r="Q11" s="348"/>
      <c r="R11" s="348"/>
      <c r="S11" s="348"/>
      <c r="T11" s="12"/>
      <c r="U11" s="12"/>
      <c r="V11" s="12"/>
      <c r="W11" s="12"/>
      <c r="X11" s="12"/>
      <c r="Y11" s="12"/>
      <c r="Z11" s="12"/>
      <c r="AA11" s="12"/>
      <c r="AB11" s="12"/>
    </row>
    <row r="12" spans="1:28" s="11" customFormat="1" ht="18.75" x14ac:dyDescent="0.2">
      <c r="A12" s="352" t="s">
        <v>5</v>
      </c>
      <c r="B12" s="352"/>
      <c r="C12" s="352"/>
      <c r="D12" s="352"/>
      <c r="E12" s="352"/>
      <c r="F12" s="352"/>
      <c r="G12" s="352"/>
      <c r="H12" s="352"/>
      <c r="I12" s="352"/>
      <c r="J12" s="352"/>
      <c r="K12" s="352"/>
      <c r="L12" s="352"/>
      <c r="M12" s="352"/>
      <c r="N12" s="352"/>
      <c r="O12" s="352"/>
      <c r="P12" s="352"/>
      <c r="Q12" s="352"/>
      <c r="R12" s="352"/>
      <c r="S12" s="352"/>
      <c r="T12" s="12"/>
      <c r="U12" s="12"/>
      <c r="V12" s="12"/>
      <c r="W12" s="12"/>
      <c r="X12" s="12"/>
      <c r="Y12" s="12"/>
      <c r="Z12" s="12"/>
      <c r="AA12" s="12"/>
      <c r="AB12" s="12"/>
    </row>
    <row r="13" spans="1:28" s="8" customFormat="1" ht="15.75" customHeight="1" x14ac:dyDescent="0.2">
      <c r="A13" s="353"/>
      <c r="B13" s="353"/>
      <c r="C13" s="353"/>
      <c r="D13" s="353"/>
      <c r="E13" s="353"/>
      <c r="F13" s="353"/>
      <c r="G13" s="353"/>
      <c r="H13" s="353"/>
      <c r="I13" s="353"/>
      <c r="J13" s="353"/>
      <c r="K13" s="353"/>
      <c r="L13" s="353"/>
      <c r="M13" s="353"/>
      <c r="N13" s="353"/>
      <c r="O13" s="353"/>
      <c r="P13" s="353"/>
      <c r="Q13" s="353"/>
      <c r="R13" s="353"/>
      <c r="S13" s="353"/>
      <c r="T13" s="9"/>
      <c r="U13" s="9"/>
      <c r="V13" s="9"/>
      <c r="W13" s="9"/>
      <c r="X13" s="9"/>
      <c r="Y13" s="9"/>
      <c r="Z13" s="9"/>
      <c r="AA13" s="9"/>
      <c r="AB13" s="9"/>
    </row>
    <row r="14" spans="1:28" s="3" customFormat="1" ht="36.75" customHeight="1" x14ac:dyDescent="0.2">
      <c r="A14" s="354" t="str">
        <f>'1. паспорт местоположение'!A15:C15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4" s="354"/>
      <c r="C14" s="354"/>
      <c r="D14" s="354"/>
      <c r="E14" s="354"/>
      <c r="F14" s="354"/>
      <c r="G14" s="354"/>
      <c r="H14" s="354"/>
      <c r="I14" s="354"/>
      <c r="J14" s="354"/>
      <c r="K14" s="354"/>
      <c r="L14" s="354"/>
      <c r="M14" s="354"/>
      <c r="N14" s="354"/>
      <c r="O14" s="354"/>
      <c r="P14" s="354"/>
      <c r="Q14" s="354"/>
      <c r="R14" s="354"/>
      <c r="S14" s="354"/>
      <c r="T14" s="7"/>
      <c r="U14" s="7"/>
      <c r="V14" s="7"/>
      <c r="W14" s="7"/>
      <c r="X14" s="7"/>
      <c r="Y14" s="7"/>
      <c r="Z14" s="7"/>
      <c r="AA14" s="7"/>
      <c r="AB14" s="7"/>
    </row>
    <row r="15" spans="1:28" s="3" customFormat="1" ht="15" customHeight="1" x14ac:dyDescent="0.2">
      <c r="A15" s="352" t="s">
        <v>4</v>
      </c>
      <c r="B15" s="352"/>
      <c r="C15" s="352"/>
      <c r="D15" s="352"/>
      <c r="E15" s="352"/>
      <c r="F15" s="352"/>
      <c r="G15" s="352"/>
      <c r="H15" s="352"/>
      <c r="I15" s="352"/>
      <c r="J15" s="352"/>
      <c r="K15" s="352"/>
      <c r="L15" s="352"/>
      <c r="M15" s="352"/>
      <c r="N15" s="352"/>
      <c r="O15" s="352"/>
      <c r="P15" s="352"/>
      <c r="Q15" s="352"/>
      <c r="R15" s="352"/>
      <c r="S15" s="352"/>
      <c r="T15" s="5"/>
      <c r="U15" s="5"/>
      <c r="V15" s="5"/>
      <c r="W15" s="5"/>
      <c r="X15" s="5"/>
      <c r="Y15" s="5"/>
      <c r="Z15" s="5"/>
      <c r="AA15" s="5"/>
      <c r="AB15" s="5"/>
    </row>
    <row r="16" spans="1:28" s="3"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4"/>
      <c r="U16" s="4"/>
      <c r="V16" s="4"/>
      <c r="W16" s="4"/>
      <c r="X16" s="4"/>
      <c r="Y16" s="4"/>
    </row>
    <row r="17" spans="1:28" s="3" customFormat="1" ht="45.75" customHeight="1" x14ac:dyDescent="0.2">
      <c r="A17" s="356" t="s">
        <v>483</v>
      </c>
      <c r="B17" s="356"/>
      <c r="C17" s="356"/>
      <c r="D17" s="356"/>
      <c r="E17" s="356"/>
      <c r="F17" s="356"/>
      <c r="G17" s="356"/>
      <c r="H17" s="356"/>
      <c r="I17" s="356"/>
      <c r="J17" s="356"/>
      <c r="K17" s="356"/>
      <c r="L17" s="356"/>
      <c r="M17" s="356"/>
      <c r="N17" s="356"/>
      <c r="O17" s="356"/>
      <c r="P17" s="356"/>
      <c r="Q17" s="356"/>
      <c r="R17" s="356"/>
      <c r="S17" s="356"/>
      <c r="T17" s="6"/>
      <c r="U17" s="6"/>
      <c r="V17" s="6"/>
      <c r="W17" s="6"/>
      <c r="X17" s="6"/>
      <c r="Y17" s="6"/>
      <c r="Z17" s="6"/>
      <c r="AA17" s="6"/>
      <c r="AB17" s="6"/>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46" t="s">
        <v>3</v>
      </c>
      <c r="B19" s="346" t="s">
        <v>94</v>
      </c>
      <c r="C19" s="349" t="s">
        <v>377</v>
      </c>
      <c r="D19" s="346" t="s">
        <v>376</v>
      </c>
      <c r="E19" s="346" t="s">
        <v>93</v>
      </c>
      <c r="F19" s="346" t="s">
        <v>92</v>
      </c>
      <c r="G19" s="346" t="s">
        <v>372</v>
      </c>
      <c r="H19" s="346" t="s">
        <v>91</v>
      </c>
      <c r="I19" s="346" t="s">
        <v>90</v>
      </c>
      <c r="J19" s="346" t="s">
        <v>89</v>
      </c>
      <c r="K19" s="346" t="s">
        <v>88</v>
      </c>
      <c r="L19" s="346" t="s">
        <v>87</v>
      </c>
      <c r="M19" s="346" t="s">
        <v>86</v>
      </c>
      <c r="N19" s="346" t="s">
        <v>85</v>
      </c>
      <c r="O19" s="346" t="s">
        <v>84</v>
      </c>
      <c r="P19" s="346" t="s">
        <v>83</v>
      </c>
      <c r="Q19" s="346" t="s">
        <v>375</v>
      </c>
      <c r="R19" s="346"/>
      <c r="S19" s="351" t="s">
        <v>477</v>
      </c>
      <c r="T19" s="4"/>
      <c r="U19" s="4"/>
      <c r="V19" s="4"/>
      <c r="W19" s="4"/>
      <c r="X19" s="4"/>
      <c r="Y19" s="4"/>
    </row>
    <row r="20" spans="1:28" s="3" customFormat="1" ht="180.75" customHeight="1" x14ac:dyDescent="0.2">
      <c r="A20" s="346"/>
      <c r="B20" s="346"/>
      <c r="C20" s="350"/>
      <c r="D20" s="346"/>
      <c r="E20" s="346"/>
      <c r="F20" s="346"/>
      <c r="G20" s="346"/>
      <c r="H20" s="346"/>
      <c r="I20" s="346"/>
      <c r="J20" s="346"/>
      <c r="K20" s="346"/>
      <c r="L20" s="346"/>
      <c r="M20" s="346"/>
      <c r="N20" s="346"/>
      <c r="O20" s="346"/>
      <c r="P20" s="346"/>
      <c r="Q20" s="39" t="s">
        <v>373</v>
      </c>
      <c r="R20" s="40" t="s">
        <v>374</v>
      </c>
      <c r="S20" s="351"/>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9" t="str">
        <f>'1. паспорт местоположение'!A5:C5</f>
        <v>Год раскрытия информации: 2024 год</v>
      </c>
      <c r="B6" s="339"/>
      <c r="C6" s="339"/>
      <c r="D6" s="339"/>
      <c r="E6" s="339"/>
      <c r="F6" s="339"/>
      <c r="G6" s="339"/>
      <c r="H6" s="339"/>
      <c r="I6" s="339"/>
      <c r="J6" s="339"/>
      <c r="K6" s="339"/>
      <c r="L6" s="339"/>
      <c r="M6" s="339"/>
      <c r="N6" s="339"/>
      <c r="O6" s="339"/>
      <c r="P6" s="339"/>
      <c r="Q6" s="339"/>
      <c r="R6" s="339"/>
      <c r="S6" s="339"/>
      <c r="T6" s="339"/>
    </row>
    <row r="7" spans="1:20" s="11" customFormat="1" x14ac:dyDescent="0.2">
      <c r="A7" s="16"/>
      <c r="H7" s="15"/>
    </row>
    <row r="8" spans="1:20" s="11" customFormat="1" ht="18.75" x14ac:dyDescent="0.2">
      <c r="A8" s="347" t="s">
        <v>7</v>
      </c>
      <c r="B8" s="347"/>
      <c r="C8" s="347"/>
      <c r="D8" s="347"/>
      <c r="E8" s="347"/>
      <c r="F8" s="347"/>
      <c r="G8" s="347"/>
      <c r="H8" s="347"/>
      <c r="I8" s="347"/>
      <c r="J8" s="347"/>
      <c r="K8" s="347"/>
      <c r="L8" s="347"/>
      <c r="M8" s="347"/>
      <c r="N8" s="347"/>
      <c r="O8" s="347"/>
      <c r="P8" s="347"/>
      <c r="Q8" s="347"/>
      <c r="R8" s="347"/>
      <c r="S8" s="347"/>
      <c r="T8" s="347"/>
    </row>
    <row r="9" spans="1:20" s="11" customFormat="1" ht="18.75" x14ac:dyDescent="0.2">
      <c r="A9" s="347"/>
      <c r="B9" s="347"/>
      <c r="C9" s="347"/>
      <c r="D9" s="347"/>
      <c r="E9" s="347"/>
      <c r="F9" s="347"/>
      <c r="G9" s="347"/>
      <c r="H9" s="347"/>
      <c r="I9" s="347"/>
      <c r="J9" s="347"/>
      <c r="K9" s="347"/>
      <c r="L9" s="347"/>
      <c r="M9" s="347"/>
      <c r="N9" s="347"/>
      <c r="O9" s="347"/>
      <c r="P9" s="347"/>
      <c r="Q9" s="347"/>
      <c r="R9" s="347"/>
      <c r="S9" s="347"/>
      <c r="T9" s="347"/>
    </row>
    <row r="10" spans="1:20" s="11" customFormat="1" ht="18.75" customHeight="1" x14ac:dyDescent="0.2">
      <c r="A10" s="348" t="str">
        <f>'1. паспорт местоположение'!A9:C9</f>
        <v>Акционерное общество "Россети Янтарь" ДЗО  ПАО "Россети"</v>
      </c>
      <c r="B10" s="348"/>
      <c r="C10" s="348"/>
      <c r="D10" s="348"/>
      <c r="E10" s="348"/>
      <c r="F10" s="348"/>
      <c r="G10" s="348"/>
      <c r="H10" s="348"/>
      <c r="I10" s="348"/>
      <c r="J10" s="348"/>
      <c r="K10" s="348"/>
      <c r="L10" s="348"/>
      <c r="M10" s="348"/>
      <c r="N10" s="348"/>
      <c r="O10" s="348"/>
      <c r="P10" s="348"/>
      <c r="Q10" s="348"/>
      <c r="R10" s="348"/>
      <c r="S10" s="348"/>
      <c r="T10" s="348"/>
    </row>
    <row r="11" spans="1:20" s="11" customFormat="1" ht="18.75" customHeight="1" x14ac:dyDescent="0.2">
      <c r="A11" s="352" t="s">
        <v>6</v>
      </c>
      <c r="B11" s="352"/>
      <c r="C11" s="352"/>
      <c r="D11" s="352"/>
      <c r="E11" s="352"/>
      <c r="F11" s="352"/>
      <c r="G11" s="352"/>
      <c r="H11" s="352"/>
      <c r="I11" s="352"/>
      <c r="J11" s="352"/>
      <c r="K11" s="352"/>
      <c r="L11" s="352"/>
      <c r="M11" s="352"/>
      <c r="N11" s="352"/>
      <c r="O11" s="352"/>
      <c r="P11" s="352"/>
      <c r="Q11" s="352"/>
      <c r="R11" s="352"/>
      <c r="S11" s="352"/>
      <c r="T11" s="352"/>
    </row>
    <row r="12" spans="1:20" s="11" customFormat="1" ht="18.75" x14ac:dyDescent="0.2">
      <c r="A12" s="347"/>
      <c r="B12" s="347"/>
      <c r="C12" s="347"/>
      <c r="D12" s="347"/>
      <c r="E12" s="347"/>
      <c r="F12" s="347"/>
      <c r="G12" s="347"/>
      <c r="H12" s="347"/>
      <c r="I12" s="347"/>
      <c r="J12" s="347"/>
      <c r="K12" s="347"/>
      <c r="L12" s="347"/>
      <c r="M12" s="347"/>
      <c r="N12" s="347"/>
      <c r="O12" s="347"/>
      <c r="P12" s="347"/>
      <c r="Q12" s="347"/>
      <c r="R12" s="347"/>
      <c r="S12" s="347"/>
      <c r="T12" s="347"/>
    </row>
    <row r="13" spans="1:20" s="11" customFormat="1" ht="18.75" customHeight="1" x14ac:dyDescent="0.2">
      <c r="A13" s="348" t="str">
        <f>'1. паспорт местоположение'!A12:C12</f>
        <v>N_99-комп-24</v>
      </c>
      <c r="B13" s="348"/>
      <c r="C13" s="348"/>
      <c r="D13" s="348"/>
      <c r="E13" s="348"/>
      <c r="F13" s="348"/>
      <c r="G13" s="348"/>
      <c r="H13" s="348"/>
      <c r="I13" s="348"/>
      <c r="J13" s="348"/>
      <c r="K13" s="348"/>
      <c r="L13" s="348"/>
      <c r="M13" s="348"/>
      <c r="N13" s="348"/>
      <c r="O13" s="348"/>
      <c r="P13" s="348"/>
      <c r="Q13" s="348"/>
      <c r="R13" s="348"/>
      <c r="S13" s="348"/>
      <c r="T13" s="348"/>
    </row>
    <row r="14" spans="1:20" s="11" customFormat="1" ht="18.75" customHeight="1" x14ac:dyDescent="0.2">
      <c r="A14" s="352" t="s">
        <v>5</v>
      </c>
      <c r="B14" s="352"/>
      <c r="C14" s="352"/>
      <c r="D14" s="352"/>
      <c r="E14" s="352"/>
      <c r="F14" s="352"/>
      <c r="G14" s="352"/>
      <c r="H14" s="352"/>
      <c r="I14" s="352"/>
      <c r="J14" s="352"/>
      <c r="K14" s="352"/>
      <c r="L14" s="352"/>
      <c r="M14" s="352"/>
      <c r="N14" s="352"/>
      <c r="O14" s="352"/>
      <c r="P14" s="352"/>
      <c r="Q14" s="352"/>
      <c r="R14" s="352"/>
      <c r="S14" s="352"/>
      <c r="T14" s="352"/>
    </row>
    <row r="15" spans="1:20" s="8" customFormat="1" ht="15.75" customHeight="1" x14ac:dyDescent="0.2">
      <c r="A15" s="353"/>
      <c r="B15" s="353"/>
      <c r="C15" s="353"/>
      <c r="D15" s="353"/>
      <c r="E15" s="353"/>
      <c r="F15" s="353"/>
      <c r="G15" s="353"/>
      <c r="H15" s="353"/>
      <c r="I15" s="353"/>
      <c r="J15" s="353"/>
      <c r="K15" s="353"/>
      <c r="L15" s="353"/>
      <c r="M15" s="353"/>
      <c r="N15" s="353"/>
      <c r="O15" s="353"/>
      <c r="P15" s="353"/>
      <c r="Q15" s="353"/>
      <c r="R15" s="353"/>
      <c r="S15" s="353"/>
      <c r="T15" s="353"/>
    </row>
    <row r="16" spans="1:20" s="3" customFormat="1" ht="66" customHeight="1" x14ac:dyDescent="0.2">
      <c r="A16"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6" s="354"/>
      <c r="C16" s="354"/>
      <c r="D16" s="354"/>
      <c r="E16" s="354"/>
      <c r="F16" s="354"/>
      <c r="G16" s="354"/>
      <c r="H16" s="354"/>
      <c r="I16" s="354"/>
      <c r="J16" s="354"/>
      <c r="K16" s="354"/>
      <c r="L16" s="354"/>
      <c r="M16" s="354"/>
      <c r="N16" s="354"/>
      <c r="O16" s="354"/>
      <c r="P16" s="354"/>
      <c r="Q16" s="354"/>
      <c r="R16" s="354"/>
      <c r="S16" s="354"/>
      <c r="T16" s="354"/>
    </row>
    <row r="17" spans="1:113" s="3" customFormat="1" ht="15" customHeight="1" x14ac:dyDescent="0.2">
      <c r="A17" s="352" t="s">
        <v>4</v>
      </c>
      <c r="B17" s="352"/>
      <c r="C17" s="352"/>
      <c r="D17" s="352"/>
      <c r="E17" s="352"/>
      <c r="F17" s="352"/>
      <c r="G17" s="352"/>
      <c r="H17" s="352"/>
      <c r="I17" s="352"/>
      <c r="J17" s="352"/>
      <c r="K17" s="352"/>
      <c r="L17" s="352"/>
      <c r="M17" s="352"/>
      <c r="N17" s="352"/>
      <c r="O17" s="352"/>
      <c r="P17" s="352"/>
      <c r="Q17" s="352"/>
      <c r="R17" s="352"/>
      <c r="S17" s="352"/>
      <c r="T17" s="352"/>
    </row>
    <row r="18" spans="1:113"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3" customFormat="1" ht="15" customHeight="1" x14ac:dyDescent="0.2">
      <c r="A19" s="372" t="s">
        <v>488</v>
      </c>
      <c r="B19" s="372"/>
      <c r="C19" s="372"/>
      <c r="D19" s="372"/>
      <c r="E19" s="372"/>
      <c r="F19" s="372"/>
      <c r="G19" s="372"/>
      <c r="H19" s="372"/>
      <c r="I19" s="372"/>
      <c r="J19" s="372"/>
      <c r="K19" s="372"/>
      <c r="L19" s="372"/>
      <c r="M19" s="372"/>
      <c r="N19" s="372"/>
      <c r="O19" s="372"/>
      <c r="P19" s="372"/>
      <c r="Q19" s="372"/>
      <c r="R19" s="372"/>
      <c r="S19" s="372"/>
      <c r="T19" s="372"/>
    </row>
    <row r="20" spans="1:113" s="52"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66" t="s">
        <v>3</v>
      </c>
      <c r="B21" s="359" t="s">
        <v>217</v>
      </c>
      <c r="C21" s="360"/>
      <c r="D21" s="363" t="s">
        <v>116</v>
      </c>
      <c r="E21" s="359" t="s">
        <v>517</v>
      </c>
      <c r="F21" s="360"/>
      <c r="G21" s="359" t="s">
        <v>267</v>
      </c>
      <c r="H21" s="360"/>
      <c r="I21" s="359" t="s">
        <v>115</v>
      </c>
      <c r="J21" s="360"/>
      <c r="K21" s="363" t="s">
        <v>114</v>
      </c>
      <c r="L21" s="359" t="s">
        <v>113</v>
      </c>
      <c r="M21" s="360"/>
      <c r="N21" s="359" t="s">
        <v>513</v>
      </c>
      <c r="O21" s="360"/>
      <c r="P21" s="363" t="s">
        <v>112</v>
      </c>
      <c r="Q21" s="369" t="s">
        <v>111</v>
      </c>
      <c r="R21" s="370"/>
      <c r="S21" s="369" t="s">
        <v>110</v>
      </c>
      <c r="T21" s="371"/>
    </row>
    <row r="22" spans="1:113" ht="204.75" customHeight="1" x14ac:dyDescent="0.25">
      <c r="A22" s="367"/>
      <c r="B22" s="361"/>
      <c r="C22" s="362"/>
      <c r="D22" s="365"/>
      <c r="E22" s="361"/>
      <c r="F22" s="362"/>
      <c r="G22" s="361"/>
      <c r="H22" s="362"/>
      <c r="I22" s="361"/>
      <c r="J22" s="362"/>
      <c r="K22" s="364"/>
      <c r="L22" s="361"/>
      <c r="M22" s="362"/>
      <c r="N22" s="361"/>
      <c r="O22" s="362"/>
      <c r="P22" s="364"/>
      <c r="Q22" s="96" t="s">
        <v>109</v>
      </c>
      <c r="R22" s="96" t="s">
        <v>487</v>
      </c>
      <c r="S22" s="96" t="s">
        <v>108</v>
      </c>
      <c r="T22" s="96" t="s">
        <v>107</v>
      </c>
    </row>
    <row r="23" spans="1:113" ht="51.75" customHeight="1" x14ac:dyDescent="0.25">
      <c r="A23" s="368"/>
      <c r="B23" s="148" t="s">
        <v>105</v>
      </c>
      <c r="C23" s="148" t="s">
        <v>106</v>
      </c>
      <c r="D23" s="364"/>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58" t="s">
        <v>523</v>
      </c>
      <c r="C29" s="358"/>
      <c r="D29" s="358"/>
      <c r="E29" s="358"/>
      <c r="F29" s="358"/>
      <c r="G29" s="358"/>
      <c r="H29" s="358"/>
      <c r="I29" s="358"/>
      <c r="J29" s="358"/>
      <c r="K29" s="358"/>
      <c r="L29" s="358"/>
      <c r="M29" s="358"/>
      <c r="N29" s="358"/>
      <c r="O29" s="358"/>
      <c r="P29" s="358"/>
      <c r="Q29" s="358"/>
      <c r="R29" s="3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9" t="str">
        <f>'1. паспорт местоположение'!A5:C5</f>
        <v>Год раскрытия информации: 2024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47" t="s">
        <v>7</v>
      </c>
      <c r="F7" s="347"/>
      <c r="G7" s="347"/>
      <c r="H7" s="347"/>
      <c r="I7" s="347"/>
      <c r="J7" s="347"/>
      <c r="K7" s="347"/>
      <c r="L7" s="347"/>
      <c r="M7" s="347"/>
      <c r="N7" s="347"/>
      <c r="O7" s="347"/>
      <c r="P7" s="347"/>
      <c r="Q7" s="347"/>
      <c r="R7" s="347"/>
      <c r="S7" s="347"/>
      <c r="T7" s="347"/>
      <c r="U7" s="347"/>
      <c r="V7" s="347"/>
      <c r="W7" s="347"/>
      <c r="X7" s="347"/>
      <c r="Y7" s="3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8" t="str">
        <f>'1. паспорт местоположение'!A9</f>
        <v>Акционерное общество "Россети Янтарь" ДЗО  ПАО "Россети"</v>
      </c>
      <c r="F9" s="348"/>
      <c r="G9" s="348"/>
      <c r="H9" s="348"/>
      <c r="I9" s="348"/>
      <c r="J9" s="348"/>
      <c r="K9" s="348"/>
      <c r="L9" s="348"/>
      <c r="M9" s="348"/>
      <c r="N9" s="348"/>
      <c r="O9" s="348"/>
      <c r="P9" s="348"/>
      <c r="Q9" s="348"/>
      <c r="R9" s="348"/>
      <c r="S9" s="348"/>
      <c r="T9" s="348"/>
      <c r="U9" s="348"/>
      <c r="V9" s="348"/>
      <c r="W9" s="348"/>
      <c r="X9" s="348"/>
      <c r="Y9" s="348"/>
    </row>
    <row r="10" spans="1:27" s="11"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8" t="str">
        <f>'1. паспорт местоположение'!A12</f>
        <v>N_99-комп-24</v>
      </c>
      <c r="F12" s="348"/>
      <c r="G12" s="348"/>
      <c r="H12" s="348"/>
      <c r="I12" s="348"/>
      <c r="J12" s="348"/>
      <c r="K12" s="348"/>
      <c r="L12" s="348"/>
      <c r="M12" s="348"/>
      <c r="N12" s="348"/>
      <c r="O12" s="348"/>
      <c r="P12" s="348"/>
      <c r="Q12" s="348"/>
      <c r="R12" s="348"/>
      <c r="S12" s="348"/>
      <c r="T12" s="348"/>
      <c r="U12" s="348"/>
      <c r="V12" s="348"/>
      <c r="W12" s="348"/>
      <c r="X12" s="348"/>
      <c r="Y12" s="348"/>
    </row>
    <row r="13" spans="1:27" s="11" customFormat="1" ht="18.75" customHeight="1" x14ac:dyDescent="0.2">
      <c r="E13" s="352" t="s">
        <v>5</v>
      </c>
      <c r="F13" s="352"/>
      <c r="G13" s="352"/>
      <c r="H13" s="352"/>
      <c r="I13" s="352"/>
      <c r="J13" s="352"/>
      <c r="K13" s="352"/>
      <c r="L13" s="352"/>
      <c r="M13" s="352"/>
      <c r="N13" s="352"/>
      <c r="O13" s="352"/>
      <c r="P13" s="352"/>
      <c r="Q13" s="352"/>
      <c r="R13" s="352"/>
      <c r="S13" s="352"/>
      <c r="T13" s="352"/>
      <c r="U13" s="352"/>
      <c r="V13" s="352"/>
      <c r="W13" s="352"/>
      <c r="X13" s="352"/>
      <c r="Y13" s="3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F15" s="354"/>
      <c r="G15" s="354"/>
      <c r="H15" s="354"/>
      <c r="I15" s="354"/>
      <c r="J15" s="354"/>
      <c r="K15" s="354"/>
      <c r="L15" s="354"/>
      <c r="M15" s="354"/>
      <c r="N15" s="354"/>
      <c r="O15" s="354"/>
      <c r="P15" s="354"/>
      <c r="Q15" s="354"/>
      <c r="R15" s="354"/>
      <c r="S15" s="354"/>
      <c r="T15" s="354"/>
      <c r="U15" s="354"/>
      <c r="V15" s="354"/>
      <c r="W15" s="354"/>
      <c r="X15" s="354"/>
      <c r="Y15" s="354"/>
    </row>
    <row r="16" spans="1:27" s="3" customFormat="1" ht="15" customHeight="1" x14ac:dyDescent="0.2">
      <c r="E16" s="352" t="s">
        <v>4</v>
      </c>
      <c r="F16" s="352"/>
      <c r="G16" s="352"/>
      <c r="H16" s="352"/>
      <c r="I16" s="352"/>
      <c r="J16" s="352"/>
      <c r="K16" s="352"/>
      <c r="L16" s="352"/>
      <c r="M16" s="352"/>
      <c r="N16" s="352"/>
      <c r="O16" s="352"/>
      <c r="P16" s="352"/>
      <c r="Q16" s="352"/>
      <c r="R16" s="352"/>
      <c r="S16" s="352"/>
      <c r="T16" s="352"/>
      <c r="U16" s="352"/>
      <c r="V16" s="352"/>
      <c r="W16" s="352"/>
      <c r="X16" s="352"/>
      <c r="Y16" s="3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490</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52" customFormat="1" ht="21" customHeight="1" x14ac:dyDescent="0.25"/>
    <row r="21" spans="1:27" ht="15.75" customHeight="1" x14ac:dyDescent="0.25">
      <c r="A21" s="374" t="s">
        <v>3</v>
      </c>
      <c r="B21" s="377" t="s">
        <v>497</v>
      </c>
      <c r="C21" s="378"/>
      <c r="D21" s="377" t="s">
        <v>499</v>
      </c>
      <c r="E21" s="378"/>
      <c r="F21" s="369" t="s">
        <v>88</v>
      </c>
      <c r="G21" s="371"/>
      <c r="H21" s="371"/>
      <c r="I21" s="370"/>
      <c r="J21" s="374" t="s">
        <v>500</v>
      </c>
      <c r="K21" s="377" t="s">
        <v>501</v>
      </c>
      <c r="L21" s="378"/>
      <c r="M21" s="377" t="s">
        <v>502</v>
      </c>
      <c r="N21" s="378"/>
      <c r="O21" s="377" t="s">
        <v>489</v>
      </c>
      <c r="P21" s="378"/>
      <c r="Q21" s="377" t="s">
        <v>121</v>
      </c>
      <c r="R21" s="378"/>
      <c r="S21" s="374" t="s">
        <v>120</v>
      </c>
      <c r="T21" s="374" t="s">
        <v>503</v>
      </c>
      <c r="U21" s="374" t="s">
        <v>498</v>
      </c>
      <c r="V21" s="377" t="s">
        <v>119</v>
      </c>
      <c r="W21" s="378"/>
      <c r="X21" s="369" t="s">
        <v>111</v>
      </c>
      <c r="Y21" s="371"/>
      <c r="Z21" s="369" t="s">
        <v>110</v>
      </c>
      <c r="AA21" s="371"/>
    </row>
    <row r="22" spans="1:27" ht="216" customHeight="1" x14ac:dyDescent="0.25">
      <c r="A22" s="375"/>
      <c r="B22" s="379"/>
      <c r="C22" s="380"/>
      <c r="D22" s="379"/>
      <c r="E22" s="380"/>
      <c r="F22" s="369" t="s">
        <v>118</v>
      </c>
      <c r="G22" s="370"/>
      <c r="H22" s="369" t="s">
        <v>117</v>
      </c>
      <c r="I22" s="370"/>
      <c r="J22" s="376"/>
      <c r="K22" s="379"/>
      <c r="L22" s="380"/>
      <c r="M22" s="379"/>
      <c r="N22" s="380"/>
      <c r="O22" s="379"/>
      <c r="P22" s="380"/>
      <c r="Q22" s="379"/>
      <c r="R22" s="380"/>
      <c r="S22" s="376"/>
      <c r="T22" s="376"/>
      <c r="U22" s="376"/>
      <c r="V22" s="379"/>
      <c r="W22" s="380"/>
      <c r="X22" s="96" t="s">
        <v>109</v>
      </c>
      <c r="Y22" s="96" t="s">
        <v>487</v>
      </c>
      <c r="Z22" s="96" t="s">
        <v>108</v>
      </c>
      <c r="AA22" s="96" t="s">
        <v>107</v>
      </c>
    </row>
    <row r="23" spans="1:27" ht="60" customHeight="1" x14ac:dyDescent="0.25">
      <c r="A23" s="376"/>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142.855468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9" t="str">
        <f>'1. паспорт местоположение'!A5:C5</f>
        <v>Год раскрытия информации: 2024 год</v>
      </c>
      <c r="B5" s="339"/>
      <c r="C5" s="339"/>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47" t="s">
        <v>7</v>
      </c>
      <c r="B7" s="347"/>
      <c r="C7" s="347"/>
      <c r="D7" s="12"/>
      <c r="E7" s="12"/>
      <c r="F7" s="12"/>
      <c r="G7" s="12"/>
      <c r="H7" s="12"/>
      <c r="I7" s="12"/>
      <c r="J7" s="12"/>
      <c r="K7" s="12"/>
      <c r="L7" s="12"/>
      <c r="M7" s="12"/>
      <c r="N7" s="12"/>
      <c r="O7" s="12"/>
      <c r="P7" s="12"/>
      <c r="Q7" s="12"/>
      <c r="R7" s="12"/>
      <c r="S7" s="12"/>
      <c r="T7" s="12"/>
      <c r="U7" s="12"/>
    </row>
    <row r="8" spans="1:29" s="11" customFormat="1" ht="18.75" x14ac:dyDescent="0.2">
      <c r="A8" s="347"/>
      <c r="B8" s="347"/>
      <c r="C8" s="347"/>
      <c r="D8" s="13"/>
      <c r="E8" s="13"/>
      <c r="F8" s="13"/>
      <c r="G8" s="13"/>
      <c r="H8" s="12"/>
      <c r="I8" s="12"/>
      <c r="J8" s="12"/>
      <c r="K8" s="12"/>
      <c r="L8" s="12"/>
      <c r="M8" s="12"/>
      <c r="N8" s="12"/>
      <c r="O8" s="12"/>
      <c r="P8" s="12"/>
      <c r="Q8" s="12"/>
      <c r="R8" s="12"/>
      <c r="S8" s="12"/>
      <c r="T8" s="12"/>
      <c r="U8" s="12"/>
    </row>
    <row r="9" spans="1:29" s="11" customFormat="1" ht="18.75" x14ac:dyDescent="0.2">
      <c r="A9" s="348" t="str">
        <f>'1. паспорт местоположение'!A9:C9</f>
        <v>Акционерное общество "Россети Янтарь" ДЗО  ПАО "Россети"</v>
      </c>
      <c r="B9" s="348"/>
      <c r="C9" s="348"/>
      <c r="D9" s="7"/>
      <c r="E9" s="7"/>
      <c r="F9" s="7"/>
      <c r="G9" s="7"/>
      <c r="H9" s="12"/>
      <c r="I9" s="12"/>
      <c r="J9" s="12"/>
      <c r="K9" s="12"/>
      <c r="L9" s="12"/>
      <c r="M9" s="12"/>
      <c r="N9" s="12"/>
      <c r="O9" s="12"/>
      <c r="P9" s="12"/>
      <c r="Q9" s="12"/>
      <c r="R9" s="12"/>
      <c r="S9" s="12"/>
      <c r="T9" s="12"/>
      <c r="U9" s="12"/>
    </row>
    <row r="10" spans="1:29" s="11" customFormat="1" ht="18.75" x14ac:dyDescent="0.2">
      <c r="A10" s="352" t="s">
        <v>6</v>
      </c>
      <c r="B10" s="352"/>
      <c r="C10" s="352"/>
      <c r="D10" s="5"/>
      <c r="E10" s="5"/>
      <c r="F10" s="5"/>
      <c r="G10" s="5"/>
      <c r="H10" s="12"/>
      <c r="I10" s="12"/>
      <c r="J10" s="12"/>
      <c r="K10" s="12"/>
      <c r="L10" s="12"/>
      <c r="M10" s="12"/>
      <c r="N10" s="12"/>
      <c r="O10" s="12"/>
      <c r="P10" s="12"/>
      <c r="Q10" s="12"/>
      <c r="R10" s="12"/>
      <c r="S10" s="12"/>
      <c r="T10" s="12"/>
      <c r="U10" s="12"/>
    </row>
    <row r="11" spans="1:29" s="11" customFormat="1" ht="18.75" x14ac:dyDescent="0.2">
      <c r="A11" s="347"/>
      <c r="B11" s="347"/>
      <c r="C11" s="347"/>
      <c r="D11" s="13"/>
      <c r="E11" s="13"/>
      <c r="F11" s="13"/>
      <c r="G11" s="13"/>
      <c r="H11" s="12"/>
      <c r="I11" s="12"/>
      <c r="J11" s="12"/>
      <c r="K11" s="12"/>
      <c r="L11" s="12"/>
      <c r="M11" s="12"/>
      <c r="N11" s="12"/>
      <c r="O11" s="12"/>
      <c r="P11" s="12"/>
      <c r="Q11" s="12"/>
      <c r="R11" s="12"/>
      <c r="S11" s="12"/>
      <c r="T11" s="12"/>
      <c r="U11" s="12"/>
    </row>
    <row r="12" spans="1:29" s="11" customFormat="1" ht="18.75" x14ac:dyDescent="0.2">
      <c r="A12" s="382" t="str">
        <f>'1. паспорт местоположение'!A12:C12</f>
        <v>N_99-комп-24</v>
      </c>
      <c r="B12" s="382"/>
      <c r="C12" s="382"/>
      <c r="D12" s="7"/>
      <c r="E12" s="7"/>
      <c r="F12" s="7"/>
      <c r="G12" s="7"/>
      <c r="H12" s="12"/>
      <c r="I12" s="12"/>
      <c r="J12" s="12"/>
      <c r="K12" s="12"/>
      <c r="L12" s="12"/>
      <c r="M12" s="12"/>
      <c r="N12" s="12"/>
      <c r="O12" s="12"/>
      <c r="P12" s="12"/>
      <c r="Q12" s="12"/>
      <c r="R12" s="12"/>
      <c r="S12" s="12"/>
      <c r="T12" s="12"/>
      <c r="U12" s="12"/>
    </row>
    <row r="13" spans="1:29" s="11" customFormat="1" ht="18.75" x14ac:dyDescent="0.2">
      <c r="A13" s="352" t="s">
        <v>5</v>
      </c>
      <c r="B13" s="352"/>
      <c r="C13" s="3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3"/>
      <c r="B14" s="353"/>
      <c r="C14" s="353"/>
      <c r="D14" s="9"/>
      <c r="E14" s="9"/>
      <c r="F14" s="9"/>
      <c r="G14" s="9"/>
      <c r="H14" s="9"/>
      <c r="I14" s="9"/>
      <c r="J14" s="9"/>
      <c r="K14" s="9"/>
      <c r="L14" s="9"/>
      <c r="M14" s="9"/>
      <c r="N14" s="9"/>
      <c r="O14" s="9"/>
      <c r="P14" s="9"/>
      <c r="Q14" s="9"/>
      <c r="R14" s="9"/>
      <c r="S14" s="9"/>
      <c r="T14" s="9"/>
      <c r="U14" s="9"/>
    </row>
    <row r="15" spans="1:29" s="3" customFormat="1" ht="78.75" customHeight="1" x14ac:dyDescent="0.2">
      <c r="A15" s="381"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381"/>
      <c r="C15" s="381"/>
      <c r="D15" s="7"/>
      <c r="E15" s="7"/>
      <c r="F15" s="7"/>
      <c r="G15" s="7"/>
      <c r="H15" s="7"/>
      <c r="I15" s="7"/>
      <c r="J15" s="7"/>
      <c r="K15" s="7"/>
      <c r="L15" s="7"/>
      <c r="M15" s="7"/>
      <c r="N15" s="7"/>
      <c r="O15" s="7"/>
      <c r="P15" s="7"/>
      <c r="Q15" s="7"/>
      <c r="R15" s="7"/>
      <c r="S15" s="7"/>
      <c r="T15" s="7"/>
      <c r="U15" s="7"/>
    </row>
    <row r="16" spans="1:29" s="3" customFormat="1" ht="15" customHeight="1" x14ac:dyDescent="0.2">
      <c r="A16" s="352" t="s">
        <v>4</v>
      </c>
      <c r="B16" s="352"/>
      <c r="C16" s="352"/>
      <c r="D16" s="5"/>
      <c r="E16" s="5"/>
      <c r="F16" s="5"/>
      <c r="G16" s="5"/>
      <c r="H16" s="5"/>
      <c r="I16" s="5"/>
      <c r="J16" s="5"/>
      <c r="K16" s="5"/>
      <c r="L16" s="5"/>
      <c r="M16" s="5"/>
      <c r="N16" s="5"/>
      <c r="O16" s="5"/>
      <c r="P16" s="5"/>
      <c r="Q16" s="5"/>
      <c r="R16" s="5"/>
      <c r="S16" s="5"/>
      <c r="T16" s="5"/>
      <c r="U16" s="5"/>
    </row>
    <row r="17" spans="1:21" s="3" customFormat="1" ht="15" customHeight="1" x14ac:dyDescent="0.2">
      <c r="A17" s="355"/>
      <c r="B17" s="355"/>
      <c r="C17" s="355"/>
      <c r="D17" s="4"/>
      <c r="E17" s="4"/>
      <c r="F17" s="4"/>
      <c r="G17" s="4"/>
      <c r="H17" s="4"/>
      <c r="I17" s="4"/>
      <c r="J17" s="4"/>
      <c r="K17" s="4"/>
      <c r="L17" s="4"/>
      <c r="M17" s="4"/>
      <c r="N17" s="4"/>
      <c r="O17" s="4"/>
      <c r="P17" s="4"/>
      <c r="Q17" s="4"/>
      <c r="R17" s="4"/>
    </row>
    <row r="18" spans="1:21" s="3" customFormat="1" ht="27.75" customHeight="1" x14ac:dyDescent="0.2">
      <c r="A18" s="356" t="s">
        <v>482</v>
      </c>
      <c r="B18" s="356"/>
      <c r="C18" s="3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20" t="s">
        <v>569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1" t="s">
        <v>570</v>
      </c>
      <c r="D23" s="26"/>
      <c r="E23" s="26"/>
      <c r="F23" s="26"/>
      <c r="G23" s="26"/>
      <c r="H23" s="26"/>
      <c r="I23" s="26"/>
      <c r="J23" s="26"/>
      <c r="K23" s="26"/>
      <c r="L23" s="26"/>
      <c r="M23" s="26"/>
      <c r="N23" s="26"/>
      <c r="O23" s="26"/>
      <c r="P23" s="26"/>
      <c r="Q23" s="26"/>
      <c r="R23" s="26"/>
      <c r="S23" s="26"/>
      <c r="T23" s="26"/>
      <c r="U23" s="26"/>
    </row>
    <row r="24" spans="1:21" ht="47.25" x14ac:dyDescent="0.25">
      <c r="A24" s="258" t="s">
        <v>60</v>
      </c>
      <c r="B24" s="279" t="s">
        <v>515</v>
      </c>
      <c r="C24" s="322" t="s">
        <v>577</v>
      </c>
      <c r="D24" s="26"/>
      <c r="E24" s="238"/>
      <c r="F24" s="26"/>
      <c r="G24" s="26"/>
      <c r="H24" s="26"/>
      <c r="I24" s="26"/>
      <c r="J24" s="26"/>
      <c r="K24" s="26"/>
      <c r="L24" s="26"/>
      <c r="M24" s="26"/>
      <c r="N24" s="26"/>
      <c r="O24" s="26"/>
      <c r="P24" s="26"/>
      <c r="Q24" s="26"/>
      <c r="R24" s="26"/>
      <c r="S24" s="26"/>
      <c r="T24" s="26"/>
      <c r="U24" s="26"/>
    </row>
    <row r="25" spans="1:21" ht="47.25" x14ac:dyDescent="0.25">
      <c r="A25" s="27" t="s">
        <v>59</v>
      </c>
      <c r="B25" s="29" t="s">
        <v>516</v>
      </c>
      <c r="C25" s="332" t="s">
        <v>576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321" t="s">
        <v>547</v>
      </c>
      <c r="D26" s="26"/>
      <c r="E26" s="26"/>
      <c r="F26" s="26"/>
      <c r="G26" s="26"/>
      <c r="H26" s="26"/>
      <c r="I26" s="26"/>
      <c r="J26" s="26"/>
      <c r="K26" s="26"/>
      <c r="L26" s="26"/>
      <c r="M26" s="26"/>
      <c r="N26" s="26"/>
      <c r="O26" s="26"/>
      <c r="P26" s="26"/>
      <c r="Q26" s="26"/>
      <c r="R26" s="26"/>
      <c r="S26" s="26"/>
      <c r="T26" s="26"/>
      <c r="U26" s="26"/>
    </row>
    <row r="27" spans="1:21" ht="47.25" x14ac:dyDescent="0.25">
      <c r="A27" s="27" t="s">
        <v>56</v>
      </c>
      <c r="B27" s="29" t="s">
        <v>496</v>
      </c>
      <c r="C27" s="321" t="s">
        <v>571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23">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23">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21" t="s">
        <v>551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39" t="str">
        <f>'1. паспорт местоположение'!A5:C5</f>
        <v>Год раскрытия информации: 2024 год</v>
      </c>
      <c r="B4" s="339"/>
      <c r="C4" s="339"/>
      <c r="D4" s="339"/>
      <c r="E4" s="339"/>
      <c r="F4" s="339"/>
      <c r="G4" s="339"/>
      <c r="H4" s="339"/>
      <c r="I4" s="339"/>
      <c r="J4" s="339"/>
      <c r="K4" s="339"/>
      <c r="L4" s="339"/>
      <c r="M4" s="339"/>
      <c r="N4" s="339"/>
      <c r="O4" s="339"/>
      <c r="P4" s="339"/>
      <c r="Q4" s="339"/>
      <c r="R4" s="339"/>
      <c r="S4" s="339"/>
      <c r="T4" s="339"/>
      <c r="U4" s="339"/>
      <c r="V4" s="339"/>
      <c r="W4" s="339"/>
      <c r="X4" s="339"/>
      <c r="Y4" s="339"/>
      <c r="Z4" s="339"/>
    </row>
    <row r="6" spans="1:28" ht="18.75" x14ac:dyDescent="0.25">
      <c r="A6" s="347" t="s">
        <v>7</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43"/>
      <c r="AB6" s="143"/>
    </row>
    <row r="7" spans="1:28" ht="18.75" x14ac:dyDescent="0.25">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43"/>
      <c r="AB7" s="143"/>
    </row>
    <row r="8" spans="1:28" x14ac:dyDescent="0.25">
      <c r="A8" s="348" t="str">
        <f>'1. паспорт местоположение'!A9</f>
        <v>Акционерное общество "Россети Янтарь" ДЗО  ПАО "Россети"</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44"/>
      <c r="AB8" s="144"/>
    </row>
    <row r="9" spans="1:28"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145"/>
      <c r="AB9" s="145"/>
    </row>
    <row r="10" spans="1:28" ht="18.75" x14ac:dyDescent="0.25">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43"/>
      <c r="AB10" s="143"/>
    </row>
    <row r="11" spans="1:28" x14ac:dyDescent="0.25">
      <c r="A11" s="348" t="str">
        <f>'1. паспорт местоположение'!A12:C12</f>
        <v>N_99-комп-24</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44"/>
      <c r="AB11" s="144"/>
    </row>
    <row r="12" spans="1:28"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145"/>
      <c r="AB12" s="145"/>
    </row>
    <row r="13" spans="1:28" ht="18.75" x14ac:dyDescent="0.25">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10"/>
      <c r="AB13" s="10"/>
    </row>
    <row r="14" spans="1:28" ht="57" customHeight="1" x14ac:dyDescent="0.25">
      <c r="A14"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44"/>
      <c r="AB14" s="144"/>
    </row>
    <row r="15" spans="1:28" ht="15.75"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145"/>
      <c r="AB15" s="145"/>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54"/>
      <c r="AB16" s="154"/>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54"/>
      <c r="AB17" s="154"/>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54"/>
      <c r="AB18" s="154"/>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54"/>
      <c r="AB19" s="154"/>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155"/>
      <c r="AB20" s="155"/>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155"/>
      <c r="AB21" s="155"/>
    </row>
    <row r="22" spans="1:28" x14ac:dyDescent="0.25">
      <c r="A22" s="384" t="s">
        <v>514</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156"/>
      <c r="AB22" s="156"/>
    </row>
    <row r="23" spans="1:28" ht="32.25" customHeight="1" x14ac:dyDescent="0.25">
      <c r="A23" s="386" t="s">
        <v>368</v>
      </c>
      <c r="B23" s="387"/>
      <c r="C23" s="387"/>
      <c r="D23" s="387"/>
      <c r="E23" s="387"/>
      <c r="F23" s="387"/>
      <c r="G23" s="387"/>
      <c r="H23" s="387"/>
      <c r="I23" s="387"/>
      <c r="J23" s="387"/>
      <c r="K23" s="387"/>
      <c r="L23" s="388"/>
      <c r="M23" s="385" t="s">
        <v>369</v>
      </c>
      <c r="N23" s="385"/>
      <c r="O23" s="385"/>
      <c r="P23" s="385"/>
      <c r="Q23" s="385"/>
      <c r="R23" s="385"/>
      <c r="S23" s="385"/>
      <c r="T23" s="385"/>
      <c r="U23" s="385"/>
      <c r="V23" s="385"/>
      <c r="W23" s="385"/>
      <c r="X23" s="385"/>
      <c r="Y23" s="385"/>
      <c r="Z23" s="385"/>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39" t="str">
        <f>'1. паспорт местоположение'!A5:C5</f>
        <v>Год раскрытия информации: 2024 год</v>
      </c>
      <c r="B5" s="339"/>
      <c r="C5" s="339"/>
      <c r="D5" s="339"/>
      <c r="E5" s="339"/>
      <c r="F5" s="339"/>
      <c r="G5" s="339"/>
      <c r="H5" s="339"/>
      <c r="I5" s="339"/>
      <c r="J5" s="339"/>
      <c r="K5" s="339"/>
      <c r="L5" s="339"/>
      <c r="M5" s="339"/>
      <c r="N5" s="339"/>
      <c r="O5" s="339"/>
      <c r="P5" s="153"/>
      <c r="Q5" s="153"/>
      <c r="R5" s="153"/>
      <c r="S5" s="153"/>
      <c r="T5" s="153"/>
      <c r="U5" s="153"/>
      <c r="V5" s="153"/>
      <c r="W5" s="153"/>
      <c r="X5" s="153"/>
      <c r="Y5" s="153"/>
      <c r="Z5" s="153"/>
      <c r="AA5" s="153"/>
      <c r="AB5" s="153"/>
    </row>
    <row r="6" spans="1:28" s="11" customFormat="1" ht="18.75" x14ac:dyDescent="0.3">
      <c r="A6" s="16"/>
      <c r="B6" s="16"/>
      <c r="N6" s="14"/>
    </row>
    <row r="7" spans="1:28" s="11" customFormat="1" ht="18.75" x14ac:dyDescent="0.2">
      <c r="A7" s="347" t="s">
        <v>7</v>
      </c>
      <c r="B7" s="347"/>
      <c r="C7" s="347"/>
      <c r="D7" s="347"/>
      <c r="E7" s="347"/>
      <c r="F7" s="347"/>
      <c r="G7" s="347"/>
      <c r="H7" s="347"/>
      <c r="I7" s="347"/>
      <c r="J7" s="347"/>
      <c r="K7" s="347"/>
      <c r="L7" s="347"/>
      <c r="M7" s="347"/>
      <c r="N7" s="347"/>
      <c r="O7" s="347"/>
      <c r="P7" s="143"/>
      <c r="Q7" s="143"/>
      <c r="R7" s="143"/>
      <c r="S7" s="143"/>
      <c r="T7" s="143"/>
      <c r="U7" s="143"/>
      <c r="V7" s="143"/>
      <c r="W7" s="143"/>
      <c r="X7" s="143"/>
      <c r="Y7" s="143"/>
      <c r="Z7" s="143"/>
    </row>
    <row r="8" spans="1:28" s="11" customFormat="1" ht="18.75" x14ac:dyDescent="0.2">
      <c r="A8" s="347"/>
      <c r="B8" s="347"/>
      <c r="C8" s="347"/>
      <c r="D8" s="347"/>
      <c r="E8" s="347"/>
      <c r="F8" s="347"/>
      <c r="G8" s="347"/>
      <c r="H8" s="347"/>
      <c r="I8" s="347"/>
      <c r="J8" s="347"/>
      <c r="K8" s="347"/>
      <c r="L8" s="347"/>
      <c r="M8" s="347"/>
      <c r="N8" s="347"/>
      <c r="O8" s="347"/>
      <c r="P8" s="143"/>
      <c r="Q8" s="143"/>
      <c r="R8" s="143"/>
      <c r="S8" s="143"/>
      <c r="T8" s="143"/>
      <c r="U8" s="143"/>
      <c r="V8" s="143"/>
      <c r="W8" s="143"/>
      <c r="X8" s="143"/>
      <c r="Y8" s="143"/>
      <c r="Z8" s="143"/>
    </row>
    <row r="9" spans="1:28" s="11" customFormat="1" ht="18.75" x14ac:dyDescent="0.2">
      <c r="A9" s="348" t="str">
        <f>'1. паспорт местоположение'!A9:C9</f>
        <v>Акционерное общество "Россети Янтарь" ДЗО  ПАО "Россети"</v>
      </c>
      <c r="B9" s="348"/>
      <c r="C9" s="348"/>
      <c r="D9" s="348"/>
      <c r="E9" s="348"/>
      <c r="F9" s="348"/>
      <c r="G9" s="348"/>
      <c r="H9" s="348"/>
      <c r="I9" s="348"/>
      <c r="J9" s="348"/>
      <c r="K9" s="348"/>
      <c r="L9" s="348"/>
      <c r="M9" s="348"/>
      <c r="N9" s="348"/>
      <c r="O9" s="348"/>
      <c r="P9" s="143"/>
      <c r="Q9" s="143"/>
      <c r="R9" s="143"/>
      <c r="S9" s="143"/>
      <c r="T9" s="143"/>
      <c r="U9" s="143"/>
      <c r="V9" s="143"/>
      <c r="W9" s="143"/>
      <c r="X9" s="143"/>
      <c r="Y9" s="143"/>
      <c r="Z9" s="143"/>
    </row>
    <row r="10" spans="1:28" s="11" customFormat="1" ht="18.75" x14ac:dyDescent="0.2">
      <c r="A10" s="352" t="s">
        <v>6</v>
      </c>
      <c r="B10" s="352"/>
      <c r="C10" s="352"/>
      <c r="D10" s="352"/>
      <c r="E10" s="352"/>
      <c r="F10" s="352"/>
      <c r="G10" s="352"/>
      <c r="H10" s="352"/>
      <c r="I10" s="352"/>
      <c r="J10" s="352"/>
      <c r="K10" s="352"/>
      <c r="L10" s="352"/>
      <c r="M10" s="352"/>
      <c r="N10" s="352"/>
      <c r="O10" s="352"/>
      <c r="P10" s="143"/>
      <c r="Q10" s="143"/>
      <c r="R10" s="143"/>
      <c r="S10" s="143"/>
      <c r="T10" s="143"/>
      <c r="U10" s="143"/>
      <c r="V10" s="143"/>
      <c r="W10" s="143"/>
      <c r="X10" s="143"/>
      <c r="Y10" s="143"/>
      <c r="Z10" s="143"/>
    </row>
    <row r="11" spans="1:28" s="11" customFormat="1" ht="18.75" x14ac:dyDescent="0.2">
      <c r="A11" s="347"/>
      <c r="B11" s="347"/>
      <c r="C11" s="347"/>
      <c r="D11" s="347"/>
      <c r="E11" s="347"/>
      <c r="F11" s="347"/>
      <c r="G11" s="347"/>
      <c r="H11" s="347"/>
      <c r="I11" s="347"/>
      <c r="J11" s="347"/>
      <c r="K11" s="347"/>
      <c r="L11" s="347"/>
      <c r="M11" s="347"/>
      <c r="N11" s="347"/>
      <c r="O11" s="347"/>
      <c r="P11" s="143"/>
      <c r="Q11" s="143"/>
      <c r="R11" s="143"/>
      <c r="S11" s="143"/>
      <c r="T11" s="143"/>
      <c r="U11" s="143"/>
      <c r="V11" s="143"/>
      <c r="W11" s="143"/>
      <c r="X11" s="143"/>
      <c r="Y11" s="143"/>
      <c r="Z11" s="143"/>
    </row>
    <row r="12" spans="1:28" s="11" customFormat="1" ht="18.75" x14ac:dyDescent="0.2">
      <c r="A12" s="348" t="str">
        <f>'1. паспорт местоположение'!A12:C12</f>
        <v>N_99-комп-24</v>
      </c>
      <c r="B12" s="348"/>
      <c r="C12" s="348"/>
      <c r="D12" s="348"/>
      <c r="E12" s="348"/>
      <c r="F12" s="348"/>
      <c r="G12" s="348"/>
      <c r="H12" s="348"/>
      <c r="I12" s="348"/>
      <c r="J12" s="348"/>
      <c r="K12" s="348"/>
      <c r="L12" s="348"/>
      <c r="M12" s="348"/>
      <c r="N12" s="348"/>
      <c r="O12" s="348"/>
      <c r="P12" s="143"/>
      <c r="Q12" s="143"/>
      <c r="R12" s="143"/>
      <c r="S12" s="143"/>
      <c r="T12" s="143"/>
      <c r="U12" s="143"/>
      <c r="V12" s="143"/>
      <c r="W12" s="143"/>
      <c r="X12" s="143"/>
      <c r="Y12" s="143"/>
      <c r="Z12" s="143"/>
    </row>
    <row r="13" spans="1:28" s="11" customFormat="1" ht="18.75" x14ac:dyDescent="0.2">
      <c r="A13" s="352" t="s">
        <v>5</v>
      </c>
      <c r="B13" s="352"/>
      <c r="C13" s="352"/>
      <c r="D13" s="352"/>
      <c r="E13" s="352"/>
      <c r="F13" s="352"/>
      <c r="G13" s="352"/>
      <c r="H13" s="352"/>
      <c r="I13" s="352"/>
      <c r="J13" s="352"/>
      <c r="K13" s="352"/>
      <c r="L13" s="352"/>
      <c r="M13" s="352"/>
      <c r="N13" s="352"/>
      <c r="O13" s="352"/>
      <c r="P13" s="143"/>
      <c r="Q13" s="143"/>
      <c r="R13" s="143"/>
      <c r="S13" s="143"/>
      <c r="T13" s="143"/>
      <c r="U13" s="143"/>
      <c r="V13" s="143"/>
      <c r="W13" s="143"/>
      <c r="X13" s="143"/>
      <c r="Y13" s="143"/>
      <c r="Z13" s="143"/>
    </row>
    <row r="14" spans="1:28" s="8" customFormat="1" ht="15.75" customHeight="1" x14ac:dyDescent="0.2">
      <c r="A14" s="353"/>
      <c r="B14" s="353"/>
      <c r="C14" s="353"/>
      <c r="D14" s="353"/>
      <c r="E14" s="353"/>
      <c r="F14" s="353"/>
      <c r="G14" s="353"/>
      <c r="H14" s="353"/>
      <c r="I14" s="353"/>
      <c r="J14" s="353"/>
      <c r="K14" s="353"/>
      <c r="L14" s="353"/>
      <c r="M14" s="353"/>
      <c r="N14" s="353"/>
      <c r="O14" s="353"/>
      <c r="P14" s="327"/>
      <c r="Q14" s="327"/>
      <c r="R14" s="327"/>
      <c r="S14" s="327"/>
      <c r="T14" s="327"/>
      <c r="U14" s="327"/>
      <c r="V14" s="327"/>
      <c r="W14" s="327"/>
      <c r="X14" s="327"/>
      <c r="Y14" s="327"/>
      <c r="Z14" s="327"/>
    </row>
    <row r="15" spans="1:28" s="3" customFormat="1" ht="39.75" customHeight="1" x14ac:dyDescent="0.2">
      <c r="A15"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354"/>
      <c r="C15" s="354"/>
      <c r="D15" s="354"/>
      <c r="E15" s="354"/>
      <c r="F15" s="354"/>
      <c r="G15" s="354"/>
      <c r="H15" s="354"/>
      <c r="I15" s="354"/>
      <c r="J15" s="354"/>
      <c r="K15" s="354"/>
      <c r="L15" s="354"/>
      <c r="M15" s="354"/>
      <c r="N15" s="354"/>
      <c r="O15" s="354"/>
      <c r="P15" s="158"/>
      <c r="Q15" s="158"/>
      <c r="R15" s="158"/>
      <c r="S15" s="158"/>
      <c r="T15" s="158"/>
      <c r="U15" s="158"/>
      <c r="V15" s="158"/>
      <c r="W15" s="158"/>
      <c r="X15" s="158"/>
      <c r="Y15" s="158"/>
      <c r="Z15" s="158"/>
    </row>
    <row r="16" spans="1:28" s="3" customFormat="1" ht="15" customHeight="1" x14ac:dyDescent="0.2">
      <c r="A16" s="352" t="s">
        <v>4</v>
      </c>
      <c r="B16" s="352"/>
      <c r="C16" s="352"/>
      <c r="D16" s="352"/>
      <c r="E16" s="352"/>
      <c r="F16" s="352"/>
      <c r="G16" s="352"/>
      <c r="H16" s="352"/>
      <c r="I16" s="352"/>
      <c r="J16" s="352"/>
      <c r="K16" s="352"/>
      <c r="L16" s="352"/>
      <c r="M16" s="352"/>
      <c r="N16" s="352"/>
      <c r="O16" s="352"/>
      <c r="P16" s="145"/>
      <c r="Q16" s="145"/>
      <c r="R16" s="145"/>
      <c r="S16" s="145"/>
      <c r="T16" s="145"/>
      <c r="U16" s="145"/>
      <c r="V16" s="145"/>
      <c r="W16" s="145"/>
      <c r="X16" s="145"/>
      <c r="Y16" s="145"/>
      <c r="Z16" s="145"/>
    </row>
    <row r="17" spans="1:26" s="3" customFormat="1" ht="15" customHeight="1" x14ac:dyDescent="0.2">
      <c r="A17" s="355"/>
      <c r="B17" s="355"/>
      <c r="C17" s="355"/>
      <c r="D17" s="355"/>
      <c r="E17" s="355"/>
      <c r="F17" s="355"/>
      <c r="G17" s="355"/>
      <c r="H17" s="355"/>
      <c r="I17" s="355"/>
      <c r="J17" s="355"/>
      <c r="K17" s="355"/>
      <c r="L17" s="355"/>
      <c r="M17" s="355"/>
      <c r="N17" s="355"/>
      <c r="O17" s="355"/>
      <c r="P17" s="328"/>
      <c r="Q17" s="328"/>
      <c r="R17" s="328"/>
      <c r="S17" s="328"/>
      <c r="T17" s="328"/>
      <c r="U17" s="328"/>
      <c r="V17" s="328"/>
      <c r="W17" s="328"/>
    </row>
    <row r="18" spans="1:26" s="3" customFormat="1" ht="91.5" customHeight="1" x14ac:dyDescent="0.2">
      <c r="A18" s="394" t="s">
        <v>491</v>
      </c>
      <c r="B18" s="394"/>
      <c r="C18" s="394"/>
      <c r="D18" s="394"/>
      <c r="E18" s="394"/>
      <c r="F18" s="394"/>
      <c r="G18" s="394"/>
      <c r="H18" s="394"/>
      <c r="I18" s="394"/>
      <c r="J18" s="394"/>
      <c r="K18" s="394"/>
      <c r="L18" s="394"/>
      <c r="M18" s="394"/>
      <c r="N18" s="394"/>
      <c r="O18" s="394"/>
      <c r="P18" s="6"/>
      <c r="Q18" s="6"/>
      <c r="R18" s="6"/>
      <c r="S18" s="6"/>
      <c r="T18" s="6"/>
      <c r="U18" s="6"/>
      <c r="V18" s="6"/>
      <c r="W18" s="6"/>
      <c r="X18" s="6"/>
      <c r="Y18" s="6"/>
      <c r="Z18" s="6"/>
    </row>
    <row r="19" spans="1:26" s="3" customFormat="1" ht="78" customHeight="1" x14ac:dyDescent="0.2">
      <c r="A19" s="390" t="s">
        <v>3</v>
      </c>
      <c r="B19" s="390" t="s">
        <v>82</v>
      </c>
      <c r="C19" s="390" t="s">
        <v>81</v>
      </c>
      <c r="D19" s="390" t="s">
        <v>73</v>
      </c>
      <c r="E19" s="391" t="s">
        <v>80</v>
      </c>
      <c r="F19" s="392"/>
      <c r="G19" s="392"/>
      <c r="H19" s="392"/>
      <c r="I19" s="393"/>
      <c r="J19" s="390" t="s">
        <v>79</v>
      </c>
      <c r="K19" s="390"/>
      <c r="L19" s="390"/>
      <c r="M19" s="390"/>
      <c r="N19" s="390"/>
      <c r="O19" s="390"/>
      <c r="P19" s="328"/>
      <c r="Q19" s="328"/>
      <c r="R19" s="328"/>
      <c r="S19" s="328"/>
      <c r="T19" s="328"/>
      <c r="U19" s="328"/>
      <c r="V19" s="328"/>
      <c r="W19" s="328"/>
    </row>
    <row r="20" spans="1:26" s="3" customFormat="1" ht="51" customHeight="1" x14ac:dyDescent="0.2">
      <c r="A20" s="390"/>
      <c r="B20" s="390"/>
      <c r="C20" s="390"/>
      <c r="D20" s="390"/>
      <c r="E20" s="329" t="s">
        <v>78</v>
      </c>
      <c r="F20" s="329" t="s">
        <v>77</v>
      </c>
      <c r="G20" s="329" t="s">
        <v>76</v>
      </c>
      <c r="H20" s="329" t="s">
        <v>75</v>
      </c>
      <c r="I20" s="329" t="s">
        <v>74</v>
      </c>
      <c r="J20" s="329">
        <v>2023</v>
      </c>
      <c r="K20" s="329">
        <v>2024</v>
      </c>
      <c r="L20" s="329">
        <v>2025</v>
      </c>
      <c r="M20" s="329">
        <v>2026</v>
      </c>
      <c r="N20" s="329">
        <v>2027</v>
      </c>
      <c r="O20" s="329">
        <v>2028</v>
      </c>
      <c r="P20" s="31"/>
      <c r="Q20" s="31"/>
      <c r="R20" s="31"/>
      <c r="S20" s="31"/>
      <c r="T20" s="31"/>
      <c r="U20" s="31"/>
      <c r="V20" s="31"/>
      <c r="W20" s="31"/>
      <c r="X20" s="30"/>
      <c r="Y20" s="30"/>
      <c r="Z20" s="30"/>
    </row>
    <row r="21" spans="1:26" s="3" customFormat="1" ht="16.5" customHeight="1" x14ac:dyDescent="0.2">
      <c r="A21" s="289">
        <v>1</v>
      </c>
      <c r="B21" s="290">
        <v>2</v>
      </c>
      <c r="C21" s="289">
        <v>3</v>
      </c>
      <c r="D21" s="290">
        <v>4</v>
      </c>
      <c r="E21" s="289">
        <v>5</v>
      </c>
      <c r="F21" s="290">
        <v>6</v>
      </c>
      <c r="G21" s="289">
        <v>7</v>
      </c>
      <c r="H21" s="290">
        <v>8</v>
      </c>
      <c r="I21" s="289">
        <v>9</v>
      </c>
      <c r="J21" s="290">
        <v>10</v>
      </c>
      <c r="K21" s="289">
        <v>11</v>
      </c>
      <c r="L21" s="290">
        <v>12</v>
      </c>
      <c r="M21" s="289">
        <v>13</v>
      </c>
      <c r="N21" s="290">
        <v>14</v>
      </c>
      <c r="O21" s="289">
        <v>15</v>
      </c>
      <c r="P21" s="31"/>
      <c r="Q21" s="31"/>
      <c r="R21" s="31"/>
      <c r="S21" s="31"/>
      <c r="T21" s="31"/>
      <c r="U21" s="31"/>
      <c r="V21" s="31"/>
      <c r="W21" s="31"/>
      <c r="X21" s="30"/>
      <c r="Y21" s="30"/>
      <c r="Z21" s="30"/>
    </row>
    <row r="22" spans="1:26" s="3" customFormat="1" ht="33" customHeight="1" x14ac:dyDescent="0.2">
      <c r="A22" s="291" t="s">
        <v>62</v>
      </c>
      <c r="B22" s="292" t="s">
        <v>573</v>
      </c>
      <c r="C22" s="293">
        <v>0</v>
      </c>
      <c r="D22" s="293">
        <v>0</v>
      </c>
      <c r="E22" s="293">
        <v>0</v>
      </c>
      <c r="F22" s="293">
        <v>0</v>
      </c>
      <c r="G22" s="293">
        <v>0</v>
      </c>
      <c r="H22" s="293">
        <v>0</v>
      </c>
      <c r="I22" s="293">
        <v>0</v>
      </c>
      <c r="J22" s="330">
        <v>0</v>
      </c>
      <c r="K22" s="330">
        <v>0</v>
      </c>
      <c r="L22" s="330">
        <v>0</v>
      </c>
      <c r="M22" s="330">
        <v>0</v>
      </c>
      <c r="N22" s="330">
        <v>0</v>
      </c>
      <c r="O22" s="330">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174"/>
  <sheetViews>
    <sheetView topLeftCell="A3" zoomScale="80" zoomScaleNormal="80" workbookViewId="0">
      <selection activeCell="B26" sqref="B26"/>
    </sheetView>
  </sheetViews>
  <sheetFormatPr defaultColWidth="9.140625" defaultRowHeight="15.75" x14ac:dyDescent="0.2"/>
  <cols>
    <col min="1" max="1" width="61.7109375" style="164" customWidth="1"/>
    <col min="2" max="2" width="18.5703125" style="159" customWidth="1"/>
    <col min="3" max="13" width="16.85546875" style="159" customWidth="1"/>
    <col min="14" max="19" width="16.85546875" style="160" customWidth="1"/>
    <col min="20" max="224" width="9.140625" style="160"/>
    <col min="225" max="225" width="61.7109375" style="160" customWidth="1"/>
    <col min="226" max="226" width="18.5703125" style="160" customWidth="1"/>
    <col min="227" max="266" width="16.85546875" style="160" customWidth="1"/>
    <col min="267" max="268" width="18.5703125" style="160" customWidth="1"/>
    <col min="269" max="269" width="21.7109375" style="160" customWidth="1"/>
    <col min="270" max="480" width="9.140625" style="160"/>
    <col min="481" max="481" width="61.7109375" style="160" customWidth="1"/>
    <col min="482" max="482" width="18.5703125" style="160" customWidth="1"/>
    <col min="483" max="522" width="16.85546875" style="160" customWidth="1"/>
    <col min="523" max="524" width="18.5703125" style="160" customWidth="1"/>
    <col min="525" max="525" width="21.7109375" style="160" customWidth="1"/>
    <col min="526" max="736" width="9.140625" style="160"/>
    <col min="737" max="737" width="61.7109375" style="160" customWidth="1"/>
    <col min="738" max="738" width="18.5703125" style="160" customWidth="1"/>
    <col min="739" max="778" width="16.85546875" style="160" customWidth="1"/>
    <col min="779" max="780" width="18.5703125" style="160" customWidth="1"/>
    <col min="781" max="781" width="21.7109375" style="160" customWidth="1"/>
    <col min="782" max="992" width="9.140625" style="160"/>
    <col min="993" max="993" width="61.7109375" style="160" customWidth="1"/>
    <col min="994" max="994" width="18.5703125" style="160" customWidth="1"/>
    <col min="995" max="1034" width="16.85546875" style="160" customWidth="1"/>
    <col min="1035" max="1036" width="18.5703125" style="160" customWidth="1"/>
    <col min="1037" max="1037" width="21.7109375" style="160" customWidth="1"/>
    <col min="1038" max="1248" width="9.140625" style="160"/>
    <col min="1249" max="1249" width="61.7109375" style="160" customWidth="1"/>
    <col min="1250" max="1250" width="18.5703125" style="160" customWidth="1"/>
    <col min="1251" max="1290" width="16.85546875" style="160" customWidth="1"/>
    <col min="1291" max="1292" width="18.5703125" style="160" customWidth="1"/>
    <col min="1293" max="1293" width="21.7109375" style="160" customWidth="1"/>
    <col min="1294" max="1504" width="9.140625" style="160"/>
    <col min="1505" max="1505" width="61.7109375" style="160" customWidth="1"/>
    <col min="1506" max="1506" width="18.5703125" style="160" customWidth="1"/>
    <col min="1507" max="1546" width="16.85546875" style="160" customWidth="1"/>
    <col min="1547" max="1548" width="18.5703125" style="160" customWidth="1"/>
    <col min="1549" max="1549" width="21.7109375" style="160" customWidth="1"/>
    <col min="1550" max="1760" width="9.140625" style="160"/>
    <col min="1761" max="1761" width="61.7109375" style="160" customWidth="1"/>
    <col min="1762" max="1762" width="18.5703125" style="160" customWidth="1"/>
    <col min="1763" max="1802" width="16.85546875" style="160" customWidth="1"/>
    <col min="1803" max="1804" width="18.5703125" style="160" customWidth="1"/>
    <col min="1805" max="1805" width="21.7109375" style="160" customWidth="1"/>
    <col min="1806" max="2016" width="9.140625" style="160"/>
    <col min="2017" max="2017" width="61.7109375" style="160" customWidth="1"/>
    <col min="2018" max="2018" width="18.5703125" style="160" customWidth="1"/>
    <col min="2019" max="2058" width="16.85546875" style="160" customWidth="1"/>
    <col min="2059" max="2060" width="18.5703125" style="160" customWidth="1"/>
    <col min="2061" max="2061" width="21.7109375" style="160" customWidth="1"/>
    <col min="2062" max="2272" width="9.140625" style="160"/>
    <col min="2273" max="2273" width="61.7109375" style="160" customWidth="1"/>
    <col min="2274" max="2274" width="18.5703125" style="160" customWidth="1"/>
    <col min="2275" max="2314" width="16.85546875" style="160" customWidth="1"/>
    <col min="2315" max="2316" width="18.5703125" style="160" customWidth="1"/>
    <col min="2317" max="2317" width="21.7109375" style="160" customWidth="1"/>
    <col min="2318" max="2528" width="9.140625" style="160"/>
    <col min="2529" max="2529" width="61.7109375" style="160" customWidth="1"/>
    <col min="2530" max="2530" width="18.5703125" style="160" customWidth="1"/>
    <col min="2531" max="2570" width="16.85546875" style="160" customWidth="1"/>
    <col min="2571" max="2572" width="18.5703125" style="160" customWidth="1"/>
    <col min="2573" max="2573" width="21.7109375" style="160" customWidth="1"/>
    <col min="2574" max="2784" width="9.140625" style="160"/>
    <col min="2785" max="2785" width="61.7109375" style="160" customWidth="1"/>
    <col min="2786" max="2786" width="18.5703125" style="160" customWidth="1"/>
    <col min="2787" max="2826" width="16.85546875" style="160" customWidth="1"/>
    <col min="2827" max="2828" width="18.5703125" style="160" customWidth="1"/>
    <col min="2829" max="2829" width="21.7109375" style="160" customWidth="1"/>
    <col min="2830" max="3040" width="9.140625" style="160"/>
    <col min="3041" max="3041" width="61.7109375" style="160" customWidth="1"/>
    <col min="3042" max="3042" width="18.5703125" style="160" customWidth="1"/>
    <col min="3043" max="3082" width="16.85546875" style="160" customWidth="1"/>
    <col min="3083" max="3084" width="18.5703125" style="160" customWidth="1"/>
    <col min="3085" max="3085" width="21.7109375" style="160" customWidth="1"/>
    <col min="3086" max="3296" width="9.140625" style="160"/>
    <col min="3297" max="3297" width="61.7109375" style="160" customWidth="1"/>
    <col min="3298" max="3298" width="18.5703125" style="160" customWidth="1"/>
    <col min="3299" max="3338" width="16.85546875" style="160" customWidth="1"/>
    <col min="3339" max="3340" width="18.5703125" style="160" customWidth="1"/>
    <col min="3341" max="3341" width="21.7109375" style="160" customWidth="1"/>
    <col min="3342" max="3552" width="9.140625" style="160"/>
    <col min="3553" max="3553" width="61.7109375" style="160" customWidth="1"/>
    <col min="3554" max="3554" width="18.5703125" style="160" customWidth="1"/>
    <col min="3555" max="3594" width="16.85546875" style="160" customWidth="1"/>
    <col min="3595" max="3596" width="18.5703125" style="160" customWidth="1"/>
    <col min="3597" max="3597" width="21.7109375" style="160" customWidth="1"/>
    <col min="3598" max="3808" width="9.140625" style="160"/>
    <col min="3809" max="3809" width="61.7109375" style="160" customWidth="1"/>
    <col min="3810" max="3810" width="18.5703125" style="160" customWidth="1"/>
    <col min="3811" max="3850" width="16.85546875" style="160" customWidth="1"/>
    <col min="3851" max="3852" width="18.5703125" style="160" customWidth="1"/>
    <col min="3853" max="3853" width="21.7109375" style="160" customWidth="1"/>
    <col min="3854" max="4064" width="9.140625" style="160"/>
    <col min="4065" max="4065" width="61.7109375" style="160" customWidth="1"/>
    <col min="4066" max="4066" width="18.5703125" style="160" customWidth="1"/>
    <col min="4067" max="4106" width="16.85546875" style="160" customWidth="1"/>
    <col min="4107" max="4108" width="18.5703125" style="160" customWidth="1"/>
    <col min="4109" max="4109" width="21.7109375" style="160" customWidth="1"/>
    <col min="4110" max="4320" width="9.140625" style="160"/>
    <col min="4321" max="4321" width="61.7109375" style="160" customWidth="1"/>
    <col min="4322" max="4322" width="18.5703125" style="160" customWidth="1"/>
    <col min="4323" max="4362" width="16.85546875" style="160" customWidth="1"/>
    <col min="4363" max="4364" width="18.5703125" style="160" customWidth="1"/>
    <col min="4365" max="4365" width="21.7109375" style="160" customWidth="1"/>
    <col min="4366" max="4576" width="9.140625" style="160"/>
    <col min="4577" max="4577" width="61.7109375" style="160" customWidth="1"/>
    <col min="4578" max="4578" width="18.5703125" style="160" customWidth="1"/>
    <col min="4579" max="4618" width="16.85546875" style="160" customWidth="1"/>
    <col min="4619" max="4620" width="18.5703125" style="160" customWidth="1"/>
    <col min="4621" max="4621" width="21.7109375" style="160" customWidth="1"/>
    <col min="4622" max="4832" width="9.140625" style="160"/>
    <col min="4833" max="4833" width="61.7109375" style="160" customWidth="1"/>
    <col min="4834" max="4834" width="18.5703125" style="160" customWidth="1"/>
    <col min="4835" max="4874" width="16.85546875" style="160" customWidth="1"/>
    <col min="4875" max="4876" width="18.5703125" style="160" customWidth="1"/>
    <col min="4877" max="4877" width="21.7109375" style="160" customWidth="1"/>
    <col min="4878" max="5088" width="9.140625" style="160"/>
    <col min="5089" max="5089" width="61.7109375" style="160" customWidth="1"/>
    <col min="5090" max="5090" width="18.5703125" style="160" customWidth="1"/>
    <col min="5091" max="5130" width="16.85546875" style="160" customWidth="1"/>
    <col min="5131" max="5132" width="18.5703125" style="160" customWidth="1"/>
    <col min="5133" max="5133" width="21.7109375" style="160" customWidth="1"/>
    <col min="5134" max="5344" width="9.140625" style="160"/>
    <col min="5345" max="5345" width="61.7109375" style="160" customWidth="1"/>
    <col min="5346" max="5346" width="18.5703125" style="160" customWidth="1"/>
    <col min="5347" max="5386" width="16.85546875" style="160" customWidth="1"/>
    <col min="5387" max="5388" width="18.5703125" style="160" customWidth="1"/>
    <col min="5389" max="5389" width="21.7109375" style="160" customWidth="1"/>
    <col min="5390" max="5600" width="9.140625" style="160"/>
    <col min="5601" max="5601" width="61.7109375" style="160" customWidth="1"/>
    <col min="5602" max="5602" width="18.5703125" style="160" customWidth="1"/>
    <col min="5603" max="5642" width="16.85546875" style="160" customWidth="1"/>
    <col min="5643" max="5644" width="18.5703125" style="160" customWidth="1"/>
    <col min="5645" max="5645" width="21.7109375" style="160" customWidth="1"/>
    <col min="5646" max="5856" width="9.140625" style="160"/>
    <col min="5857" max="5857" width="61.7109375" style="160" customWidth="1"/>
    <col min="5858" max="5858" width="18.5703125" style="160" customWidth="1"/>
    <col min="5859" max="5898" width="16.85546875" style="160" customWidth="1"/>
    <col min="5899" max="5900" width="18.5703125" style="160" customWidth="1"/>
    <col min="5901" max="5901" width="21.7109375" style="160" customWidth="1"/>
    <col min="5902" max="6112" width="9.140625" style="160"/>
    <col min="6113" max="6113" width="61.7109375" style="160" customWidth="1"/>
    <col min="6114" max="6114" width="18.5703125" style="160" customWidth="1"/>
    <col min="6115" max="6154" width="16.85546875" style="160" customWidth="1"/>
    <col min="6155" max="6156" width="18.5703125" style="160" customWidth="1"/>
    <col min="6157" max="6157" width="21.7109375" style="160" customWidth="1"/>
    <col min="6158" max="6368" width="9.140625" style="160"/>
    <col min="6369" max="6369" width="61.7109375" style="160" customWidth="1"/>
    <col min="6370" max="6370" width="18.5703125" style="160" customWidth="1"/>
    <col min="6371" max="6410" width="16.85546875" style="160" customWidth="1"/>
    <col min="6411" max="6412" width="18.5703125" style="160" customWidth="1"/>
    <col min="6413" max="6413" width="21.7109375" style="160" customWidth="1"/>
    <col min="6414" max="6624" width="9.140625" style="160"/>
    <col min="6625" max="6625" width="61.7109375" style="160" customWidth="1"/>
    <col min="6626" max="6626" width="18.5703125" style="160" customWidth="1"/>
    <col min="6627" max="6666" width="16.85546875" style="160" customWidth="1"/>
    <col min="6667" max="6668" width="18.5703125" style="160" customWidth="1"/>
    <col min="6669" max="6669" width="21.7109375" style="160" customWidth="1"/>
    <col min="6670" max="6880" width="9.140625" style="160"/>
    <col min="6881" max="6881" width="61.7109375" style="160" customWidth="1"/>
    <col min="6882" max="6882" width="18.5703125" style="160" customWidth="1"/>
    <col min="6883" max="6922" width="16.85546875" style="160" customWidth="1"/>
    <col min="6923" max="6924" width="18.5703125" style="160" customWidth="1"/>
    <col min="6925" max="6925" width="21.7109375" style="160" customWidth="1"/>
    <col min="6926" max="7136" width="9.140625" style="160"/>
    <col min="7137" max="7137" width="61.7109375" style="160" customWidth="1"/>
    <col min="7138" max="7138" width="18.5703125" style="160" customWidth="1"/>
    <col min="7139" max="7178" width="16.85546875" style="160" customWidth="1"/>
    <col min="7179" max="7180" width="18.5703125" style="160" customWidth="1"/>
    <col min="7181" max="7181" width="21.7109375" style="160" customWidth="1"/>
    <col min="7182" max="7392" width="9.140625" style="160"/>
    <col min="7393" max="7393" width="61.7109375" style="160" customWidth="1"/>
    <col min="7394" max="7394" width="18.5703125" style="160" customWidth="1"/>
    <col min="7395" max="7434" width="16.85546875" style="160" customWidth="1"/>
    <col min="7435" max="7436" width="18.5703125" style="160" customWidth="1"/>
    <col min="7437" max="7437" width="21.7109375" style="160" customWidth="1"/>
    <col min="7438" max="7648" width="9.140625" style="160"/>
    <col min="7649" max="7649" width="61.7109375" style="160" customWidth="1"/>
    <col min="7650" max="7650" width="18.5703125" style="160" customWidth="1"/>
    <col min="7651" max="7690" width="16.85546875" style="160" customWidth="1"/>
    <col min="7691" max="7692" width="18.5703125" style="160" customWidth="1"/>
    <col min="7693" max="7693" width="21.7109375" style="160" customWidth="1"/>
    <col min="7694" max="7904" width="9.140625" style="160"/>
    <col min="7905" max="7905" width="61.7109375" style="160" customWidth="1"/>
    <col min="7906" max="7906" width="18.5703125" style="160" customWidth="1"/>
    <col min="7907" max="7946" width="16.85546875" style="160" customWidth="1"/>
    <col min="7947" max="7948" width="18.5703125" style="160" customWidth="1"/>
    <col min="7949" max="7949" width="21.7109375" style="160" customWidth="1"/>
    <col min="7950" max="8160" width="9.140625" style="160"/>
    <col min="8161" max="8161" width="61.7109375" style="160" customWidth="1"/>
    <col min="8162" max="8162" width="18.5703125" style="160" customWidth="1"/>
    <col min="8163" max="8202" width="16.85546875" style="160" customWidth="1"/>
    <col min="8203" max="8204" width="18.5703125" style="160" customWidth="1"/>
    <col min="8205" max="8205" width="21.7109375" style="160" customWidth="1"/>
    <col min="8206" max="8416" width="9.140625" style="160"/>
    <col min="8417" max="8417" width="61.7109375" style="160" customWidth="1"/>
    <col min="8418" max="8418" width="18.5703125" style="160" customWidth="1"/>
    <col min="8419" max="8458" width="16.85546875" style="160" customWidth="1"/>
    <col min="8459" max="8460" width="18.5703125" style="160" customWidth="1"/>
    <col min="8461" max="8461" width="21.7109375" style="160" customWidth="1"/>
    <col min="8462" max="8672" width="9.140625" style="160"/>
    <col min="8673" max="8673" width="61.7109375" style="160" customWidth="1"/>
    <col min="8674" max="8674" width="18.5703125" style="160" customWidth="1"/>
    <col min="8675" max="8714" width="16.85546875" style="160" customWidth="1"/>
    <col min="8715" max="8716" width="18.5703125" style="160" customWidth="1"/>
    <col min="8717" max="8717" width="21.7109375" style="160" customWidth="1"/>
    <col min="8718" max="8928" width="9.140625" style="160"/>
    <col min="8929" max="8929" width="61.7109375" style="160" customWidth="1"/>
    <col min="8930" max="8930" width="18.5703125" style="160" customWidth="1"/>
    <col min="8931" max="8970" width="16.85546875" style="160" customWidth="1"/>
    <col min="8971" max="8972" width="18.5703125" style="160" customWidth="1"/>
    <col min="8973" max="8973" width="21.7109375" style="160" customWidth="1"/>
    <col min="8974" max="9184" width="9.140625" style="160"/>
    <col min="9185" max="9185" width="61.7109375" style="160" customWidth="1"/>
    <col min="9186" max="9186" width="18.5703125" style="160" customWidth="1"/>
    <col min="9187" max="9226" width="16.85546875" style="160" customWidth="1"/>
    <col min="9227" max="9228" width="18.5703125" style="160" customWidth="1"/>
    <col min="9229" max="9229" width="21.7109375" style="160" customWidth="1"/>
    <col min="9230" max="9440" width="9.140625" style="160"/>
    <col min="9441" max="9441" width="61.7109375" style="160" customWidth="1"/>
    <col min="9442" max="9442" width="18.5703125" style="160" customWidth="1"/>
    <col min="9443" max="9482" width="16.85546875" style="160" customWidth="1"/>
    <col min="9483" max="9484" width="18.5703125" style="160" customWidth="1"/>
    <col min="9485" max="9485" width="21.7109375" style="160" customWidth="1"/>
    <col min="9486" max="9696" width="9.140625" style="160"/>
    <col min="9697" max="9697" width="61.7109375" style="160" customWidth="1"/>
    <col min="9698" max="9698" width="18.5703125" style="160" customWidth="1"/>
    <col min="9699" max="9738" width="16.85546875" style="160" customWidth="1"/>
    <col min="9739" max="9740" width="18.5703125" style="160" customWidth="1"/>
    <col min="9741" max="9741" width="21.7109375" style="160" customWidth="1"/>
    <col min="9742" max="9952" width="9.140625" style="160"/>
    <col min="9953" max="9953" width="61.7109375" style="160" customWidth="1"/>
    <col min="9954" max="9954" width="18.5703125" style="160" customWidth="1"/>
    <col min="9955" max="9994" width="16.85546875" style="160" customWidth="1"/>
    <col min="9995" max="9996" width="18.5703125" style="160" customWidth="1"/>
    <col min="9997" max="9997" width="21.7109375" style="160" customWidth="1"/>
    <col min="9998" max="10208" width="9.140625" style="160"/>
    <col min="10209" max="10209" width="61.7109375" style="160" customWidth="1"/>
    <col min="10210" max="10210" width="18.5703125" style="160" customWidth="1"/>
    <col min="10211" max="10250" width="16.85546875" style="160" customWidth="1"/>
    <col min="10251" max="10252" width="18.5703125" style="160" customWidth="1"/>
    <col min="10253" max="10253" width="21.7109375" style="160" customWidth="1"/>
    <col min="10254" max="10464" width="9.140625" style="160"/>
    <col min="10465" max="10465" width="61.7109375" style="160" customWidth="1"/>
    <col min="10466" max="10466" width="18.5703125" style="160" customWidth="1"/>
    <col min="10467" max="10506" width="16.85546875" style="160" customWidth="1"/>
    <col min="10507" max="10508" width="18.5703125" style="160" customWidth="1"/>
    <col min="10509" max="10509" width="21.7109375" style="160" customWidth="1"/>
    <col min="10510" max="10720" width="9.140625" style="160"/>
    <col min="10721" max="10721" width="61.7109375" style="160" customWidth="1"/>
    <col min="10722" max="10722" width="18.5703125" style="160" customWidth="1"/>
    <col min="10723" max="10762" width="16.85546875" style="160" customWidth="1"/>
    <col min="10763" max="10764" width="18.5703125" style="160" customWidth="1"/>
    <col min="10765" max="10765" width="21.7109375" style="160" customWidth="1"/>
    <col min="10766" max="10976" width="9.140625" style="160"/>
    <col min="10977" max="10977" width="61.7109375" style="160" customWidth="1"/>
    <col min="10978" max="10978" width="18.5703125" style="160" customWidth="1"/>
    <col min="10979" max="11018" width="16.85546875" style="160" customWidth="1"/>
    <col min="11019" max="11020" width="18.5703125" style="160" customWidth="1"/>
    <col min="11021" max="11021" width="21.7109375" style="160" customWidth="1"/>
    <col min="11022" max="11232" width="9.140625" style="160"/>
    <col min="11233" max="11233" width="61.7109375" style="160" customWidth="1"/>
    <col min="11234" max="11234" width="18.5703125" style="160" customWidth="1"/>
    <col min="11235" max="11274" width="16.85546875" style="160" customWidth="1"/>
    <col min="11275" max="11276" width="18.5703125" style="160" customWidth="1"/>
    <col min="11277" max="11277" width="21.7109375" style="160" customWidth="1"/>
    <col min="11278" max="11488" width="9.140625" style="160"/>
    <col min="11489" max="11489" width="61.7109375" style="160" customWidth="1"/>
    <col min="11490" max="11490" width="18.5703125" style="160" customWidth="1"/>
    <col min="11491" max="11530" width="16.85546875" style="160" customWidth="1"/>
    <col min="11531" max="11532" width="18.5703125" style="160" customWidth="1"/>
    <col min="11533" max="11533" width="21.7109375" style="160" customWidth="1"/>
    <col min="11534" max="11744" width="9.140625" style="160"/>
    <col min="11745" max="11745" width="61.7109375" style="160" customWidth="1"/>
    <col min="11746" max="11746" width="18.5703125" style="160" customWidth="1"/>
    <col min="11747" max="11786" width="16.85546875" style="160" customWidth="1"/>
    <col min="11787" max="11788" width="18.5703125" style="160" customWidth="1"/>
    <col min="11789" max="11789" width="21.7109375" style="160" customWidth="1"/>
    <col min="11790" max="12000" width="9.140625" style="160"/>
    <col min="12001" max="12001" width="61.7109375" style="160" customWidth="1"/>
    <col min="12002" max="12002" width="18.5703125" style="160" customWidth="1"/>
    <col min="12003" max="12042" width="16.85546875" style="160" customWidth="1"/>
    <col min="12043" max="12044" width="18.5703125" style="160" customWidth="1"/>
    <col min="12045" max="12045" width="21.7109375" style="160" customWidth="1"/>
    <col min="12046" max="12256" width="9.140625" style="160"/>
    <col min="12257" max="12257" width="61.7109375" style="160" customWidth="1"/>
    <col min="12258" max="12258" width="18.5703125" style="160" customWidth="1"/>
    <col min="12259" max="12298" width="16.85546875" style="160" customWidth="1"/>
    <col min="12299" max="12300" width="18.5703125" style="160" customWidth="1"/>
    <col min="12301" max="12301" width="21.7109375" style="160" customWidth="1"/>
    <col min="12302" max="12512" width="9.140625" style="160"/>
    <col min="12513" max="12513" width="61.7109375" style="160" customWidth="1"/>
    <col min="12514" max="12514" width="18.5703125" style="160" customWidth="1"/>
    <col min="12515" max="12554" width="16.85546875" style="160" customWidth="1"/>
    <col min="12555" max="12556" width="18.5703125" style="160" customWidth="1"/>
    <col min="12557" max="12557" width="21.7109375" style="160" customWidth="1"/>
    <col min="12558" max="12768" width="9.140625" style="160"/>
    <col min="12769" max="12769" width="61.7109375" style="160" customWidth="1"/>
    <col min="12770" max="12770" width="18.5703125" style="160" customWidth="1"/>
    <col min="12771" max="12810" width="16.85546875" style="160" customWidth="1"/>
    <col min="12811" max="12812" width="18.5703125" style="160" customWidth="1"/>
    <col min="12813" max="12813" width="21.7109375" style="160" customWidth="1"/>
    <col min="12814" max="13024" width="9.140625" style="160"/>
    <col min="13025" max="13025" width="61.7109375" style="160" customWidth="1"/>
    <col min="13026" max="13026" width="18.5703125" style="160" customWidth="1"/>
    <col min="13027" max="13066" width="16.85546875" style="160" customWidth="1"/>
    <col min="13067" max="13068" width="18.5703125" style="160" customWidth="1"/>
    <col min="13069" max="13069" width="21.7109375" style="160" customWidth="1"/>
    <col min="13070" max="13280" width="9.140625" style="160"/>
    <col min="13281" max="13281" width="61.7109375" style="160" customWidth="1"/>
    <col min="13282" max="13282" width="18.5703125" style="160" customWidth="1"/>
    <col min="13283" max="13322" width="16.85546875" style="160" customWidth="1"/>
    <col min="13323" max="13324" width="18.5703125" style="160" customWidth="1"/>
    <col min="13325" max="13325" width="21.7109375" style="160" customWidth="1"/>
    <col min="13326" max="13536" width="9.140625" style="160"/>
    <col min="13537" max="13537" width="61.7109375" style="160" customWidth="1"/>
    <col min="13538" max="13538" width="18.5703125" style="160" customWidth="1"/>
    <col min="13539" max="13578" width="16.85546875" style="160" customWidth="1"/>
    <col min="13579" max="13580" width="18.5703125" style="160" customWidth="1"/>
    <col min="13581" max="13581" width="21.7109375" style="160" customWidth="1"/>
    <col min="13582" max="13792" width="9.140625" style="160"/>
    <col min="13793" max="13793" width="61.7109375" style="160" customWidth="1"/>
    <col min="13794" max="13794" width="18.5703125" style="160" customWidth="1"/>
    <col min="13795" max="13834" width="16.85546875" style="160" customWidth="1"/>
    <col min="13835" max="13836" width="18.5703125" style="160" customWidth="1"/>
    <col min="13837" max="13837" width="21.7109375" style="160" customWidth="1"/>
    <col min="13838" max="14048" width="9.140625" style="160"/>
    <col min="14049" max="14049" width="61.7109375" style="160" customWidth="1"/>
    <col min="14050" max="14050" width="18.5703125" style="160" customWidth="1"/>
    <col min="14051" max="14090" width="16.85546875" style="160" customWidth="1"/>
    <col min="14091" max="14092" width="18.5703125" style="160" customWidth="1"/>
    <col min="14093" max="14093" width="21.7109375" style="160" customWidth="1"/>
    <col min="14094" max="14304" width="9.140625" style="160"/>
    <col min="14305" max="14305" width="61.7109375" style="160" customWidth="1"/>
    <col min="14306" max="14306" width="18.5703125" style="160" customWidth="1"/>
    <col min="14307" max="14346" width="16.85546875" style="160" customWidth="1"/>
    <col min="14347" max="14348" width="18.5703125" style="160" customWidth="1"/>
    <col min="14349" max="14349" width="21.7109375" style="160" customWidth="1"/>
    <col min="14350" max="14560" width="9.140625" style="160"/>
    <col min="14561" max="14561" width="61.7109375" style="160" customWidth="1"/>
    <col min="14562" max="14562" width="18.5703125" style="160" customWidth="1"/>
    <col min="14563" max="14602" width="16.85546875" style="160" customWidth="1"/>
    <col min="14603" max="14604" width="18.5703125" style="160" customWidth="1"/>
    <col min="14605" max="14605" width="21.7109375" style="160" customWidth="1"/>
    <col min="14606" max="14816" width="9.140625" style="160"/>
    <col min="14817" max="14817" width="61.7109375" style="160" customWidth="1"/>
    <col min="14818" max="14818" width="18.5703125" style="160" customWidth="1"/>
    <col min="14819" max="14858" width="16.85546875" style="160" customWidth="1"/>
    <col min="14859" max="14860" width="18.5703125" style="160" customWidth="1"/>
    <col min="14861" max="14861" width="21.7109375" style="160" customWidth="1"/>
    <col min="14862" max="15072" width="9.140625" style="160"/>
    <col min="15073" max="15073" width="61.7109375" style="160" customWidth="1"/>
    <col min="15074" max="15074" width="18.5703125" style="160" customWidth="1"/>
    <col min="15075" max="15114" width="16.85546875" style="160" customWidth="1"/>
    <col min="15115" max="15116" width="18.5703125" style="160" customWidth="1"/>
    <col min="15117" max="15117" width="21.7109375" style="160" customWidth="1"/>
    <col min="15118" max="15328" width="9.140625" style="160"/>
    <col min="15329" max="15329" width="61.7109375" style="160" customWidth="1"/>
    <col min="15330" max="15330" width="18.5703125" style="160" customWidth="1"/>
    <col min="15331" max="15370" width="16.85546875" style="160" customWidth="1"/>
    <col min="15371" max="15372" width="18.5703125" style="160" customWidth="1"/>
    <col min="15373" max="15373" width="21.7109375" style="160" customWidth="1"/>
    <col min="15374" max="15584" width="9.140625" style="160"/>
    <col min="15585" max="15585" width="61.7109375" style="160" customWidth="1"/>
    <col min="15586" max="15586" width="18.5703125" style="160" customWidth="1"/>
    <col min="15587" max="15626" width="16.85546875" style="160" customWidth="1"/>
    <col min="15627" max="15628" width="18.5703125" style="160" customWidth="1"/>
    <col min="15629" max="15629" width="21.7109375" style="160" customWidth="1"/>
    <col min="15630" max="15840" width="9.140625" style="160"/>
    <col min="15841" max="15841" width="61.7109375" style="160" customWidth="1"/>
    <col min="15842" max="15842" width="18.5703125" style="160" customWidth="1"/>
    <col min="15843" max="15882" width="16.85546875" style="160" customWidth="1"/>
    <col min="15883" max="15884" width="18.5703125" style="160" customWidth="1"/>
    <col min="15885" max="15885" width="21.7109375" style="160" customWidth="1"/>
    <col min="15886" max="16096" width="9.140625" style="160"/>
    <col min="16097" max="16097" width="61.7109375" style="160" customWidth="1"/>
    <col min="16098" max="16098" width="18.5703125" style="160" customWidth="1"/>
    <col min="16099" max="16138" width="16.85546875" style="160" customWidth="1"/>
    <col min="16139" max="16140" width="18.5703125" style="160" customWidth="1"/>
    <col min="16141" max="16141" width="21.7109375" style="160" customWidth="1"/>
    <col min="16142"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6" t="str">
        <f>'1. паспорт местоположение'!A5:C5</f>
        <v>Год раскрытия информации: 2024 год</v>
      </c>
      <c r="B5" s="406"/>
      <c r="C5" s="406"/>
      <c r="D5" s="406"/>
      <c r="E5" s="406"/>
      <c r="F5" s="406"/>
      <c r="G5" s="406"/>
      <c r="H5" s="406"/>
      <c r="I5" s="162"/>
      <c r="J5" s="162"/>
      <c r="K5" s="162"/>
      <c r="L5" s="162"/>
      <c r="M5" s="162"/>
    </row>
    <row r="6" spans="1:13" ht="18.75" x14ac:dyDescent="0.3">
      <c r="A6" s="16"/>
      <c r="B6" s="11"/>
      <c r="C6" s="11"/>
      <c r="D6" s="11"/>
      <c r="E6" s="11"/>
      <c r="F6" s="11"/>
      <c r="G6" s="11"/>
      <c r="H6" s="11"/>
      <c r="I6" s="15"/>
      <c r="J6" s="15"/>
      <c r="K6" s="14"/>
      <c r="L6" s="11"/>
      <c r="M6" s="11"/>
    </row>
    <row r="7" spans="1:13" ht="18.75" x14ac:dyDescent="0.2">
      <c r="A7" s="347" t="s">
        <v>7</v>
      </c>
      <c r="B7" s="347"/>
      <c r="C7" s="347"/>
      <c r="D7" s="347"/>
      <c r="E7" s="347"/>
      <c r="F7" s="347"/>
      <c r="G7" s="347"/>
      <c r="H7" s="347"/>
      <c r="I7" s="143"/>
      <c r="J7" s="143"/>
      <c r="K7" s="143"/>
      <c r="L7" s="143"/>
      <c r="M7" s="143"/>
    </row>
    <row r="8" spans="1:13" ht="18.75" x14ac:dyDescent="0.2">
      <c r="A8" s="280"/>
      <c r="B8" s="280"/>
      <c r="C8" s="280"/>
      <c r="D8" s="280"/>
      <c r="E8" s="280"/>
      <c r="F8" s="280"/>
      <c r="G8" s="280"/>
      <c r="H8" s="280"/>
      <c r="I8" s="280"/>
      <c r="J8" s="280"/>
      <c r="K8" s="280"/>
      <c r="L8" s="143"/>
      <c r="M8" s="143"/>
    </row>
    <row r="9" spans="1:13" ht="18.75" x14ac:dyDescent="0.2">
      <c r="A9" s="372" t="str">
        <f>'1. паспорт местоположение'!A9:C9</f>
        <v>Акционерное общество "Россети Янтарь" ДЗО  ПАО "Россети"</v>
      </c>
      <c r="B9" s="372"/>
      <c r="C9" s="372"/>
      <c r="D9" s="372"/>
      <c r="E9" s="372"/>
      <c r="F9" s="372"/>
      <c r="G9" s="372"/>
      <c r="H9" s="372"/>
      <c r="I9" s="158"/>
      <c r="J9" s="158"/>
      <c r="K9" s="158"/>
      <c r="L9" s="158"/>
      <c r="M9" s="158"/>
    </row>
    <row r="10" spans="1:13" x14ac:dyDescent="0.2">
      <c r="A10" s="352" t="s">
        <v>6</v>
      </c>
      <c r="B10" s="352"/>
      <c r="C10" s="352"/>
      <c r="D10" s="352"/>
      <c r="E10" s="352"/>
      <c r="F10" s="352"/>
      <c r="G10" s="352"/>
      <c r="H10" s="352"/>
      <c r="I10" s="145"/>
      <c r="J10" s="145"/>
      <c r="K10" s="145"/>
      <c r="L10" s="145"/>
      <c r="M10" s="145"/>
    </row>
    <row r="11" spans="1:13" ht="18.75" x14ac:dyDescent="0.2">
      <c r="A11" s="280"/>
      <c r="B11" s="280"/>
      <c r="C11" s="280"/>
      <c r="D11" s="280"/>
      <c r="E11" s="280"/>
      <c r="F11" s="280"/>
      <c r="G11" s="280"/>
      <c r="H11" s="280"/>
      <c r="I11" s="280"/>
      <c r="J11" s="280"/>
      <c r="K11" s="280"/>
      <c r="L11" s="143"/>
      <c r="M11" s="143"/>
    </row>
    <row r="12" spans="1:13" ht="18.75" x14ac:dyDescent="0.2">
      <c r="A12" s="372" t="str">
        <f>'1. паспорт местоположение'!A12:C12</f>
        <v>N_99-комп-24</v>
      </c>
      <c r="B12" s="372"/>
      <c r="C12" s="372"/>
      <c r="D12" s="372"/>
      <c r="E12" s="372"/>
      <c r="F12" s="372"/>
      <c r="G12" s="372"/>
      <c r="H12" s="372"/>
      <c r="I12" s="158"/>
      <c r="J12" s="158"/>
      <c r="K12" s="158"/>
      <c r="L12" s="158"/>
      <c r="M12" s="158"/>
    </row>
    <row r="13" spans="1:13" x14ac:dyDescent="0.2">
      <c r="A13" s="352" t="s">
        <v>5</v>
      </c>
      <c r="B13" s="352"/>
      <c r="C13" s="352"/>
      <c r="D13" s="352"/>
      <c r="E13" s="352"/>
      <c r="F13" s="352"/>
      <c r="G13" s="352"/>
      <c r="H13" s="352"/>
      <c r="I13" s="145"/>
      <c r="J13" s="145"/>
      <c r="K13" s="145"/>
      <c r="L13" s="145"/>
      <c r="M13" s="145"/>
    </row>
    <row r="14" spans="1:13" ht="18.75" x14ac:dyDescent="0.2">
      <c r="A14" s="281"/>
      <c r="B14" s="281"/>
      <c r="C14" s="281"/>
      <c r="D14" s="281"/>
      <c r="E14" s="281"/>
      <c r="F14" s="281"/>
      <c r="G14" s="281"/>
      <c r="H14" s="281"/>
      <c r="I14" s="281"/>
      <c r="J14" s="281"/>
      <c r="K14" s="281"/>
      <c r="L14" s="281"/>
      <c r="M14" s="281"/>
    </row>
    <row r="15" spans="1:13" ht="60.75" customHeight="1" x14ac:dyDescent="0.2">
      <c r="A15" s="407" t="str">
        <f>'1. паспорт местоположение'!A15:C15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407"/>
      <c r="C15" s="407"/>
      <c r="D15" s="407"/>
      <c r="E15" s="407"/>
      <c r="F15" s="407"/>
      <c r="G15" s="407"/>
      <c r="H15" s="407"/>
      <c r="I15" s="158"/>
      <c r="J15" s="158"/>
      <c r="K15" s="158"/>
      <c r="L15" s="158"/>
      <c r="M15" s="158"/>
    </row>
    <row r="16" spans="1:13" x14ac:dyDescent="0.2">
      <c r="A16" s="352" t="s">
        <v>4</v>
      </c>
      <c r="B16" s="352"/>
      <c r="C16" s="352"/>
      <c r="D16" s="352"/>
      <c r="E16" s="352"/>
      <c r="F16" s="352"/>
      <c r="G16" s="352"/>
      <c r="H16" s="352"/>
      <c r="I16" s="145"/>
      <c r="J16" s="145"/>
      <c r="K16" s="145"/>
      <c r="L16" s="145"/>
      <c r="M16" s="145"/>
    </row>
    <row r="17" spans="1:13" ht="18.75" x14ac:dyDescent="0.2">
      <c r="A17" s="282"/>
      <c r="B17" s="282"/>
      <c r="C17" s="282"/>
      <c r="D17" s="282"/>
      <c r="E17" s="282"/>
      <c r="F17" s="282"/>
      <c r="G17" s="282"/>
      <c r="H17" s="282"/>
      <c r="I17" s="282"/>
      <c r="J17" s="282"/>
      <c r="K17" s="282"/>
      <c r="L17" s="282"/>
      <c r="M17" s="282"/>
    </row>
    <row r="18" spans="1:13" ht="18.75" x14ac:dyDescent="0.2">
      <c r="A18" s="372" t="s">
        <v>492</v>
      </c>
      <c r="B18" s="372"/>
      <c r="C18" s="372"/>
      <c r="D18" s="372"/>
      <c r="E18" s="372"/>
      <c r="F18" s="372"/>
      <c r="G18" s="372"/>
      <c r="H18" s="372"/>
      <c r="I18" s="6"/>
      <c r="J18" s="6"/>
      <c r="K18" s="6"/>
      <c r="L18" s="6"/>
      <c r="M18" s="6"/>
    </row>
    <row r="19" spans="1:13" x14ac:dyDescent="0.2">
      <c r="A19" s="163"/>
    </row>
    <row r="20" spans="1:13" x14ac:dyDescent="0.2">
      <c r="A20" s="163"/>
    </row>
    <row r="21" spans="1:13" x14ac:dyDescent="0.2">
      <c r="A21" s="163"/>
    </row>
    <row r="22" spans="1:13" x14ac:dyDescent="0.2">
      <c r="A22" s="163"/>
    </row>
    <row r="23" spans="1:13" x14ac:dyDescent="0.2">
      <c r="D23" s="165"/>
    </row>
    <row r="24" spans="1:13" ht="16.5" thickBot="1" x14ac:dyDescent="0.25">
      <c r="A24" s="166" t="s">
        <v>342</v>
      </c>
      <c r="B24" s="167" t="s">
        <v>1</v>
      </c>
      <c r="D24" s="168"/>
      <c r="E24" s="169"/>
      <c r="F24" s="169"/>
      <c r="G24" s="169"/>
      <c r="H24" s="169"/>
    </row>
    <row r="25" spans="1:13" x14ac:dyDescent="0.2">
      <c r="A25" s="170" t="s">
        <v>529</v>
      </c>
      <c r="B25" s="171">
        <f>'6.2. Паспорт фин осв ввод'!C30*1000000</f>
        <v>44378292.25</v>
      </c>
    </row>
    <row r="26" spans="1:13" x14ac:dyDescent="0.2">
      <c r="A26" s="172" t="s">
        <v>340</v>
      </c>
      <c r="B26" s="259">
        <v>0</v>
      </c>
    </row>
    <row r="27" spans="1:13" x14ac:dyDescent="0.2">
      <c r="A27" s="172" t="s">
        <v>338</v>
      </c>
      <c r="B27" s="259">
        <v>10</v>
      </c>
      <c r="D27" s="165" t="s">
        <v>341</v>
      </c>
    </row>
    <row r="28" spans="1:13" ht="16.149999999999999" customHeight="1" thickBot="1" x14ac:dyDescent="0.25">
      <c r="A28" s="173" t="s">
        <v>336</v>
      </c>
      <c r="B28" s="174">
        <v>1</v>
      </c>
      <c r="D28" s="395" t="s">
        <v>339</v>
      </c>
      <c r="E28" s="396"/>
      <c r="F28" s="397"/>
      <c r="G28" s="404" t="str">
        <f>IF(SUM(B89:L89)=0,"не окупается",SUM(B89:L89))</f>
        <v>не окупается</v>
      </c>
      <c r="H28" s="405"/>
    </row>
    <row r="29" spans="1:13" ht="15.6" customHeight="1" x14ac:dyDescent="0.2">
      <c r="A29" s="170" t="s">
        <v>334</v>
      </c>
      <c r="B29" s="171">
        <f>B25*0.01</f>
        <v>443782.92249999999</v>
      </c>
      <c r="D29" s="395" t="s">
        <v>337</v>
      </c>
      <c r="E29" s="396"/>
      <c r="F29" s="397"/>
      <c r="G29" s="404" t="str">
        <f>IF(SUM(B90:L90)=0,"не окупается",SUM(B90:L90))</f>
        <v>не окупается</v>
      </c>
      <c r="H29" s="405"/>
    </row>
    <row r="30" spans="1:13" ht="27.6" customHeight="1" x14ac:dyDescent="0.2">
      <c r="A30" s="172" t="s">
        <v>530</v>
      </c>
      <c r="B30" s="259">
        <v>1</v>
      </c>
      <c r="D30" s="395" t="s">
        <v>335</v>
      </c>
      <c r="E30" s="396"/>
      <c r="F30" s="397"/>
      <c r="G30" s="398">
        <f>L87</f>
        <v>-42523911.672949441</v>
      </c>
      <c r="H30" s="399"/>
    </row>
    <row r="31" spans="1:13" x14ac:dyDescent="0.2">
      <c r="A31" s="172" t="s">
        <v>333</v>
      </c>
      <c r="B31" s="259">
        <v>1</v>
      </c>
      <c r="D31" s="400"/>
      <c r="E31" s="401"/>
      <c r="F31" s="402"/>
      <c r="G31" s="400"/>
      <c r="H31" s="402"/>
    </row>
    <row r="32" spans="1:13" x14ac:dyDescent="0.2">
      <c r="A32" s="172" t="s">
        <v>311</v>
      </c>
      <c r="B32" s="259"/>
    </row>
    <row r="33" spans="1:12" x14ac:dyDescent="0.2">
      <c r="A33" s="172" t="s">
        <v>332</v>
      </c>
      <c r="B33" s="259"/>
    </row>
    <row r="34" spans="1:12" x14ac:dyDescent="0.2">
      <c r="A34" s="172" t="s">
        <v>331</v>
      </c>
      <c r="B34" s="259"/>
    </row>
    <row r="35" spans="1:12" x14ac:dyDescent="0.2">
      <c r="A35" s="260"/>
      <c r="B35" s="259"/>
    </row>
    <row r="36" spans="1:12" ht="16.5" thickBot="1" x14ac:dyDescent="0.25">
      <c r="A36" s="173" t="s">
        <v>303</v>
      </c>
      <c r="B36" s="175">
        <v>0.2</v>
      </c>
    </row>
    <row r="37" spans="1:12" x14ac:dyDescent="0.2">
      <c r="A37" s="170" t="s">
        <v>531</v>
      </c>
      <c r="B37" s="171">
        <v>0</v>
      </c>
    </row>
    <row r="38" spans="1:12" x14ac:dyDescent="0.2">
      <c r="A38" s="172" t="s">
        <v>330</v>
      </c>
      <c r="B38" s="259"/>
    </row>
    <row r="39" spans="1:12" ht="16.5" thickBot="1" x14ac:dyDescent="0.25">
      <c r="A39" s="261" t="s">
        <v>329</v>
      </c>
      <c r="B39" s="262"/>
    </row>
    <row r="40" spans="1:12" x14ac:dyDescent="0.2">
      <c r="A40" s="176" t="s">
        <v>532</v>
      </c>
      <c r="B40" s="177">
        <v>1</v>
      </c>
    </row>
    <row r="41" spans="1:12" x14ac:dyDescent="0.2">
      <c r="A41" s="178" t="s">
        <v>328</v>
      </c>
      <c r="B41" s="179"/>
    </row>
    <row r="42" spans="1:12" x14ac:dyDescent="0.2">
      <c r="A42" s="178" t="s">
        <v>327</v>
      </c>
      <c r="B42" s="180"/>
    </row>
    <row r="43" spans="1:12" x14ac:dyDescent="0.2">
      <c r="A43" s="178" t="s">
        <v>326</v>
      </c>
      <c r="B43" s="180">
        <v>0</v>
      </c>
    </row>
    <row r="44" spans="1:12" x14ac:dyDescent="0.2">
      <c r="A44" s="178" t="s">
        <v>325</v>
      </c>
      <c r="B44" s="180">
        <v>0.13</v>
      </c>
    </row>
    <row r="45" spans="1:12" x14ac:dyDescent="0.2">
      <c r="A45" s="178" t="s">
        <v>324</v>
      </c>
      <c r="B45" s="180">
        <f>1-B43</f>
        <v>1</v>
      </c>
    </row>
    <row r="46" spans="1:12" ht="16.5" thickBot="1" x14ac:dyDescent="0.25">
      <c r="A46" s="263" t="s">
        <v>323</v>
      </c>
      <c r="B46" s="264">
        <f>B45*B44+B43*B42*(1-B36)</f>
        <v>0.13</v>
      </c>
      <c r="C46" s="181"/>
    </row>
    <row r="47" spans="1:12" s="184" customFormat="1" x14ac:dyDescent="0.2">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
      <c r="A48" s="185" t="s">
        <v>321</v>
      </c>
      <c r="B48" s="265">
        <f>C102</f>
        <v>4.9001762230179997E-2</v>
      </c>
      <c r="C48" s="265">
        <f t="shared" ref="C48:L48" si="1">D102</f>
        <v>4.7000273037249997E-2</v>
      </c>
      <c r="D48" s="265">
        <f t="shared" si="1"/>
        <v>4.7000273037249997E-2</v>
      </c>
      <c r="E48" s="265">
        <f t="shared" si="1"/>
        <v>4.7000273037249997E-2</v>
      </c>
      <c r="F48" s="265">
        <f t="shared" si="1"/>
        <v>4.7000273037249997E-2</v>
      </c>
      <c r="G48" s="265">
        <f t="shared" si="1"/>
        <v>4.7000273037249997E-2</v>
      </c>
      <c r="H48" s="265">
        <f t="shared" si="1"/>
        <v>4.7000273037249997E-2</v>
      </c>
      <c r="I48" s="265">
        <f t="shared" si="1"/>
        <v>4.7000273037249997E-2</v>
      </c>
      <c r="J48" s="265">
        <f t="shared" si="1"/>
        <v>4.7000273037249997E-2</v>
      </c>
      <c r="K48" s="265">
        <f t="shared" si="1"/>
        <v>4.7000273037249997E-2</v>
      </c>
      <c r="L48" s="265">
        <f t="shared" si="1"/>
        <v>4.7000273037249997E-2</v>
      </c>
    </row>
    <row r="49" spans="1:13" s="184" customFormat="1" x14ac:dyDescent="0.2">
      <c r="A49" s="185" t="s">
        <v>320</v>
      </c>
      <c r="B49" s="265">
        <f>C103</f>
        <v>0.10250459143275026</v>
      </c>
      <c r="C49" s="265">
        <f t="shared" ref="C49:L49" si="2">D103</f>
        <v>0.1543226082549114</v>
      </c>
      <c r="D49" s="265">
        <f t="shared" si="2"/>
        <v>0.20857608601596289</v>
      </c>
      <c r="E49" s="265">
        <f t="shared" si="2"/>
        <v>0.26537949204500411</v>
      </c>
      <c r="F49" s="265">
        <f t="shared" si="2"/>
        <v>0.324852673666856</v>
      </c>
      <c r="G49" s="265">
        <f t="shared" si="2"/>
        <v>0.38712111106332903</v>
      </c>
      <c r="H49" s="265">
        <f t="shared" si="2"/>
        <v>0.45231618201903911</v>
      </c>
      <c r="I49" s="265">
        <f t="shared" si="2"/>
        <v>0.52057543911035054</v>
      </c>
      <c r="J49" s="265">
        <f t="shared" si="2"/>
        <v>0.59204289992227332</v>
      </c>
      <c r="K49" s="265">
        <f t="shared" si="2"/>
        <v>0.66686935090563559</v>
      </c>
      <c r="L49" s="265">
        <f t="shared" si="2"/>
        <v>0.74521266551562437</v>
      </c>
    </row>
    <row r="50" spans="1:13" s="184" customFormat="1" ht="16.5" thickBot="1" x14ac:dyDescent="0.25">
      <c r="A50" s="186" t="s">
        <v>533</v>
      </c>
      <c r="B50" s="187">
        <v>0</v>
      </c>
      <c r="C50" s="187">
        <v>0</v>
      </c>
      <c r="D50" s="187">
        <v>0</v>
      </c>
      <c r="E50" s="187">
        <v>0</v>
      </c>
      <c r="F50" s="187">
        <v>0</v>
      </c>
      <c r="G50" s="187">
        <v>0</v>
      </c>
      <c r="H50" s="187">
        <v>0</v>
      </c>
      <c r="I50" s="187">
        <v>0</v>
      </c>
      <c r="J50" s="187">
        <v>0</v>
      </c>
      <c r="K50" s="187">
        <v>0</v>
      </c>
      <c r="L50" s="187">
        <v>0</v>
      </c>
    </row>
    <row r="51" spans="1:13" ht="16.5" thickBot="1" x14ac:dyDescent="0.25">
      <c r="M51" s="160"/>
    </row>
    <row r="52" spans="1:13" x14ac:dyDescent="0.2">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60"/>
    </row>
    <row r="53" spans="1:13" x14ac:dyDescent="0.2">
      <c r="A53" s="190"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160"/>
    </row>
    <row r="54" spans="1:13" x14ac:dyDescent="0.2">
      <c r="A54" s="190" t="s">
        <v>317</v>
      </c>
      <c r="B54" s="266">
        <f>B25*B28*B43*1.18</f>
        <v>0</v>
      </c>
      <c r="C54" s="266">
        <v>0</v>
      </c>
      <c r="D54" s="266">
        <v>0</v>
      </c>
      <c r="E54" s="266">
        <v>0</v>
      </c>
      <c r="F54" s="266">
        <v>0</v>
      </c>
      <c r="G54" s="266">
        <v>0</v>
      </c>
      <c r="H54" s="266">
        <v>0</v>
      </c>
      <c r="I54" s="266">
        <v>0</v>
      </c>
      <c r="J54" s="266">
        <v>0</v>
      </c>
      <c r="K54" s="266">
        <v>0</v>
      </c>
      <c r="L54" s="266">
        <v>0</v>
      </c>
      <c r="M54" s="160"/>
    </row>
    <row r="55" spans="1:13" x14ac:dyDescent="0.2">
      <c r="A55" s="190"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160"/>
    </row>
    <row r="56" spans="1:13" ht="16.5" thickBot="1" x14ac:dyDescent="0.25">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60"/>
    </row>
    <row r="57" spans="1:13" s="195" customFormat="1" ht="16.5" thickBot="1" x14ac:dyDescent="0.25">
      <c r="A57" s="193"/>
      <c r="B57" s="194"/>
      <c r="C57" s="194"/>
      <c r="D57" s="194"/>
      <c r="E57" s="194"/>
      <c r="F57" s="194"/>
      <c r="G57" s="194"/>
      <c r="H57" s="194"/>
      <c r="I57" s="194"/>
      <c r="J57" s="194"/>
      <c r="K57" s="194"/>
      <c r="L57" s="194"/>
    </row>
    <row r="58" spans="1:13" x14ac:dyDescent="0.2">
      <c r="A58" s="188" t="s">
        <v>534</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60"/>
    </row>
    <row r="59" spans="1:13" ht="14.25" x14ac:dyDescent="0.2">
      <c r="A59" s="196"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160"/>
    </row>
    <row r="60" spans="1:13" x14ac:dyDescent="0.2">
      <c r="A60" s="190" t="s">
        <v>313</v>
      </c>
      <c r="B60" s="266">
        <f t="shared" ref="B60:L60" si="9">SUM(B61:B65)</f>
        <v>0</v>
      </c>
      <c r="C60" s="266">
        <f t="shared" si="9"/>
        <v>-512268.66059918719</v>
      </c>
      <c r="D60" s="266">
        <f>SUM(D61:D65)</f>
        <v>-536345.42751577543</v>
      </c>
      <c r="E60" s="266">
        <f t="shared" si="9"/>
        <v>-561553.80905129737</v>
      </c>
      <c r="F60" s="266">
        <f t="shared" si="9"/>
        <v>-587946.99140181614</v>
      </c>
      <c r="G60" s="266">
        <f t="shared" si="9"/>
        <v>-615580.66052913119</v>
      </c>
      <c r="H60" s="266">
        <f t="shared" si="9"/>
        <v>-644513.11965045112</v>
      </c>
      <c r="I60" s="266">
        <f t="shared" si="9"/>
        <v>-674805.41225011216</v>
      </c>
      <c r="J60" s="266">
        <f t="shared" si="9"/>
        <v>-706521.45087288145</v>
      </c>
      <c r="K60" s="266">
        <f t="shared" si="9"/>
        <v>-739728.15197058092</v>
      </c>
      <c r="L60" s="266">
        <f t="shared" si="9"/>
        <v>-774495.57708653877</v>
      </c>
      <c r="M60" s="160"/>
    </row>
    <row r="61" spans="1:13" x14ac:dyDescent="0.2">
      <c r="A61" s="197" t="s">
        <v>312</v>
      </c>
      <c r="B61" s="266"/>
      <c r="C61" s="266">
        <f>-IF(C$47&lt;=$B$30,0,$B$29*(1+C$49)*$B$28)</f>
        <v>-512268.66059918719</v>
      </c>
      <c r="D61" s="266">
        <f>-IF(D$47&lt;=$B$30,0,$B$29*(1+D$49)*$B$28)</f>
        <v>-536345.42751577543</v>
      </c>
      <c r="E61" s="266">
        <f t="shared" ref="E61:L61" si="10">-IF(E$47&lt;=$B$30,0,$B$29*(1+E$49)*$B$28)</f>
        <v>-561553.80905129737</v>
      </c>
      <c r="F61" s="266">
        <f t="shared" si="10"/>
        <v>-587946.99140181614</v>
      </c>
      <c r="G61" s="266">
        <f t="shared" si="10"/>
        <v>-615580.66052913119</v>
      </c>
      <c r="H61" s="266">
        <f t="shared" si="10"/>
        <v>-644513.11965045112</v>
      </c>
      <c r="I61" s="266">
        <f t="shared" si="10"/>
        <v>-674805.41225011216</v>
      </c>
      <c r="J61" s="266">
        <f t="shared" si="10"/>
        <v>-706521.45087288145</v>
      </c>
      <c r="K61" s="266">
        <f t="shared" si="10"/>
        <v>-739728.15197058092</v>
      </c>
      <c r="L61" s="266">
        <f t="shared" si="10"/>
        <v>-774495.57708653877</v>
      </c>
      <c r="M61" s="160"/>
    </row>
    <row r="62" spans="1:13" x14ac:dyDescent="0.2">
      <c r="A62" s="197" t="str">
        <f>A32</f>
        <v>Прочие расходы при эксплуатации объекта, руб. без НДС</v>
      </c>
      <c r="B62" s="266"/>
      <c r="C62" s="266"/>
      <c r="D62" s="266"/>
      <c r="E62" s="266"/>
      <c r="F62" s="266"/>
      <c r="G62" s="266"/>
      <c r="H62" s="266"/>
      <c r="I62" s="266"/>
      <c r="J62" s="266"/>
      <c r="K62" s="266"/>
      <c r="L62" s="266"/>
      <c r="M62" s="160"/>
    </row>
    <row r="63" spans="1:13" x14ac:dyDescent="0.2">
      <c r="A63" s="197" t="s">
        <v>531</v>
      </c>
      <c r="B63" s="266"/>
      <c r="C63" s="266"/>
      <c r="D63" s="266"/>
      <c r="E63" s="266"/>
      <c r="F63" s="266"/>
      <c r="G63" s="266"/>
      <c r="H63" s="266"/>
      <c r="I63" s="266"/>
      <c r="J63" s="266"/>
      <c r="K63" s="266"/>
      <c r="L63" s="266"/>
      <c r="M63" s="160"/>
    </row>
    <row r="64" spans="1:13" x14ac:dyDescent="0.2">
      <c r="A64" s="197" t="s">
        <v>531</v>
      </c>
      <c r="B64" s="266"/>
      <c r="C64" s="266"/>
      <c r="D64" s="266"/>
      <c r="E64" s="266"/>
      <c r="F64" s="266"/>
      <c r="G64" s="266"/>
      <c r="H64" s="266"/>
      <c r="I64" s="266"/>
      <c r="J64" s="266"/>
      <c r="K64" s="266"/>
      <c r="L64" s="266"/>
      <c r="M64" s="160"/>
    </row>
    <row r="65" spans="1:13" ht="31.5" x14ac:dyDescent="0.2">
      <c r="A65" s="197" t="s">
        <v>535</v>
      </c>
      <c r="B65" s="266"/>
      <c r="C65" s="266"/>
      <c r="D65" s="266"/>
      <c r="E65" s="266"/>
      <c r="F65" s="266"/>
      <c r="G65" s="266"/>
      <c r="H65" s="266"/>
      <c r="I65" s="266"/>
      <c r="J65" s="266"/>
      <c r="K65" s="266"/>
      <c r="L65" s="266"/>
      <c r="M65" s="160"/>
    </row>
    <row r="66" spans="1:13" ht="28.5" x14ac:dyDescent="0.2">
      <c r="A66" s="198" t="s">
        <v>310</v>
      </c>
      <c r="B66" s="267">
        <f t="shared" ref="B66:L66" si="11">B59+B60</f>
        <v>0</v>
      </c>
      <c r="C66" s="267">
        <f t="shared" si="11"/>
        <v>-512268.66059918719</v>
      </c>
      <c r="D66" s="267">
        <f t="shared" si="11"/>
        <v>-536345.42751577543</v>
      </c>
      <c r="E66" s="267">
        <f t="shared" si="11"/>
        <v>-561553.80905129737</v>
      </c>
      <c r="F66" s="267">
        <f t="shared" si="11"/>
        <v>-587946.99140181614</v>
      </c>
      <c r="G66" s="267">
        <f t="shared" si="11"/>
        <v>-615580.66052913119</v>
      </c>
      <c r="H66" s="267">
        <f t="shared" si="11"/>
        <v>-644513.11965045112</v>
      </c>
      <c r="I66" s="267">
        <f t="shared" si="11"/>
        <v>-674805.41225011216</v>
      </c>
      <c r="J66" s="267">
        <f t="shared" si="11"/>
        <v>-706521.45087288145</v>
      </c>
      <c r="K66" s="267">
        <f t="shared" si="11"/>
        <v>-739728.15197058092</v>
      </c>
      <c r="L66" s="267">
        <f t="shared" si="11"/>
        <v>-774495.57708653877</v>
      </c>
      <c r="M66" s="160"/>
    </row>
    <row r="67" spans="1:13" x14ac:dyDescent="0.2">
      <c r="A67" s="197" t="s">
        <v>305</v>
      </c>
      <c r="B67" s="199"/>
      <c r="C67" s="266">
        <f>-($B$25)*$B$28/$B$27</f>
        <v>-4437829.2249999996</v>
      </c>
      <c r="D67" s="266">
        <f>C67</f>
        <v>-4437829.2249999996</v>
      </c>
      <c r="E67" s="266">
        <f t="shared" ref="E67:L67" si="12">D67</f>
        <v>-4437829.2249999996</v>
      </c>
      <c r="F67" s="266">
        <f t="shared" si="12"/>
        <v>-4437829.2249999996</v>
      </c>
      <c r="G67" s="266">
        <f t="shared" si="12"/>
        <v>-4437829.2249999996</v>
      </c>
      <c r="H67" s="266">
        <f t="shared" si="12"/>
        <v>-4437829.2249999996</v>
      </c>
      <c r="I67" s="266">
        <f t="shared" si="12"/>
        <v>-4437829.2249999996</v>
      </c>
      <c r="J67" s="266">
        <f t="shared" si="12"/>
        <v>-4437829.2249999996</v>
      </c>
      <c r="K67" s="266">
        <f t="shared" si="12"/>
        <v>-4437829.2249999996</v>
      </c>
      <c r="L67" s="266">
        <f t="shared" si="12"/>
        <v>-4437829.2249999996</v>
      </c>
      <c r="M67" s="160"/>
    </row>
    <row r="68" spans="1:13" ht="28.5" x14ac:dyDescent="0.2">
      <c r="A68" s="198" t="s">
        <v>306</v>
      </c>
      <c r="B68" s="267">
        <f t="shared" ref="B68:J68" si="13">B66+B67</f>
        <v>0</v>
      </c>
      <c r="C68" s="267">
        <f>C66+C67</f>
        <v>-4950097.8855991866</v>
      </c>
      <c r="D68" s="267">
        <f>D66+D67</f>
        <v>-4974174.6525157746</v>
      </c>
      <c r="E68" s="267">
        <f t="shared" si="13"/>
        <v>-4999383.0340512972</v>
      </c>
      <c r="F68" s="267">
        <f>F66+C67</f>
        <v>-5025776.2164018154</v>
      </c>
      <c r="G68" s="267">
        <f t="shared" si="13"/>
        <v>-5053409.8855291307</v>
      </c>
      <c r="H68" s="267">
        <f t="shared" si="13"/>
        <v>-5082342.3446504511</v>
      </c>
      <c r="I68" s="267">
        <f t="shared" si="13"/>
        <v>-5112634.6372501114</v>
      </c>
      <c r="J68" s="267">
        <f t="shared" si="13"/>
        <v>-5144350.675872881</v>
      </c>
      <c r="K68" s="267">
        <f>K66+K67</f>
        <v>-5177557.3769705808</v>
      </c>
      <c r="L68" s="267">
        <f>L66+L67</f>
        <v>-5212324.8020865386</v>
      </c>
      <c r="M68" s="160"/>
    </row>
    <row r="69" spans="1:13" x14ac:dyDescent="0.2">
      <c r="A69" s="197"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c r="M69" s="160"/>
    </row>
    <row r="70" spans="1:13" ht="14.25" x14ac:dyDescent="0.2">
      <c r="A70" s="198" t="s">
        <v>309</v>
      </c>
      <c r="B70" s="267">
        <f t="shared" ref="B70:L70" si="15">B68+B69</f>
        <v>0</v>
      </c>
      <c r="C70" s="267">
        <f t="shared" si="15"/>
        <v>-4950097.8855991866</v>
      </c>
      <c r="D70" s="267">
        <f t="shared" si="15"/>
        <v>-4974174.6525157746</v>
      </c>
      <c r="E70" s="267">
        <f t="shared" si="15"/>
        <v>-4999383.0340512972</v>
      </c>
      <c r="F70" s="267">
        <f t="shared" si="15"/>
        <v>-5025776.2164018154</v>
      </c>
      <c r="G70" s="267">
        <f t="shared" si="15"/>
        <v>-5053409.8855291307</v>
      </c>
      <c r="H70" s="267">
        <f t="shared" si="15"/>
        <v>-5082342.3446504511</v>
      </c>
      <c r="I70" s="267">
        <f t="shared" si="15"/>
        <v>-5112634.6372501114</v>
      </c>
      <c r="J70" s="267">
        <f t="shared" si="15"/>
        <v>-5144350.675872881</v>
      </c>
      <c r="K70" s="267">
        <f t="shared" si="15"/>
        <v>-5177557.3769705808</v>
      </c>
      <c r="L70" s="267">
        <f t="shared" si="15"/>
        <v>-5212324.8020865386</v>
      </c>
      <c r="M70" s="160"/>
    </row>
    <row r="71" spans="1:13" x14ac:dyDescent="0.2">
      <c r="A71" s="197" t="s">
        <v>303</v>
      </c>
      <c r="B71" s="266">
        <f t="shared" ref="B71:L71" si="16">-B70*$B$36</f>
        <v>0</v>
      </c>
      <c r="C71" s="266">
        <f t="shared" si="16"/>
        <v>990019.5771198374</v>
      </c>
      <c r="D71" s="266">
        <f t="shared" si="16"/>
        <v>994834.93050315499</v>
      </c>
      <c r="E71" s="266">
        <f t="shared" si="16"/>
        <v>999876.60681025952</v>
      </c>
      <c r="F71" s="266">
        <f t="shared" si="16"/>
        <v>1005155.2432803632</v>
      </c>
      <c r="G71" s="266">
        <f t="shared" si="16"/>
        <v>1010681.9771058261</v>
      </c>
      <c r="H71" s="266">
        <f t="shared" si="16"/>
        <v>1016468.4689300903</v>
      </c>
      <c r="I71" s="266">
        <f t="shared" si="16"/>
        <v>1022526.9274500223</v>
      </c>
      <c r="J71" s="266">
        <f t="shared" si="16"/>
        <v>1028870.1351745762</v>
      </c>
      <c r="K71" s="266">
        <f t="shared" si="16"/>
        <v>1035511.4753941162</v>
      </c>
      <c r="L71" s="266">
        <f t="shared" si="16"/>
        <v>1042464.9604173078</v>
      </c>
      <c r="M71" s="160"/>
    </row>
    <row r="72" spans="1:13" ht="15" thickBot="1" x14ac:dyDescent="0.25">
      <c r="A72" s="200" t="s">
        <v>308</v>
      </c>
      <c r="B72" s="201">
        <f t="shared" ref="B72:L72" si="17">B70+B71</f>
        <v>0</v>
      </c>
      <c r="C72" s="201">
        <f t="shared" si="17"/>
        <v>-3960078.3084793491</v>
      </c>
      <c r="D72" s="201">
        <f t="shared" si="17"/>
        <v>-3979339.7220126195</v>
      </c>
      <c r="E72" s="201">
        <f t="shared" si="17"/>
        <v>-3999506.4272410376</v>
      </c>
      <c r="F72" s="201">
        <f t="shared" si="17"/>
        <v>-4020620.9731214521</v>
      </c>
      <c r="G72" s="201">
        <f t="shared" si="17"/>
        <v>-4042727.9084233046</v>
      </c>
      <c r="H72" s="201">
        <f t="shared" si="17"/>
        <v>-4065873.8757203608</v>
      </c>
      <c r="I72" s="201">
        <f t="shared" si="17"/>
        <v>-4090107.7098000892</v>
      </c>
      <c r="J72" s="201">
        <f t="shared" si="17"/>
        <v>-4115480.5406983048</v>
      </c>
      <c r="K72" s="201">
        <f t="shared" si="17"/>
        <v>-4142045.9015764645</v>
      </c>
      <c r="L72" s="201">
        <f t="shared" si="17"/>
        <v>-4169859.8416692307</v>
      </c>
      <c r="M72" s="160"/>
    </row>
    <row r="73" spans="1:13" s="161" customFormat="1" ht="16.5" thickBot="1" x14ac:dyDescent="0.25">
      <c r="A73" s="324"/>
      <c r="B73" s="325">
        <f>C107</f>
        <v>1.5</v>
      </c>
      <c r="C73" s="325">
        <f t="shared" ref="C73:L73" si="18">D107</f>
        <v>2.5</v>
      </c>
      <c r="D73" s="325">
        <f t="shared" si="18"/>
        <v>3.5</v>
      </c>
      <c r="E73" s="325">
        <f t="shared" si="18"/>
        <v>4.5</v>
      </c>
      <c r="F73" s="325">
        <f t="shared" si="18"/>
        <v>5.5</v>
      </c>
      <c r="G73" s="325">
        <f t="shared" si="18"/>
        <v>6.5</v>
      </c>
      <c r="H73" s="325">
        <f t="shared" si="18"/>
        <v>7.5</v>
      </c>
      <c r="I73" s="325">
        <f t="shared" si="18"/>
        <v>8.5</v>
      </c>
      <c r="J73" s="325">
        <f t="shared" si="18"/>
        <v>9.5</v>
      </c>
      <c r="K73" s="325">
        <f t="shared" si="18"/>
        <v>10.5</v>
      </c>
      <c r="L73" s="325">
        <f t="shared" si="18"/>
        <v>11.5</v>
      </c>
    </row>
    <row r="74" spans="1:13" x14ac:dyDescent="0.2">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c r="M74" s="160"/>
    </row>
    <row r="75" spans="1:13" ht="28.5" x14ac:dyDescent="0.2">
      <c r="A75" s="196" t="s">
        <v>306</v>
      </c>
      <c r="B75" s="267">
        <f t="shared" ref="B75:L75" si="20">B68</f>
        <v>0</v>
      </c>
      <c r="C75" s="267">
        <f t="shared" si="20"/>
        <v>-4950097.8855991866</v>
      </c>
      <c r="D75" s="267">
        <f>D68</f>
        <v>-4974174.6525157746</v>
      </c>
      <c r="E75" s="267">
        <f t="shared" si="20"/>
        <v>-4999383.0340512972</v>
      </c>
      <c r="F75" s="267">
        <f t="shared" si="20"/>
        <v>-5025776.2164018154</v>
      </c>
      <c r="G75" s="267">
        <f t="shared" si="20"/>
        <v>-5053409.8855291307</v>
      </c>
      <c r="H75" s="267">
        <f t="shared" si="20"/>
        <v>-5082342.3446504511</v>
      </c>
      <c r="I75" s="267">
        <f t="shared" si="20"/>
        <v>-5112634.6372501114</v>
      </c>
      <c r="J75" s="267">
        <f t="shared" si="20"/>
        <v>-5144350.675872881</v>
      </c>
      <c r="K75" s="267">
        <f t="shared" si="20"/>
        <v>-5177557.3769705808</v>
      </c>
      <c r="L75" s="267">
        <f t="shared" si="20"/>
        <v>-5212324.8020865386</v>
      </c>
      <c r="M75" s="160"/>
    </row>
    <row r="76" spans="1:13" x14ac:dyDescent="0.2">
      <c r="A76" s="197" t="s">
        <v>305</v>
      </c>
      <c r="B76" s="266">
        <f t="shared" ref="B76:K76" si="21">-B67</f>
        <v>0</v>
      </c>
      <c r="C76" s="266">
        <f>-C67</f>
        <v>4437829.2249999996</v>
      </c>
      <c r="D76" s="266">
        <f t="shared" si="21"/>
        <v>4437829.2249999996</v>
      </c>
      <c r="E76" s="266">
        <f t="shared" si="21"/>
        <v>4437829.2249999996</v>
      </c>
      <c r="F76" s="266">
        <f>-C67</f>
        <v>4437829.2249999996</v>
      </c>
      <c r="G76" s="266">
        <f t="shared" si="21"/>
        <v>4437829.2249999996</v>
      </c>
      <c r="H76" s="266">
        <f t="shared" si="21"/>
        <v>4437829.2249999996</v>
      </c>
      <c r="I76" s="266">
        <f t="shared" si="21"/>
        <v>4437829.2249999996</v>
      </c>
      <c r="J76" s="266">
        <f t="shared" si="21"/>
        <v>4437829.2249999996</v>
      </c>
      <c r="K76" s="266">
        <f t="shared" si="21"/>
        <v>4437829.2249999996</v>
      </c>
      <c r="L76" s="266">
        <f>-L67</f>
        <v>4437829.2249999996</v>
      </c>
      <c r="M76" s="160"/>
    </row>
    <row r="77" spans="1:13" x14ac:dyDescent="0.2">
      <c r="A77" s="197"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c r="M77" s="160"/>
    </row>
    <row r="78" spans="1:13" x14ac:dyDescent="0.2">
      <c r="A78" s="197"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160"/>
    </row>
    <row r="79" spans="1:13" x14ac:dyDescent="0.2">
      <c r="A79" s="197" t="s">
        <v>302</v>
      </c>
      <c r="B79" s="266">
        <f>IF(((SUM($B$59:B59)+SUM($B$61:B64))+SUM($B$81:B81))&lt;0,((SUM($B$59:B59)+SUM($B$61:B64))+SUM($B$81:B81))*0.2-SUM($A$79:A79),IF(SUM(A$79:$A79)&lt;0,0-SUM(A$79:$A79),0))</f>
        <v>0</v>
      </c>
      <c r="C79" s="266">
        <f>IF(((SUM($B$59:C59)+SUM($B$61:C64))+SUM($B$81:C81))&lt;0,((SUM($B$59:C59)+SUM($B$61:C64))+SUM($B$81:C81))*0.2-SUM($A$79:B79),IF(SUM(B$79:$B79)&lt;0,0-SUM(B$79:$B79),0))</f>
        <v>-8978112.182119837</v>
      </c>
      <c r="D79" s="266">
        <f>IF(((SUM($B$59:D59)+SUM($B$61:D64))+SUM($B$81:D81))&lt;0,((SUM($B$59:D59)+SUM($B$61:D64))+SUM($B$81:D81))*0.2-SUM($A$79:C79),IF(SUM($B$79:C79)&lt;0,0-SUM($B$79:C79),0))</f>
        <v>-107269.08550315537</v>
      </c>
      <c r="E79" s="266">
        <f>IF(((SUM($B$59:E59)+SUM($B$61:E64))+SUM($B$81:E81))&lt;0,((SUM($B$59:E59)+SUM($B$61:E64))+SUM($B$81:E81))*0.2-SUM($A$79:D79),IF(SUM($B$79:D79)&lt;0,0-SUM($B$79:D79),0))</f>
        <v>-112310.76181025989</v>
      </c>
      <c r="F79" s="266">
        <f>IF(((SUM($B$59:F59)+SUM($B$61:F64))+SUM($B$81:F81))&lt;0,((SUM($B$59:F59)+SUM($B$61:F64))+SUM($B$81:F81))*0.2-SUM($A$79:E79),IF(SUM($B$79:E79)&lt;0,0-SUM($B$79:E79),0))</f>
        <v>-117589.39828036353</v>
      </c>
      <c r="G79" s="266">
        <f>IF(((SUM($B$59:G59)+SUM($B$61:G64))+SUM($B$81:G81))&lt;0,((SUM($B$59:G59)+SUM($B$61:G64))+SUM($B$81:G81))*0.2-SUM($A$79:F79),IF(SUM($B$79:F79)&lt;0,0-SUM($B$79:F79),0))</f>
        <v>-123116.13210582733</v>
      </c>
      <c r="H79" s="266">
        <f>IF(((SUM($B$59:H59)+SUM($B$61:H64))+SUM($B$81:H81))&lt;0,((SUM($B$59:H59)+SUM($B$61:H64))+SUM($B$81:H81))*0.2-SUM($A$79:G79),IF(SUM($B$79:G79)&lt;0,0-SUM($B$79:G79),0))</f>
        <v>-128902.62393008918</v>
      </c>
      <c r="I79" s="266">
        <f>IF(((SUM($B$59:I59)+SUM($B$61:I64))+SUM($B$81:I81))&lt;0,((SUM($B$59:I59)+SUM($B$61:I64))+SUM($B$81:I81))*0.2-SUM($A$79:H79),IF(SUM($B$79:H79)&lt;0,0-SUM($B$79:H79),0))</f>
        <v>-134961.08245002292</v>
      </c>
      <c r="J79" s="266">
        <f>IF(((SUM($B$59:J59)+SUM($B$61:J64))+SUM($B$81:J81))&lt;0,((SUM($B$59:J59)+SUM($B$61:J64))+SUM($B$81:J81))*0.2-SUM($A$79:I79),IF(SUM($B$79:I79)&lt;0,0-SUM($B$79:I79),0))</f>
        <v>-141304.29017457552</v>
      </c>
      <c r="K79" s="266">
        <f>IF(((SUM($B$59:K59)+SUM($B$61:K64))+SUM($B$81:K81))&lt;0,((SUM($B$59:K59)+SUM($B$61:K64))+SUM($B$81:K81))*0.2-SUM($A$79:J79),IF(SUM($B$79:J79)&lt;0,0-SUM($B$79:J79),0))</f>
        <v>-147945.63039411604</v>
      </c>
      <c r="L79" s="266">
        <f>IF(((SUM($B$59:L59)+SUM($B$61:L64))+SUM($B$81:L81))&lt;0,((SUM($B$59:L59)+SUM($B$61:L64))+SUM($B$81:L81))*0.2-SUM($A$79:K79),IF(SUM($B$79:K79)&lt;0,0-SUM($B$79:K79),0))</f>
        <v>-154899.11541730911</v>
      </c>
      <c r="M79" s="160"/>
    </row>
    <row r="80" spans="1:13" x14ac:dyDescent="0.2">
      <c r="A80" s="197"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c r="M80" s="160"/>
    </row>
    <row r="81" spans="1:13" x14ac:dyDescent="0.2">
      <c r="A81" s="197" t="s">
        <v>557</v>
      </c>
      <c r="B81" s="266">
        <f>'6.2. Паспорт фин осв ввод'!G30*-1*1000000</f>
        <v>0</v>
      </c>
      <c r="C81" s="266">
        <f>'6.2. Паспорт фин осв ввод'!H30*-1*1000000</f>
        <v>-44378292.25</v>
      </c>
      <c r="D81" s="266"/>
      <c r="E81" s="266"/>
      <c r="F81" s="266"/>
      <c r="G81" s="266"/>
      <c r="H81" s="266"/>
      <c r="I81" s="266"/>
      <c r="J81" s="266"/>
      <c r="K81" s="266"/>
      <c r="L81" s="266"/>
      <c r="M81" s="160"/>
    </row>
    <row r="82" spans="1:13" x14ac:dyDescent="0.2">
      <c r="A82" s="197"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c r="M82" s="160"/>
    </row>
    <row r="83" spans="1:13" ht="14.25" x14ac:dyDescent="0.2">
      <c r="A83" s="198" t="s">
        <v>299</v>
      </c>
      <c r="B83" s="267">
        <f>SUM(B75:B82)</f>
        <v>0</v>
      </c>
      <c r="C83" s="267">
        <f t="shared" ref="C83:L83" si="25">SUM(C75:C82)</f>
        <v>-53868673.092719026</v>
      </c>
      <c r="D83" s="267">
        <f t="shared" si="25"/>
        <v>-643614.51301893033</v>
      </c>
      <c r="E83" s="267">
        <f t="shared" si="25"/>
        <v>-673864.5708615575</v>
      </c>
      <c r="F83" s="267">
        <f t="shared" si="25"/>
        <v>-705536.38968217932</v>
      </c>
      <c r="G83" s="267">
        <f t="shared" si="25"/>
        <v>-738696.7926349584</v>
      </c>
      <c r="H83" s="267">
        <f t="shared" si="25"/>
        <v>-773415.74358054064</v>
      </c>
      <c r="I83" s="267">
        <f t="shared" si="25"/>
        <v>-809766.49470013473</v>
      </c>
      <c r="J83" s="267">
        <f t="shared" si="25"/>
        <v>-847825.74104745686</v>
      </c>
      <c r="K83" s="267">
        <f t="shared" si="25"/>
        <v>-887673.7823646972</v>
      </c>
      <c r="L83" s="267">
        <f t="shared" si="25"/>
        <v>-929394.69250384811</v>
      </c>
      <c r="M83" s="160"/>
    </row>
    <row r="84" spans="1:13" ht="14.25" x14ac:dyDescent="0.2">
      <c r="A84" s="198" t="s">
        <v>298</v>
      </c>
      <c r="B84" s="267">
        <f>SUM($B$83:B83)</f>
        <v>0</v>
      </c>
      <c r="C84" s="267">
        <f>SUM($B$83:C83)</f>
        <v>-53868673.092719026</v>
      </c>
      <c r="D84" s="267">
        <f>SUM($B$83:D83)</f>
        <v>-54512287.605737954</v>
      </c>
      <c r="E84" s="267">
        <f>SUM($B$83:E83)</f>
        <v>-55186152.17659951</v>
      </c>
      <c r="F84" s="267">
        <f>SUM($B$83:F83)</f>
        <v>-55891688.566281691</v>
      </c>
      <c r="G84" s="267">
        <f>SUM($B$83:G83)</f>
        <v>-56630385.358916648</v>
      </c>
      <c r="H84" s="267">
        <f>SUM($B$83:H83)</f>
        <v>-57403801.10249719</v>
      </c>
      <c r="I84" s="267">
        <f>SUM($B$83:I83)</f>
        <v>-58213567.597197324</v>
      </c>
      <c r="J84" s="267">
        <f>SUM($B$83:J83)</f>
        <v>-59061393.338244781</v>
      </c>
      <c r="K84" s="267">
        <f>SUM($B$83:K83)</f>
        <v>-59949067.120609477</v>
      </c>
      <c r="L84" s="267">
        <f>SUM($B$83:L83)</f>
        <v>-60878461.813113324</v>
      </c>
      <c r="M84" s="160"/>
    </row>
    <row r="85" spans="1:13" x14ac:dyDescent="0.2">
      <c r="A85" s="197" t="s">
        <v>536</v>
      </c>
      <c r="B85" s="268">
        <f t="shared" ref="B85:L85" si="26">1/POWER((1+$B$44),B73)</f>
        <v>0.83249634370229864</v>
      </c>
      <c r="C85" s="268">
        <f t="shared" si="26"/>
        <v>0.73672242805513155</v>
      </c>
      <c r="D85" s="268">
        <f t="shared" si="26"/>
        <v>0.65196675049126696</v>
      </c>
      <c r="E85" s="268">
        <f t="shared" si="26"/>
        <v>0.57696172609846641</v>
      </c>
      <c r="F85" s="268">
        <f t="shared" si="26"/>
        <v>0.51058559831722694</v>
      </c>
      <c r="G85" s="268">
        <f t="shared" si="26"/>
        <v>0.45184566222763445</v>
      </c>
      <c r="H85" s="268">
        <f t="shared" si="26"/>
        <v>0.39986341790056151</v>
      </c>
      <c r="I85" s="268">
        <f t="shared" si="26"/>
        <v>0.35386143177040841</v>
      </c>
      <c r="J85" s="268">
        <f t="shared" si="26"/>
        <v>0.31315170953133498</v>
      </c>
      <c r="K85" s="268">
        <f t="shared" si="26"/>
        <v>0.27712540666489821</v>
      </c>
      <c r="L85" s="268">
        <f t="shared" si="26"/>
        <v>0.24524372271229933</v>
      </c>
      <c r="M85" s="160"/>
    </row>
    <row r="86" spans="1:13" ht="28.5" x14ac:dyDescent="0.2">
      <c r="A86" s="196" t="s">
        <v>297</v>
      </c>
      <c r="B86" s="267">
        <f>B83*B85</f>
        <v>0</v>
      </c>
      <c r="C86" s="267">
        <f>C83*C85</f>
        <v>-39686259.636976093</v>
      </c>
      <c r="D86" s="267">
        <f t="shared" ref="D86:L86" si="27">D83*D85</f>
        <v>-419615.26262197125</v>
      </c>
      <c r="E86" s="267">
        <f t="shared" si="27"/>
        <v>-388794.06596088654</v>
      </c>
      <c r="F86" s="267">
        <f t="shared" si="27"/>
        <v>-360236.71966045169</v>
      </c>
      <c r="G86" s="267">
        <f t="shared" si="27"/>
        <v>-333776.94145357236</v>
      </c>
      <c r="H86" s="267">
        <f t="shared" si="27"/>
        <v>-309260.66268621926</v>
      </c>
      <c r="I86" s="267">
        <f t="shared" si="27"/>
        <v>-286545.13121429452</v>
      </c>
      <c r="J86" s="267">
        <f t="shared" si="27"/>
        <v>-265498.08019368205</v>
      </c>
      <c r="K86" s="267">
        <f t="shared" si="27"/>
        <v>-245996.95792358505</v>
      </c>
      <c r="L86" s="267">
        <f t="shared" si="27"/>
        <v>-227928.21425869642</v>
      </c>
      <c r="M86" s="160"/>
    </row>
    <row r="87" spans="1:13" ht="14.25" x14ac:dyDescent="0.2">
      <c r="A87" s="196" t="s">
        <v>296</v>
      </c>
      <c r="B87" s="267">
        <f>SUM($B$86:B86)</f>
        <v>0</v>
      </c>
      <c r="C87" s="267">
        <f>SUM($B$86:C86)</f>
        <v>-39686259.636976093</v>
      </c>
      <c r="D87" s="267">
        <f>SUM($B$86:D86)</f>
        <v>-40105874.899598062</v>
      </c>
      <c r="E87" s="267">
        <f>SUM($B$86:E86)</f>
        <v>-40494668.965558946</v>
      </c>
      <c r="F87" s="267">
        <f>SUM($B$86:F86)</f>
        <v>-40854905.6852194</v>
      </c>
      <c r="G87" s="267">
        <f>SUM($B$86:G86)</f>
        <v>-41188682.626672968</v>
      </c>
      <c r="H87" s="267">
        <f>SUM($B$86:H86)</f>
        <v>-41497943.28935919</v>
      </c>
      <c r="I87" s="267">
        <f>SUM($B$86:I86)</f>
        <v>-41784488.42057348</v>
      </c>
      <c r="J87" s="267">
        <f>SUM($B$86:J86)</f>
        <v>-42049986.500767164</v>
      </c>
      <c r="K87" s="267">
        <f>SUM($B$86:K86)</f>
        <v>-42295983.458690748</v>
      </c>
      <c r="L87" s="267">
        <f>SUM($B$86:L86)</f>
        <v>-42523911.672949441</v>
      </c>
      <c r="M87" s="160"/>
    </row>
    <row r="88" spans="1:13" ht="14.25" x14ac:dyDescent="0.2">
      <c r="A88" s="196"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160"/>
    </row>
    <row r="89" spans="1:13" ht="14.25" x14ac:dyDescent="0.2">
      <c r="A89" s="196"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4" customFormat="1" x14ac:dyDescent="0.2">
      <c r="A91" s="164"/>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
      <c r="A92" s="205" t="s">
        <v>292</v>
      </c>
      <c r="B92" s="111"/>
      <c r="C92" s="111"/>
      <c r="D92" s="111"/>
      <c r="E92" s="111"/>
      <c r="F92" s="111"/>
      <c r="G92" s="111"/>
      <c r="H92" s="111"/>
      <c r="I92" s="111"/>
      <c r="J92" s="111"/>
      <c r="K92" s="111"/>
      <c r="L92" s="326">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9" ht="33" customHeight="1" x14ac:dyDescent="0.2">
      <c r="A97" s="403" t="s">
        <v>537</v>
      </c>
      <c r="B97" s="403"/>
      <c r="C97" s="403"/>
      <c r="D97" s="403"/>
      <c r="E97" s="403"/>
      <c r="F97" s="403"/>
      <c r="G97" s="403"/>
      <c r="H97" s="403"/>
      <c r="I97" s="403"/>
      <c r="J97" s="403"/>
      <c r="K97" s="403"/>
      <c r="L97" s="403"/>
      <c r="M97" s="199"/>
    </row>
    <row r="98" spans="1:39" x14ac:dyDescent="0.2">
      <c r="C98" s="206"/>
    </row>
    <row r="99" spans="1:39" ht="12.75" hidden="1" x14ac:dyDescent="0.2">
      <c r="A99" s="210"/>
      <c r="B99" s="208"/>
      <c r="C99" s="208"/>
      <c r="D99" s="208"/>
      <c r="E99" s="208"/>
      <c r="F99" s="208"/>
      <c r="G99" s="208"/>
      <c r="H99" s="208"/>
      <c r="I99" s="208"/>
      <c r="J99" s="208"/>
      <c r="K99" s="208"/>
      <c r="L99" s="208"/>
      <c r="M99" s="208"/>
      <c r="AB99" s="208"/>
      <c r="AC99" s="208"/>
      <c r="AD99" s="208"/>
      <c r="AE99" s="208"/>
      <c r="AF99" s="208"/>
      <c r="AG99" s="208"/>
      <c r="AH99" s="208"/>
      <c r="AI99" s="208"/>
      <c r="AJ99" s="208"/>
      <c r="AK99" s="208"/>
      <c r="AL99" s="208"/>
      <c r="AM99" s="208"/>
    </row>
    <row r="100" spans="1:39" hidden="1" x14ac:dyDescent="0.2">
      <c r="A100" s="271" t="s">
        <v>538</v>
      </c>
      <c r="C100" s="211"/>
      <c r="D100" s="211"/>
      <c r="E100" s="211"/>
      <c r="F100" s="211"/>
      <c r="G100" s="211"/>
      <c r="H100" s="211"/>
      <c r="I100" s="211"/>
      <c r="J100" s="211"/>
      <c r="K100" s="211"/>
      <c r="L100" s="211"/>
      <c r="M100" s="211"/>
      <c r="AB100" s="211"/>
      <c r="AC100" s="211"/>
      <c r="AD100" s="211"/>
      <c r="AE100" s="211"/>
      <c r="AF100" s="211"/>
      <c r="AG100" s="211"/>
      <c r="AH100" s="211"/>
      <c r="AI100" s="211"/>
      <c r="AJ100" s="211"/>
      <c r="AK100" s="211"/>
      <c r="AL100" s="211"/>
      <c r="AM100" s="211"/>
    </row>
    <row r="101" spans="1:39" ht="12.75" hidden="1" x14ac:dyDescent="0.2">
      <c r="A101" s="271"/>
      <c r="B101" s="272">
        <v>2022</v>
      </c>
      <c r="C101" s="272">
        <f t="shared" ref="C101:M101" si="31">B101+1</f>
        <v>2023</v>
      </c>
      <c r="D101" s="272">
        <f t="shared" si="31"/>
        <v>2024</v>
      </c>
      <c r="E101" s="272">
        <f t="shared" si="31"/>
        <v>2025</v>
      </c>
      <c r="F101" s="272">
        <f t="shared" si="31"/>
        <v>2026</v>
      </c>
      <c r="G101" s="272">
        <f t="shared" si="31"/>
        <v>2027</v>
      </c>
      <c r="H101" s="272">
        <f t="shared" si="31"/>
        <v>2028</v>
      </c>
      <c r="I101" s="272">
        <f t="shared" si="31"/>
        <v>2029</v>
      </c>
      <c r="J101" s="272">
        <f t="shared" si="31"/>
        <v>2030</v>
      </c>
      <c r="K101" s="272">
        <f t="shared" si="31"/>
        <v>2031</v>
      </c>
      <c r="L101" s="272">
        <f t="shared" si="31"/>
        <v>2032</v>
      </c>
      <c r="M101" s="272">
        <f t="shared" si="31"/>
        <v>2033</v>
      </c>
    </row>
    <row r="102" spans="1:39" ht="12.75" hidden="1" x14ac:dyDescent="0.2">
      <c r="A102" s="271" t="s">
        <v>539</v>
      </c>
      <c r="B102" s="274">
        <v>5.1003564654479999E-2</v>
      </c>
      <c r="C102" s="274">
        <v>4.9001762230179997E-2</v>
      </c>
      <c r="D102" s="274">
        <v>4.7000273037249997E-2</v>
      </c>
      <c r="E102" s="274">
        <f t="shared" ref="E102:M102" si="32">D102</f>
        <v>4.7000273037249997E-2</v>
      </c>
      <c r="F102" s="274">
        <f t="shared" si="32"/>
        <v>4.7000273037249997E-2</v>
      </c>
      <c r="G102" s="274">
        <f t="shared" si="32"/>
        <v>4.7000273037249997E-2</v>
      </c>
      <c r="H102" s="274">
        <f t="shared" si="32"/>
        <v>4.7000273037249997E-2</v>
      </c>
      <c r="I102" s="274">
        <f t="shared" si="32"/>
        <v>4.7000273037249997E-2</v>
      </c>
      <c r="J102" s="274">
        <f t="shared" si="32"/>
        <v>4.7000273037249997E-2</v>
      </c>
      <c r="K102" s="274">
        <f t="shared" si="32"/>
        <v>4.7000273037249997E-2</v>
      </c>
      <c r="L102" s="274">
        <f t="shared" si="32"/>
        <v>4.7000273037249997E-2</v>
      </c>
      <c r="M102" s="274">
        <f t="shared" si="32"/>
        <v>4.7000273037249997E-2</v>
      </c>
    </row>
    <row r="103" spans="1:39" s="184" customFormat="1" ht="15" hidden="1" x14ac:dyDescent="0.2">
      <c r="A103" s="271" t="s">
        <v>540</v>
      </c>
      <c r="B103" s="275">
        <f>B102</f>
        <v>5.1003564654479999E-2</v>
      </c>
      <c r="C103" s="275">
        <f t="shared" ref="C103:M103" si="33">(1+B103)*(1+C102)-1</f>
        <v>0.10250459143275026</v>
      </c>
      <c r="D103" s="275">
        <f t="shared" si="33"/>
        <v>0.1543226082549114</v>
      </c>
      <c r="E103" s="275">
        <f t="shared" si="33"/>
        <v>0.20857608601596289</v>
      </c>
      <c r="F103" s="275">
        <f t="shared" si="33"/>
        <v>0.26537949204500411</v>
      </c>
      <c r="G103" s="275">
        <f t="shared" si="33"/>
        <v>0.324852673666856</v>
      </c>
      <c r="H103" s="275">
        <f t="shared" si="33"/>
        <v>0.38712111106332903</v>
      </c>
      <c r="I103" s="275">
        <f t="shared" si="33"/>
        <v>0.45231618201903911</v>
      </c>
      <c r="J103" s="275">
        <f t="shared" si="33"/>
        <v>0.52057543911035054</v>
      </c>
      <c r="K103" s="275">
        <f t="shared" si="33"/>
        <v>0.59204289992227332</v>
      </c>
      <c r="L103" s="275">
        <f t="shared" si="33"/>
        <v>0.66686935090563559</v>
      </c>
      <c r="M103" s="275">
        <f t="shared" si="33"/>
        <v>0.74521266551562437</v>
      </c>
    </row>
    <row r="104" spans="1:39" s="184" customFormat="1" hidden="1" x14ac:dyDescent="0.2">
      <c r="A104" s="212"/>
      <c r="B104" s="276"/>
      <c r="C104" s="276"/>
      <c r="D104" s="276"/>
      <c r="E104" s="276"/>
      <c r="F104" s="276"/>
      <c r="G104" s="276"/>
      <c r="H104" s="276"/>
      <c r="I104" s="276"/>
      <c r="J104" s="276"/>
      <c r="K104" s="276"/>
      <c r="L104" s="276"/>
      <c r="M104" s="276"/>
    </row>
    <row r="105" spans="1:39" ht="12.75" hidden="1" x14ac:dyDescent="0.2">
      <c r="A105" s="210"/>
      <c r="B105" s="273">
        <v>2022</v>
      </c>
      <c r="C105" s="273">
        <f t="shared" ref="C105:M106" si="34">B105+1</f>
        <v>2023</v>
      </c>
      <c r="D105" s="273">
        <f t="shared" si="34"/>
        <v>2024</v>
      </c>
      <c r="E105" s="273">
        <f t="shared" si="34"/>
        <v>2025</v>
      </c>
      <c r="F105" s="273">
        <f t="shared" si="34"/>
        <v>2026</v>
      </c>
      <c r="G105" s="273">
        <f t="shared" si="34"/>
        <v>2027</v>
      </c>
      <c r="H105" s="273">
        <f t="shared" si="34"/>
        <v>2028</v>
      </c>
      <c r="I105" s="273">
        <f t="shared" si="34"/>
        <v>2029</v>
      </c>
      <c r="J105" s="273">
        <f t="shared" si="34"/>
        <v>2030</v>
      </c>
      <c r="K105" s="273">
        <f t="shared" si="34"/>
        <v>2031</v>
      </c>
      <c r="L105" s="273">
        <f t="shared" si="34"/>
        <v>2032</v>
      </c>
      <c r="M105" s="273">
        <f t="shared" si="34"/>
        <v>2033</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9" hidden="1" x14ac:dyDescent="0.2">
      <c r="A106" s="210"/>
      <c r="B106" s="277">
        <v>1</v>
      </c>
      <c r="C106" s="277">
        <f t="shared" si="34"/>
        <v>2</v>
      </c>
      <c r="D106" s="277">
        <f t="shared" si="34"/>
        <v>3</v>
      </c>
      <c r="E106" s="277">
        <f t="shared" si="34"/>
        <v>4</v>
      </c>
      <c r="F106" s="277">
        <f t="shared" si="34"/>
        <v>5</v>
      </c>
      <c r="G106" s="277">
        <f t="shared" si="34"/>
        <v>6</v>
      </c>
      <c r="H106" s="277">
        <f t="shared" si="34"/>
        <v>7</v>
      </c>
      <c r="I106" s="277">
        <f t="shared" si="34"/>
        <v>8</v>
      </c>
      <c r="J106" s="277">
        <f t="shared" si="34"/>
        <v>9</v>
      </c>
      <c r="K106" s="277">
        <f t="shared" si="34"/>
        <v>10</v>
      </c>
      <c r="L106" s="277">
        <f t="shared" si="34"/>
        <v>11</v>
      </c>
      <c r="M106" s="277">
        <f t="shared" si="34"/>
        <v>12</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9" ht="15" hidden="1" x14ac:dyDescent="0.2">
      <c r="A107" s="210"/>
      <c r="B107" s="278">
        <v>0.5</v>
      </c>
      <c r="C107" s="278">
        <f t="shared" ref="C107:M107" si="35">AVERAGE(B106:C106)</f>
        <v>1.5</v>
      </c>
      <c r="D107" s="278">
        <f t="shared" si="35"/>
        <v>2.5</v>
      </c>
      <c r="E107" s="278">
        <f t="shared" si="35"/>
        <v>3.5</v>
      </c>
      <c r="F107" s="278">
        <f t="shared" si="35"/>
        <v>4.5</v>
      </c>
      <c r="G107" s="278">
        <f t="shared" si="35"/>
        <v>5.5</v>
      </c>
      <c r="H107" s="278">
        <f t="shared" si="35"/>
        <v>6.5</v>
      </c>
      <c r="I107" s="278">
        <f t="shared" si="35"/>
        <v>7.5</v>
      </c>
      <c r="J107" s="278">
        <f t="shared" si="35"/>
        <v>8.5</v>
      </c>
      <c r="K107" s="278">
        <f t="shared" si="35"/>
        <v>9.5</v>
      </c>
      <c r="L107" s="278">
        <f t="shared" si="35"/>
        <v>10.5</v>
      </c>
      <c r="M107" s="278">
        <f t="shared" si="35"/>
        <v>11.5</v>
      </c>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9" ht="12.75" hidden="1"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row>
    <row r="109" spans="1:39" ht="12.75"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row>
    <row r="110" spans="1:39" ht="12.75"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row>
    <row r="111" spans="1:39" ht="12.75"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row>
    <row r="112" spans="1:39" ht="12.75"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row>
    <row r="113" spans="1:39" ht="12.75"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row>
    <row r="114" spans="1:39" ht="12.75"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row>
    <row r="115" spans="1:39" ht="12.75"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row>
    <row r="116" spans="1:39"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row>
    <row r="117" spans="1:39"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row>
    <row r="118" spans="1:39"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row>
    <row r="119" spans="1:39"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row>
    <row r="120" spans="1:39"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row>
    <row r="121" spans="1:39" ht="12.75" x14ac:dyDescent="0.2">
      <c r="A121" s="210"/>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row>
    <row r="122" spans="1:39"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row>
    <row r="123" spans="1:39"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row>
    <row r="124" spans="1:39"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row>
    <row r="125" spans="1:39"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row>
    <row r="126" spans="1:39"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row>
    <row r="127" spans="1:39"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row>
    <row r="128" spans="1:39"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row>
    <row r="129" spans="1:39"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row>
    <row r="130" spans="1:39"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row>
    <row r="131" spans="1:39"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row>
    <row r="132" spans="1:39"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row>
    <row r="133" spans="1:39"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row>
    <row r="134" spans="1:39"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row>
    <row r="135" spans="1:39"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row>
    <row r="136" spans="1:39"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row>
    <row r="137" spans="1:39"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row>
    <row r="138" spans="1:39"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c r="AM138" s="207"/>
    </row>
    <row r="139" spans="1:39"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row>
    <row r="140" spans="1:39"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row>
    <row r="141" spans="1:39"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c r="AM141" s="207"/>
    </row>
    <row r="142" spans="1:39"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row>
    <row r="143" spans="1:39"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row>
    <row r="144" spans="1:39"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row>
    <row r="145" spans="1:39"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row>
    <row r="146" spans="1:39"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row>
    <row r="147" spans="1:39"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row>
    <row r="148" spans="1:39"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row>
    <row r="149" spans="1:39"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row>
    <row r="150" spans="1:39"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row>
    <row r="151" spans="1:39"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row>
    <row r="152" spans="1:39"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row>
    <row r="153" spans="1:39"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row>
    <row r="154" spans="1:39"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row>
    <row r="155" spans="1:39"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row>
    <row r="156" spans="1:39"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row>
    <row r="157" spans="1:39"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row>
    <row r="158" spans="1:39"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row>
    <row r="159" spans="1:39"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row>
    <row r="160" spans="1:39"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row>
    <row r="161" spans="1:39"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row>
    <row r="162" spans="1:39"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row>
    <row r="163" spans="1:39"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row>
    <row r="164" spans="1:39"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row>
    <row r="165" spans="1:39"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row>
    <row r="166" spans="1:39"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row>
    <row r="167" spans="1:39"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row>
    <row r="168" spans="1:39"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row>
    <row r="169" spans="1:39"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row>
    <row r="170" spans="1:39"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row>
    <row r="171" spans="1:39"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row>
    <row r="172" spans="1:39"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row>
    <row r="173" spans="1:39"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row>
    <row r="174" spans="1:39" ht="12.75" x14ac:dyDescent="0.2">
      <c r="A174" s="209"/>
      <c r="B174" s="207"/>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207"/>
      <c r="AH174" s="207"/>
      <c r="AI174" s="207"/>
      <c r="AJ174" s="207"/>
      <c r="AK174" s="207"/>
      <c r="AL174" s="207"/>
      <c r="AM174" s="20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60" workbookViewId="0">
      <selection activeCell="I26" sqref="I26"/>
    </sheetView>
  </sheetViews>
  <sheetFormatPr defaultRowHeight="15.75" x14ac:dyDescent="0.25"/>
  <cols>
    <col min="1" max="1" width="9.140625" style="59"/>
    <col min="2" max="2" width="44.4257812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39" t="str">
        <f>'2. паспорт  ТП'!A4:S4</f>
        <v>Год раскрытия информации: 2024 год</v>
      </c>
      <c r="B5" s="339"/>
      <c r="C5" s="339"/>
      <c r="D5" s="339"/>
      <c r="E5" s="339"/>
      <c r="F5" s="339"/>
      <c r="G5" s="339"/>
      <c r="H5" s="339"/>
      <c r="I5" s="339"/>
      <c r="J5" s="339"/>
      <c r="K5" s="339"/>
      <c r="L5" s="339"/>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47" t="s">
        <v>7</v>
      </c>
      <c r="B7" s="347"/>
      <c r="C7" s="347"/>
      <c r="D7" s="347"/>
      <c r="E7" s="347"/>
      <c r="F7" s="347"/>
      <c r="G7" s="347"/>
      <c r="H7" s="347"/>
      <c r="I7" s="347"/>
      <c r="J7" s="347"/>
      <c r="K7" s="347"/>
      <c r="L7" s="347"/>
    </row>
    <row r="8" spans="1:44" ht="18.75" x14ac:dyDescent="0.25">
      <c r="A8" s="347"/>
      <c r="B8" s="347"/>
      <c r="C8" s="347"/>
      <c r="D8" s="347"/>
      <c r="E8" s="347"/>
      <c r="F8" s="347"/>
      <c r="G8" s="347"/>
      <c r="H8" s="347"/>
      <c r="I8" s="347"/>
      <c r="J8" s="347"/>
      <c r="K8" s="347"/>
      <c r="L8" s="347"/>
    </row>
    <row r="9" spans="1:44" x14ac:dyDescent="0.25">
      <c r="A9" s="348" t="str">
        <f>'1. паспорт местоположение'!A9:C9</f>
        <v>Акционерное общество "Россети Янтарь" ДЗО  ПАО "Россети"</v>
      </c>
      <c r="B9" s="348"/>
      <c r="C9" s="348"/>
      <c r="D9" s="348"/>
      <c r="E9" s="348"/>
      <c r="F9" s="348"/>
      <c r="G9" s="348"/>
      <c r="H9" s="348"/>
      <c r="I9" s="348"/>
      <c r="J9" s="348"/>
      <c r="K9" s="348"/>
      <c r="L9" s="348"/>
    </row>
    <row r="10" spans="1:44" x14ac:dyDescent="0.25">
      <c r="A10" s="352" t="s">
        <v>6</v>
      </c>
      <c r="B10" s="352"/>
      <c r="C10" s="352"/>
      <c r="D10" s="352"/>
      <c r="E10" s="352"/>
      <c r="F10" s="352"/>
      <c r="G10" s="352"/>
      <c r="H10" s="352"/>
      <c r="I10" s="352"/>
      <c r="J10" s="352"/>
      <c r="K10" s="352"/>
      <c r="L10" s="352"/>
    </row>
    <row r="11" spans="1:44" ht="18.75" x14ac:dyDescent="0.25">
      <c r="A11" s="347"/>
      <c r="B11" s="347"/>
      <c r="C11" s="347"/>
      <c r="D11" s="347"/>
      <c r="E11" s="347"/>
      <c r="F11" s="347"/>
      <c r="G11" s="347"/>
      <c r="H11" s="347"/>
      <c r="I11" s="347"/>
      <c r="J11" s="347"/>
      <c r="K11" s="347"/>
      <c r="L11" s="347"/>
    </row>
    <row r="12" spans="1:44" x14ac:dyDescent="0.25">
      <c r="A12" s="348" t="str">
        <f>'1. паспорт местоположение'!A12:C12</f>
        <v>N_99-комп-24</v>
      </c>
      <c r="B12" s="348"/>
      <c r="C12" s="348"/>
      <c r="D12" s="348"/>
      <c r="E12" s="348"/>
      <c r="F12" s="348"/>
      <c r="G12" s="348"/>
      <c r="H12" s="348"/>
      <c r="I12" s="348"/>
      <c r="J12" s="348"/>
      <c r="K12" s="348"/>
      <c r="L12" s="348"/>
    </row>
    <row r="13" spans="1:44" x14ac:dyDescent="0.25">
      <c r="A13" s="352" t="s">
        <v>5</v>
      </c>
      <c r="B13" s="352"/>
      <c r="C13" s="352"/>
      <c r="D13" s="352"/>
      <c r="E13" s="352"/>
      <c r="F13" s="352"/>
      <c r="G13" s="352"/>
      <c r="H13" s="352"/>
      <c r="I13" s="352"/>
      <c r="J13" s="352"/>
      <c r="K13" s="352"/>
      <c r="L13" s="352"/>
    </row>
    <row r="14" spans="1:44" ht="18.75" x14ac:dyDescent="0.25">
      <c r="A14" s="353"/>
      <c r="B14" s="353"/>
      <c r="C14" s="353"/>
      <c r="D14" s="353"/>
      <c r="E14" s="353"/>
      <c r="F14" s="353"/>
      <c r="G14" s="353"/>
      <c r="H14" s="353"/>
      <c r="I14" s="353"/>
      <c r="J14" s="353"/>
      <c r="K14" s="353"/>
      <c r="L14" s="353"/>
    </row>
    <row r="15" spans="1:44" ht="102" customHeight="1" x14ac:dyDescent="0.25">
      <c r="A15" s="354" t="str">
        <f>'1. паспорт местоположение'!A15</f>
        <v>Приобретение серверного оборудования и оргтехники в 2024 году (система хранения данных - 1 шт., ноутбук - 10 шт., рабочая станция - 15 шт., сервер - 1 шт., ленточный накопитель данных - 2 шт., комплект ленточных носителей - 3 шт., серверный шкаф - 2 шт.)</v>
      </c>
      <c r="B15" s="354"/>
      <c r="C15" s="354"/>
      <c r="D15" s="354"/>
      <c r="E15" s="354"/>
      <c r="F15" s="354"/>
      <c r="G15" s="354"/>
      <c r="H15" s="354"/>
      <c r="I15" s="354"/>
      <c r="J15" s="354"/>
      <c r="K15" s="354"/>
      <c r="L15" s="354"/>
    </row>
    <row r="16" spans="1:44" x14ac:dyDescent="0.25">
      <c r="A16" s="352" t="s">
        <v>4</v>
      </c>
      <c r="B16" s="352"/>
      <c r="C16" s="352"/>
      <c r="D16" s="352"/>
      <c r="E16" s="352"/>
      <c r="F16" s="352"/>
      <c r="G16" s="352"/>
      <c r="H16" s="352"/>
      <c r="I16" s="352"/>
      <c r="J16" s="352"/>
      <c r="K16" s="352"/>
      <c r="L16" s="352"/>
    </row>
    <row r="17" spans="1:12" ht="15.75" customHeight="1" x14ac:dyDescent="0.25">
      <c r="L17" s="84"/>
    </row>
    <row r="18" spans="1:12" x14ac:dyDescent="0.25">
      <c r="K18" s="83"/>
    </row>
    <row r="19" spans="1:12" ht="15.75" customHeight="1" x14ac:dyDescent="0.25">
      <c r="A19" s="416" t="s">
        <v>493</v>
      </c>
      <c r="B19" s="416"/>
      <c r="C19" s="416"/>
      <c r="D19" s="416"/>
      <c r="E19" s="416"/>
      <c r="F19" s="416"/>
      <c r="G19" s="416"/>
      <c r="H19" s="416"/>
      <c r="I19" s="416"/>
      <c r="J19" s="416"/>
      <c r="K19" s="416"/>
      <c r="L19" s="416"/>
    </row>
    <row r="20" spans="1:12" x14ac:dyDescent="0.25">
      <c r="A20" s="61"/>
      <c r="B20" s="61"/>
      <c r="C20" s="82"/>
      <c r="D20" s="82"/>
      <c r="E20" s="82"/>
      <c r="F20" s="82"/>
      <c r="G20" s="82"/>
      <c r="H20" s="82"/>
      <c r="I20" s="82"/>
      <c r="J20" s="82"/>
      <c r="K20" s="82"/>
      <c r="L20" s="82"/>
    </row>
    <row r="21" spans="1:12" ht="28.5" customHeight="1" x14ac:dyDescent="0.25">
      <c r="A21" s="408" t="s">
        <v>216</v>
      </c>
      <c r="B21" s="408" t="s">
        <v>215</v>
      </c>
      <c r="C21" s="414" t="s">
        <v>425</v>
      </c>
      <c r="D21" s="414"/>
      <c r="E21" s="414"/>
      <c r="F21" s="414"/>
      <c r="G21" s="414"/>
      <c r="H21" s="414"/>
      <c r="I21" s="409" t="s">
        <v>214</v>
      </c>
      <c r="J21" s="411" t="s">
        <v>427</v>
      </c>
      <c r="K21" s="408" t="s">
        <v>213</v>
      </c>
      <c r="L21" s="410" t="s">
        <v>426</v>
      </c>
    </row>
    <row r="22" spans="1:12" ht="58.5" customHeight="1" x14ac:dyDescent="0.25">
      <c r="A22" s="408"/>
      <c r="B22" s="408"/>
      <c r="C22" s="415" t="s">
        <v>2</v>
      </c>
      <c r="D22" s="415"/>
      <c r="E22" s="415" t="s">
        <v>9</v>
      </c>
      <c r="F22" s="415"/>
      <c r="G22" s="415" t="s">
        <v>565</v>
      </c>
      <c r="H22" s="415"/>
      <c r="I22" s="409"/>
      <c r="J22" s="412"/>
      <c r="K22" s="408"/>
      <c r="L22" s="410"/>
    </row>
    <row r="23" spans="1:12" ht="31.5" x14ac:dyDescent="0.25">
      <c r="A23" s="408"/>
      <c r="B23" s="408"/>
      <c r="C23" s="81" t="s">
        <v>212</v>
      </c>
      <c r="D23" s="81" t="s">
        <v>211</v>
      </c>
      <c r="E23" s="81" t="s">
        <v>212</v>
      </c>
      <c r="F23" s="81" t="s">
        <v>211</v>
      </c>
      <c r="G23" s="81" t="s">
        <v>212</v>
      </c>
      <c r="H23" s="81" t="s">
        <v>211</v>
      </c>
      <c r="I23" s="409"/>
      <c r="J23" s="413"/>
      <c r="K23" s="408"/>
      <c r="L23" s="410"/>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x14ac:dyDescent="0.25">
      <c r="A26" s="75" t="s">
        <v>209</v>
      </c>
      <c r="B26" s="80" t="s">
        <v>432</v>
      </c>
      <c r="C26" s="234" t="s">
        <v>543</v>
      </c>
      <c r="D26" s="234" t="s">
        <v>543</v>
      </c>
      <c r="E26" s="234"/>
      <c r="F26" s="234"/>
      <c r="G26" s="234" t="s">
        <v>543</v>
      </c>
      <c r="H26" s="234" t="s">
        <v>543</v>
      </c>
      <c r="I26" s="234"/>
      <c r="J26" s="79"/>
      <c r="K26" s="73"/>
      <c r="L26" s="73"/>
    </row>
    <row r="27" spans="1:12" s="62" customFormat="1" ht="31.5" x14ac:dyDescent="0.25">
      <c r="A27" s="75" t="s">
        <v>208</v>
      </c>
      <c r="B27" s="80" t="s">
        <v>434</v>
      </c>
      <c r="C27" s="234" t="s">
        <v>543</v>
      </c>
      <c r="D27" s="234" t="s">
        <v>543</v>
      </c>
      <c r="E27" s="234"/>
      <c r="F27" s="234"/>
      <c r="G27" s="234" t="s">
        <v>543</v>
      </c>
      <c r="H27" s="234" t="s">
        <v>543</v>
      </c>
      <c r="I27" s="234"/>
      <c r="J27" s="79"/>
      <c r="K27" s="73"/>
      <c r="L27" s="73"/>
    </row>
    <row r="28" spans="1:12" s="62" customFormat="1" ht="47.25" x14ac:dyDescent="0.25">
      <c r="A28" s="75" t="s">
        <v>433</v>
      </c>
      <c r="B28" s="80" t="s">
        <v>438</v>
      </c>
      <c r="C28" s="234" t="s">
        <v>543</v>
      </c>
      <c r="D28" s="234" t="s">
        <v>543</v>
      </c>
      <c r="E28" s="234"/>
      <c r="F28" s="234"/>
      <c r="G28" s="234" t="s">
        <v>543</v>
      </c>
      <c r="H28" s="234" t="s">
        <v>543</v>
      </c>
      <c r="I28" s="234"/>
      <c r="J28" s="79"/>
      <c r="K28" s="73"/>
      <c r="L28" s="73"/>
    </row>
    <row r="29" spans="1:12" s="62" customFormat="1" ht="31.5" x14ac:dyDescent="0.25">
      <c r="A29" s="75" t="s">
        <v>207</v>
      </c>
      <c r="B29" s="80" t="s">
        <v>437</v>
      </c>
      <c r="C29" s="234" t="s">
        <v>543</v>
      </c>
      <c r="D29" s="234" t="s">
        <v>543</v>
      </c>
      <c r="E29" s="234"/>
      <c r="F29" s="234"/>
      <c r="G29" s="234" t="s">
        <v>543</v>
      </c>
      <c r="H29" s="234" t="s">
        <v>543</v>
      </c>
      <c r="I29" s="234"/>
      <c r="J29" s="79"/>
      <c r="K29" s="73"/>
      <c r="L29" s="73"/>
    </row>
    <row r="30" spans="1:12" s="62" customFormat="1" ht="31.5" x14ac:dyDescent="0.25">
      <c r="A30" s="75" t="s">
        <v>206</v>
      </c>
      <c r="B30" s="80" t="s">
        <v>439</v>
      </c>
      <c r="C30" s="234" t="s">
        <v>543</v>
      </c>
      <c r="D30" s="234" t="s">
        <v>543</v>
      </c>
      <c r="E30" s="234"/>
      <c r="F30" s="234"/>
      <c r="G30" s="234" t="s">
        <v>543</v>
      </c>
      <c r="H30" s="234" t="s">
        <v>543</v>
      </c>
      <c r="I30" s="234"/>
      <c r="J30" s="79"/>
      <c r="K30" s="73"/>
      <c r="L30" s="73"/>
    </row>
    <row r="31" spans="1:12" s="62" customFormat="1" ht="31.5" x14ac:dyDescent="0.25">
      <c r="A31" s="75" t="s">
        <v>205</v>
      </c>
      <c r="B31" s="74" t="s">
        <v>435</v>
      </c>
      <c r="C31" s="234" t="s">
        <v>543</v>
      </c>
      <c r="D31" s="234" t="s">
        <v>543</v>
      </c>
      <c r="E31" s="234"/>
      <c r="F31" s="234"/>
      <c r="G31" s="234" t="s">
        <v>543</v>
      </c>
      <c r="H31" s="234" t="s">
        <v>543</v>
      </c>
      <c r="I31" s="234"/>
      <c r="J31" s="79"/>
      <c r="K31" s="73"/>
      <c r="L31" s="73"/>
    </row>
    <row r="32" spans="1:12" s="62" customFormat="1" ht="31.5" x14ac:dyDescent="0.25">
      <c r="A32" s="75" t="s">
        <v>203</v>
      </c>
      <c r="B32" s="74" t="s">
        <v>440</v>
      </c>
      <c r="C32" s="234" t="s">
        <v>543</v>
      </c>
      <c r="D32" s="234" t="s">
        <v>543</v>
      </c>
      <c r="E32" s="234"/>
      <c r="F32" s="234"/>
      <c r="G32" s="234" t="s">
        <v>543</v>
      </c>
      <c r="H32" s="234" t="s">
        <v>543</v>
      </c>
      <c r="I32" s="234"/>
      <c r="J32" s="79"/>
      <c r="K32" s="73"/>
      <c r="L32" s="73"/>
    </row>
    <row r="33" spans="1:12" s="62" customFormat="1" ht="31.5" x14ac:dyDescent="0.25">
      <c r="A33" s="75" t="s">
        <v>451</v>
      </c>
      <c r="B33" s="74" t="s">
        <v>367</v>
      </c>
      <c r="C33" s="234" t="s">
        <v>543</v>
      </c>
      <c r="D33" s="234" t="s">
        <v>543</v>
      </c>
      <c r="E33" s="234"/>
      <c r="F33" s="234"/>
      <c r="G33" s="234" t="s">
        <v>543</v>
      </c>
      <c r="H33" s="234" t="s">
        <v>543</v>
      </c>
      <c r="I33" s="234"/>
      <c r="J33" s="79"/>
      <c r="K33" s="73"/>
      <c r="L33" s="73"/>
    </row>
    <row r="34" spans="1:12" s="62" customFormat="1" ht="47.25" x14ac:dyDescent="0.25">
      <c r="A34" s="75" t="s">
        <v>452</v>
      </c>
      <c r="B34" s="74" t="s">
        <v>444</v>
      </c>
      <c r="C34" s="234" t="s">
        <v>543</v>
      </c>
      <c r="D34" s="234" t="s">
        <v>543</v>
      </c>
      <c r="E34" s="234"/>
      <c r="F34" s="234"/>
      <c r="G34" s="234" t="s">
        <v>543</v>
      </c>
      <c r="H34" s="234" t="s">
        <v>543</v>
      </c>
      <c r="I34" s="234"/>
      <c r="J34" s="78"/>
      <c r="K34" s="78"/>
      <c r="L34" s="73"/>
    </row>
    <row r="35" spans="1:12" s="62" customFormat="1" x14ac:dyDescent="0.25">
      <c r="A35" s="75" t="s">
        <v>453</v>
      </c>
      <c r="B35" s="74" t="s">
        <v>204</v>
      </c>
      <c r="C35" s="234" t="s">
        <v>543</v>
      </c>
      <c r="D35" s="234" t="s">
        <v>543</v>
      </c>
      <c r="E35" s="234"/>
      <c r="F35" s="234"/>
      <c r="G35" s="234" t="s">
        <v>543</v>
      </c>
      <c r="H35" s="234" t="s">
        <v>543</v>
      </c>
      <c r="I35" s="234"/>
      <c r="J35" s="78"/>
      <c r="K35" s="78"/>
      <c r="L35" s="73"/>
    </row>
    <row r="36" spans="1:12" x14ac:dyDescent="0.25">
      <c r="A36" s="75" t="s">
        <v>454</v>
      </c>
      <c r="B36" s="74" t="s">
        <v>436</v>
      </c>
      <c r="C36" s="234" t="s">
        <v>543</v>
      </c>
      <c r="D36" s="234" t="s">
        <v>543</v>
      </c>
      <c r="E36" s="234"/>
      <c r="F36" s="234"/>
      <c r="G36" s="234" t="s">
        <v>543</v>
      </c>
      <c r="H36" s="234" t="s">
        <v>543</v>
      </c>
      <c r="I36" s="234"/>
      <c r="J36" s="77"/>
      <c r="K36" s="73"/>
      <c r="L36" s="73"/>
    </row>
    <row r="37" spans="1:12" x14ac:dyDescent="0.25">
      <c r="A37" s="75" t="s">
        <v>455</v>
      </c>
      <c r="B37" s="74" t="s">
        <v>202</v>
      </c>
      <c r="C37" s="234" t="s">
        <v>543</v>
      </c>
      <c r="D37" s="234" t="s">
        <v>543</v>
      </c>
      <c r="E37" s="234"/>
      <c r="F37" s="234"/>
      <c r="G37" s="234" t="s">
        <v>543</v>
      </c>
      <c r="H37" s="234" t="s">
        <v>543</v>
      </c>
      <c r="I37" s="234"/>
      <c r="J37" s="77"/>
      <c r="K37" s="73"/>
      <c r="L37" s="73"/>
    </row>
    <row r="38" spans="1:12" x14ac:dyDescent="0.25">
      <c r="A38" s="75" t="s">
        <v>456</v>
      </c>
      <c r="B38" s="76" t="s">
        <v>201</v>
      </c>
      <c r="C38" s="73"/>
      <c r="D38" s="73"/>
      <c r="E38" s="73"/>
      <c r="F38" s="73"/>
      <c r="G38" s="73"/>
      <c r="H38" s="73"/>
      <c r="I38" s="73"/>
      <c r="J38" s="73"/>
      <c r="K38" s="73"/>
      <c r="L38" s="73"/>
    </row>
    <row r="39" spans="1:12" ht="47.25" x14ac:dyDescent="0.25">
      <c r="A39" s="75">
        <v>2</v>
      </c>
      <c r="B39" s="74" t="s">
        <v>441</v>
      </c>
      <c r="C39" s="234" t="s">
        <v>543</v>
      </c>
      <c r="D39" s="234" t="s">
        <v>543</v>
      </c>
      <c r="E39" s="234"/>
      <c r="F39" s="234"/>
      <c r="G39" s="234" t="s">
        <v>543</v>
      </c>
      <c r="H39" s="234" t="s">
        <v>543</v>
      </c>
      <c r="I39" s="234"/>
      <c r="J39" s="73"/>
      <c r="K39" s="73"/>
      <c r="L39" s="73"/>
    </row>
    <row r="40" spans="1:12" x14ac:dyDescent="0.25">
      <c r="A40" s="75" t="s">
        <v>200</v>
      </c>
      <c r="B40" s="74" t="s">
        <v>443</v>
      </c>
      <c r="C40" s="235">
        <v>45321</v>
      </c>
      <c r="D40" s="235">
        <v>45656</v>
      </c>
      <c r="E40" s="235"/>
      <c r="F40" s="235"/>
      <c r="G40" s="235">
        <v>45321</v>
      </c>
      <c r="H40" s="235">
        <v>45656</v>
      </c>
      <c r="I40" s="234"/>
      <c r="J40" s="73"/>
      <c r="K40" s="73"/>
      <c r="L40" s="73"/>
    </row>
    <row r="41" spans="1:12" ht="31.5" x14ac:dyDescent="0.25">
      <c r="A41" s="75" t="s">
        <v>199</v>
      </c>
      <c r="B41" s="76" t="s">
        <v>524</v>
      </c>
      <c r="C41" s="73"/>
      <c r="D41" s="73"/>
      <c r="E41" s="73"/>
      <c r="F41" s="73"/>
      <c r="G41" s="73"/>
      <c r="H41" s="73"/>
      <c r="I41" s="73"/>
      <c r="J41" s="73"/>
      <c r="K41" s="73"/>
      <c r="L41" s="73"/>
    </row>
    <row r="42" spans="1:12" ht="31.5" x14ac:dyDescent="0.25">
      <c r="A42" s="75">
        <v>3</v>
      </c>
      <c r="B42" s="74" t="s">
        <v>442</v>
      </c>
      <c r="C42" s="234" t="s">
        <v>543</v>
      </c>
      <c r="D42" s="234" t="s">
        <v>543</v>
      </c>
      <c r="E42" s="234"/>
      <c r="F42" s="234"/>
      <c r="G42" s="234" t="s">
        <v>543</v>
      </c>
      <c r="H42" s="234" t="s">
        <v>543</v>
      </c>
      <c r="I42" s="234"/>
      <c r="J42" s="73"/>
      <c r="K42" s="73"/>
      <c r="L42" s="73"/>
    </row>
    <row r="43" spans="1:12" x14ac:dyDescent="0.25">
      <c r="A43" s="75" t="s">
        <v>198</v>
      </c>
      <c r="B43" s="74" t="s">
        <v>196</v>
      </c>
      <c r="C43" s="235">
        <v>45321</v>
      </c>
      <c r="D43" s="235">
        <v>45656</v>
      </c>
      <c r="E43" s="235"/>
      <c r="F43" s="234"/>
      <c r="G43" s="235">
        <v>45321</v>
      </c>
      <c r="H43" s="235">
        <v>45656</v>
      </c>
      <c r="I43" s="234"/>
      <c r="J43" s="73"/>
      <c r="K43" s="73"/>
      <c r="L43" s="73"/>
    </row>
    <row r="44" spans="1:12" x14ac:dyDescent="0.25">
      <c r="A44" s="75" t="s">
        <v>197</v>
      </c>
      <c r="B44" s="74" t="s">
        <v>194</v>
      </c>
      <c r="C44" s="234" t="s">
        <v>543</v>
      </c>
      <c r="D44" s="234" t="s">
        <v>543</v>
      </c>
      <c r="E44" s="234"/>
      <c r="F44" s="234"/>
      <c r="G44" s="234" t="s">
        <v>543</v>
      </c>
      <c r="H44" s="234" t="s">
        <v>543</v>
      </c>
      <c r="I44" s="234"/>
      <c r="J44" s="73"/>
      <c r="K44" s="73"/>
      <c r="L44" s="73"/>
    </row>
    <row r="45" spans="1:12" ht="63" x14ac:dyDescent="0.25">
      <c r="A45" s="75" t="s">
        <v>195</v>
      </c>
      <c r="B45" s="74" t="s">
        <v>447</v>
      </c>
      <c r="C45" s="234" t="s">
        <v>543</v>
      </c>
      <c r="D45" s="234" t="s">
        <v>543</v>
      </c>
      <c r="E45" s="234"/>
      <c r="F45" s="234"/>
      <c r="G45" s="234" t="s">
        <v>543</v>
      </c>
      <c r="H45" s="234" t="s">
        <v>543</v>
      </c>
      <c r="I45" s="234"/>
      <c r="J45" s="73"/>
      <c r="K45" s="73"/>
      <c r="L45" s="73"/>
    </row>
    <row r="46" spans="1:12" ht="110.25" x14ac:dyDescent="0.25">
      <c r="A46" s="75" t="s">
        <v>193</v>
      </c>
      <c r="B46" s="74" t="s">
        <v>445</v>
      </c>
      <c r="C46" s="234" t="s">
        <v>543</v>
      </c>
      <c r="D46" s="234" t="s">
        <v>543</v>
      </c>
      <c r="E46" s="234"/>
      <c r="F46" s="234"/>
      <c r="G46" s="234" t="s">
        <v>543</v>
      </c>
      <c r="H46" s="234" t="s">
        <v>543</v>
      </c>
      <c r="I46" s="234"/>
      <c r="J46" s="73"/>
      <c r="K46" s="73"/>
      <c r="L46" s="73"/>
    </row>
    <row r="47" spans="1:12" x14ac:dyDescent="0.25">
      <c r="A47" s="75" t="s">
        <v>191</v>
      </c>
      <c r="B47" s="74" t="s">
        <v>192</v>
      </c>
      <c r="C47" s="234" t="s">
        <v>543</v>
      </c>
      <c r="D47" s="234" t="s">
        <v>543</v>
      </c>
      <c r="E47" s="234"/>
      <c r="F47" s="234"/>
      <c r="G47" s="234" t="s">
        <v>543</v>
      </c>
      <c r="H47" s="234" t="s">
        <v>543</v>
      </c>
      <c r="I47" s="234"/>
      <c r="J47" s="73"/>
      <c r="K47" s="73"/>
      <c r="L47" s="73"/>
    </row>
    <row r="48" spans="1:12" x14ac:dyDescent="0.25">
      <c r="A48" s="75" t="s">
        <v>457</v>
      </c>
      <c r="B48" s="76" t="s">
        <v>190</v>
      </c>
      <c r="C48" s="73"/>
      <c r="D48" s="73"/>
      <c r="E48" s="73"/>
      <c r="F48" s="73"/>
      <c r="G48" s="73"/>
      <c r="H48" s="73"/>
      <c r="I48" s="73"/>
      <c r="J48" s="73"/>
      <c r="K48" s="73"/>
      <c r="L48" s="73"/>
    </row>
    <row r="49" spans="1:12" x14ac:dyDescent="0.25">
      <c r="A49" s="75">
        <v>4</v>
      </c>
      <c r="B49" s="74" t="s">
        <v>188</v>
      </c>
      <c r="C49" s="234" t="s">
        <v>543</v>
      </c>
      <c r="D49" s="234" t="s">
        <v>543</v>
      </c>
      <c r="E49" s="234"/>
      <c r="F49" s="234"/>
      <c r="G49" s="234" t="s">
        <v>543</v>
      </c>
      <c r="H49" s="234" t="s">
        <v>543</v>
      </c>
      <c r="I49" s="234"/>
      <c r="J49" s="73"/>
      <c r="K49" s="73"/>
      <c r="L49" s="73"/>
    </row>
    <row r="50" spans="1:12" ht="63" x14ac:dyDescent="0.25">
      <c r="A50" s="75" t="s">
        <v>189</v>
      </c>
      <c r="B50" s="74" t="s">
        <v>446</v>
      </c>
      <c r="C50" s="234" t="s">
        <v>543</v>
      </c>
      <c r="D50" s="234" t="s">
        <v>543</v>
      </c>
      <c r="E50" s="234"/>
      <c r="F50" s="234"/>
      <c r="G50" s="234" t="s">
        <v>543</v>
      </c>
      <c r="H50" s="234" t="s">
        <v>543</v>
      </c>
      <c r="I50" s="234"/>
      <c r="J50" s="73"/>
      <c r="K50" s="73"/>
      <c r="L50" s="73"/>
    </row>
    <row r="51" spans="1:12" ht="47.25" x14ac:dyDescent="0.25">
      <c r="A51" s="75" t="s">
        <v>187</v>
      </c>
      <c r="B51" s="74" t="s">
        <v>448</v>
      </c>
      <c r="C51" s="234" t="s">
        <v>543</v>
      </c>
      <c r="D51" s="234" t="s">
        <v>543</v>
      </c>
      <c r="E51" s="234"/>
      <c r="F51" s="234"/>
      <c r="G51" s="234" t="s">
        <v>543</v>
      </c>
      <c r="H51" s="234" t="s">
        <v>543</v>
      </c>
      <c r="I51" s="234"/>
      <c r="J51" s="73"/>
      <c r="K51" s="73"/>
      <c r="L51" s="73"/>
    </row>
    <row r="52" spans="1:12" ht="47.25" x14ac:dyDescent="0.25">
      <c r="A52" s="75" t="s">
        <v>185</v>
      </c>
      <c r="B52" s="74" t="s">
        <v>186</v>
      </c>
      <c r="C52" s="234" t="s">
        <v>543</v>
      </c>
      <c r="D52" s="234" t="s">
        <v>543</v>
      </c>
      <c r="E52" s="234"/>
      <c r="F52" s="234"/>
      <c r="G52" s="234" t="s">
        <v>543</v>
      </c>
      <c r="H52" s="234" t="s">
        <v>543</v>
      </c>
      <c r="I52" s="234"/>
      <c r="J52" s="73"/>
      <c r="K52" s="73"/>
      <c r="L52" s="73"/>
    </row>
    <row r="53" spans="1:12" ht="31.5" x14ac:dyDescent="0.25">
      <c r="A53" s="75" t="s">
        <v>183</v>
      </c>
      <c r="B53" s="140" t="s">
        <v>449</v>
      </c>
      <c r="C53" s="235">
        <v>45321</v>
      </c>
      <c r="D53" s="235">
        <v>45656</v>
      </c>
      <c r="E53" s="235"/>
      <c r="F53" s="235"/>
      <c r="G53" s="235">
        <v>45321</v>
      </c>
      <c r="H53" s="235">
        <v>45656</v>
      </c>
      <c r="I53" s="234"/>
      <c r="J53" s="73"/>
      <c r="K53" s="73"/>
      <c r="L53" s="73"/>
    </row>
    <row r="54" spans="1:12" ht="31.5" x14ac:dyDescent="0.25">
      <c r="A54" s="75" t="s">
        <v>450</v>
      </c>
      <c r="B54" s="74" t="s">
        <v>184</v>
      </c>
      <c r="C54" s="234" t="s">
        <v>543</v>
      </c>
      <c r="D54" s="234" t="s">
        <v>543</v>
      </c>
      <c r="E54" s="234"/>
      <c r="F54" s="234"/>
      <c r="G54" s="234" t="s">
        <v>543</v>
      </c>
      <c r="H54" s="234" t="s">
        <v>543</v>
      </c>
      <c r="I54" s="234"/>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2024-05-03T08:19:32Z</dcterms:modified>
</cp:coreProperties>
</file>