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ЭиТ\ОТР\ЗАКРЫТАЯ\ТЕХ.ПРИСОЕДИНЕНИЕ\Тарифная заявка 2025\Раскрытие информации\Сайт Общества\"/>
    </mc:Choice>
  </mc:AlternateContent>
  <bookViews>
    <workbookView xWindow="0" yWindow="0" windowWidth="28800" windowHeight="12435"/>
  </bookViews>
  <sheets>
    <sheet name="расходы на строительство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25" i="1" s="1"/>
  <c r="E25" i="1" s="1"/>
  <c r="D25" i="1"/>
  <c r="C25" i="1"/>
  <c r="E24" i="1"/>
  <c r="D24" i="1"/>
  <c r="C24" i="1"/>
  <c r="E23" i="1"/>
  <c r="D23" i="1"/>
  <c r="C23" i="1"/>
  <c r="K22" i="1"/>
  <c r="E22" i="1" s="1"/>
  <c r="J22" i="1"/>
  <c r="G22" i="1" s="1"/>
  <c r="D22" i="1" s="1"/>
  <c r="H22" i="1"/>
  <c r="C22" i="1"/>
  <c r="H21" i="1"/>
  <c r="G21" i="1"/>
  <c r="D21" i="1" s="1"/>
  <c r="E21" i="1"/>
  <c r="C21" i="1"/>
  <c r="K20" i="1"/>
  <c r="H20" i="1" s="1"/>
  <c r="J20" i="1"/>
  <c r="G20" i="1" s="1"/>
  <c r="C20" i="1"/>
  <c r="J19" i="1"/>
  <c r="I19" i="1"/>
  <c r="F19" i="1"/>
  <c r="C19" i="1"/>
  <c r="K18" i="1"/>
  <c r="H18" i="1" s="1"/>
  <c r="H17" i="1"/>
  <c r="E17" i="1"/>
  <c r="J16" i="1"/>
  <c r="I16" i="1"/>
  <c r="G16" i="1"/>
  <c r="F16" i="1"/>
  <c r="D16" i="1"/>
  <c r="C16" i="1"/>
  <c r="E15" i="1"/>
  <c r="D15" i="1"/>
  <c r="C15" i="1"/>
  <c r="K14" i="1"/>
  <c r="H14" i="1" s="1"/>
  <c r="E14" i="1" s="1"/>
  <c r="I14" i="1"/>
  <c r="F14" i="1"/>
  <c r="C14" i="1" s="1"/>
  <c r="D14" i="1"/>
  <c r="K13" i="1"/>
  <c r="H13" i="1" s="1"/>
  <c r="I13" i="1"/>
  <c r="F13" i="1" s="1"/>
  <c r="D13" i="1"/>
  <c r="D12" i="1" s="1"/>
  <c r="J12" i="1"/>
  <c r="I12" i="1"/>
  <c r="G12" i="1"/>
  <c r="H11" i="1"/>
  <c r="E11" i="1" s="1"/>
  <c r="F11" i="1"/>
  <c r="D11" i="1"/>
  <c r="C11" i="1"/>
  <c r="K10" i="1"/>
  <c r="H10" i="1" s="1"/>
  <c r="E10" i="1" s="1"/>
  <c r="I10" i="1"/>
  <c r="F10" i="1"/>
  <c r="C10" i="1" s="1"/>
  <c r="D10" i="1"/>
  <c r="K9" i="1"/>
  <c r="H9" i="1" s="1"/>
  <c r="I9" i="1"/>
  <c r="F9" i="1" s="1"/>
  <c r="D9" i="1"/>
  <c r="D8" i="1" s="1"/>
  <c r="J8" i="1"/>
  <c r="I8" i="1"/>
  <c r="I7" i="1" s="1"/>
  <c r="G8" i="1"/>
  <c r="J7" i="1"/>
  <c r="H8" i="1" l="1"/>
  <c r="E9" i="1"/>
  <c r="E8" i="1" s="1"/>
  <c r="D20" i="1"/>
  <c r="D19" i="1" s="1"/>
  <c r="G19" i="1"/>
  <c r="G7" i="1" s="1"/>
  <c r="C13" i="1"/>
  <c r="C12" i="1" s="1"/>
  <c r="F12" i="1"/>
  <c r="H19" i="1"/>
  <c r="E20" i="1"/>
  <c r="E19" i="1" s="1"/>
  <c r="C9" i="1"/>
  <c r="C8" i="1" s="1"/>
  <c r="C7" i="1" s="1"/>
  <c r="F8" i="1"/>
  <c r="F7" i="1" s="1"/>
  <c r="D7" i="1"/>
  <c r="H12" i="1"/>
  <c r="E13" i="1"/>
  <c r="E12" i="1" s="1"/>
  <c r="E18" i="1"/>
  <c r="E16" i="1" s="1"/>
  <c r="H16" i="1"/>
  <c r="K8" i="1"/>
  <c r="K12" i="1"/>
  <c r="K19" i="1"/>
  <c r="K16" i="1"/>
  <c r="E7" i="1" l="1"/>
  <c r="K7" i="1"/>
  <c r="H7" i="1"/>
</calcChain>
</file>

<file path=xl/sharedStrings.xml><?xml version="1.0" encoding="utf-8"?>
<sst xmlns="http://schemas.openxmlformats.org/spreadsheetml/2006/main" count="42" uniqueCount="34">
  <si>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обеспечения средствами коммерческого учета электрической энергии (мощности) АО "Россети Янтарь" за период 2021-2023 годы</t>
  </si>
  <si>
    <t>№ п.п.</t>
  </si>
  <si>
    <t>Показатель</t>
  </si>
  <si>
    <t>Итого</t>
  </si>
  <si>
    <t>в том числе:</t>
  </si>
  <si>
    <t>Расходы на строительство введенных в эксплуатацию объектов электросетевого хозяйства для целей технологического присоединения</t>
  </si>
  <si>
    <t>Расходы на строительство введенных в эксплуатацию объектов электросетевого хозяйства для целей реализации иных мероприятий инвестиционной программы территориальной сетевой организации</t>
  </si>
  <si>
    <t>Протяженность линий электропередачи, км</t>
  </si>
  <si>
    <t>Объем мощности,
введенной
в основные фонды,                      МВА</t>
  </si>
  <si>
    <t>Расходы на строительство объекта/ на обеспечение средствами коммерческого учета электрической энергии (мощности), тыс.руб. (без НДС)</t>
  </si>
  <si>
    <t>Итого, в том числе:</t>
  </si>
  <si>
    <t>1.1.</t>
  </si>
  <si>
    <t>Строительство воздушных линий</t>
  </si>
  <si>
    <t>0,4 кВ и ниже</t>
  </si>
  <si>
    <t>1-20 кВ</t>
  </si>
  <si>
    <t>110 кВ</t>
  </si>
  <si>
    <t>1.2.</t>
  </si>
  <si>
    <t>Строительство кабельных линий</t>
  </si>
  <si>
    <t>1 - 20 кВ</t>
  </si>
  <si>
    <t>1.3.</t>
  </si>
  <si>
    <t>Строительство пунктов секционирования</t>
  </si>
  <si>
    <t>Распределительные пункты (РП), за исключением комплектных распределительных устройств наружной установки (КРН, КРУН)</t>
  </si>
  <si>
    <t>Переключательные пункты</t>
  </si>
  <si>
    <t>1.4.</t>
  </si>
  <si>
    <t>Строительство комплектных трансформаторных подстанций(КТП) с уровнем напряжения до 35 кВ</t>
  </si>
  <si>
    <t>6/0,4 кВ</t>
  </si>
  <si>
    <t>10/0,4 кВ</t>
  </si>
  <si>
    <t>20(15)/0,4 кВ</t>
  </si>
  <si>
    <t>1.5.</t>
  </si>
  <si>
    <t>Строительство распределительных трансфроматорных подстанций (РТП) с уровнем напряжения до 35 кВ</t>
  </si>
  <si>
    <t>1.6.</t>
  </si>
  <si>
    <t>Строительство центров питания, подстанций уровнем напряжения 35 кВ и выше (ПС)</t>
  </si>
  <si>
    <t>1.7.</t>
  </si>
  <si>
    <t xml:space="preserve">Обеспечение средствами коммерческого учетаэлектрической энергии (мощности)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</si>
</sst>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_р_._-;\-* #,##0_р_._-;_-* &quot;-&quot;??_р_._-;_-@_-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5" fontId="3" fillId="2" borderId="5" xfId="1" applyNumberFormat="1" applyFont="1" applyFill="1" applyBorder="1" applyAlignment="1">
      <alignment vertical="center"/>
    </xf>
    <xf numFmtId="166" fontId="3" fillId="2" borderId="5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5" fillId="2" borderId="5" xfId="1" applyNumberFormat="1" applyFont="1" applyFill="1" applyBorder="1" applyAlignment="1">
      <alignment vertical="center"/>
    </xf>
    <xf numFmtId="166" fontId="5" fillId="2" borderId="6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left" vertical="center" wrapText="1" indent="2"/>
    </xf>
    <xf numFmtId="164" fontId="5" fillId="2" borderId="5" xfId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horizontal="left" vertical="center" wrapText="1" indent="2"/>
    </xf>
    <xf numFmtId="166" fontId="5" fillId="2" borderId="5" xfId="2" applyNumberFormat="1" applyFont="1" applyFill="1" applyBorder="1" applyAlignment="1">
      <alignment vertical="center"/>
    </xf>
    <xf numFmtId="166" fontId="5" fillId="2" borderId="6" xfId="2" applyNumberFormat="1" applyFont="1" applyFill="1" applyBorder="1" applyAlignment="1">
      <alignment vertical="center"/>
    </xf>
    <xf numFmtId="0" fontId="5" fillId="2" borderId="5" xfId="3" applyFont="1" applyFill="1" applyBorder="1" applyAlignment="1">
      <alignment vertical="center" wrapText="1"/>
    </xf>
    <xf numFmtId="2" fontId="5" fillId="2" borderId="5" xfId="3" applyNumberFormat="1" applyFont="1" applyFill="1" applyBorder="1" applyAlignment="1">
      <alignment horizontal="left" vertical="center" wrapText="1" indent="2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165" fontId="5" fillId="2" borderId="8" xfId="1" applyNumberFormat="1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164" fontId="5" fillId="2" borderId="8" xfId="1" applyFont="1" applyFill="1" applyBorder="1" applyAlignment="1">
      <alignment vertical="center"/>
    </xf>
    <xf numFmtId="166" fontId="5" fillId="2" borderId="9" xfId="1" applyNumberFormat="1" applyFont="1" applyFill="1" applyBorder="1" applyAlignment="1">
      <alignment vertical="center"/>
    </xf>
  </cellXfs>
  <cellStyles count="4">
    <cellStyle name="Обычный" xfId="0" builtinId="0"/>
    <cellStyle name="Обычный 2" xfId="3"/>
    <cellStyle name="Финансовый 2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69;&#1080;&#1058;/&#1054;&#1058;&#1056;/&#1047;&#1040;&#1050;&#1056;&#1067;&#1058;&#1040;&#1071;/&#1058;&#1045;&#1061;.&#1055;&#1056;&#1048;&#1057;&#1054;&#1045;&#1044;&#1048;&#1053;&#1045;&#1053;&#1048;&#1045;/&#1058;&#1072;&#1088;&#1080;&#1092;&#1085;&#1072;&#1103;%20&#1079;&#1072;&#1103;&#1074;&#1082;&#1072;%202025/&#1055;&#1088;&#1080;&#1083;&#1086;&#1078;&#1077;&#1085;&#1080;&#1103;%20&#1058;&#1055;%202025_&#1092;&#1086;&#1088;&#1084;&#1072;&#1090;%20&#1088;&#1072;&#1089;&#1095;&#1077;&#1090;&#1072;_12_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расходы на строительство"/>
      <sheetName val="1_расходы"/>
      <sheetName val="1_реестр"/>
      <sheetName val="2"/>
      <sheetName val="2_н"/>
      <sheetName val="3"/>
      <sheetName val="4"/>
      <sheetName val="5"/>
      <sheetName val="5_н"/>
      <sheetName val="организац_расходы_СЗ"/>
      <sheetName val="6"/>
      <sheetName val="7"/>
      <sheetName val="6_расходы"/>
      <sheetName val="7_реестр"/>
      <sheetName val="8"/>
      <sheetName val="8_расходы"/>
      <sheetName val="9"/>
      <sheetName val="9_реестр"/>
      <sheetName val="фактические параметры_2021_2023"/>
      <sheetName val="10"/>
      <sheetName val="11"/>
      <sheetName val="12"/>
      <sheetName val="12_до 15 кВт"/>
      <sheetName val="13"/>
      <sheetName val="14"/>
      <sheetName val="15"/>
      <sheetName val="15_до 150 кВт"/>
      <sheetName val="16"/>
      <sheetName val="17"/>
      <sheetName val="18"/>
      <sheetName val="4.3.Налог на прибыль"/>
      <sheetName val="СВОД ПО НП"/>
      <sheetName val="19"/>
      <sheetName val="8.4"/>
      <sheetName val="8.5"/>
    </sheetNames>
    <sheetDataSet>
      <sheetData sheetId="0"/>
      <sheetData sheetId="1">
        <row r="22">
          <cell r="K22">
            <v>25487</v>
          </cell>
        </row>
      </sheetData>
      <sheetData sheetId="2">
        <row r="14">
          <cell r="I14">
            <v>362093</v>
          </cell>
          <cell r="K14">
            <v>756944</v>
          </cell>
        </row>
        <row r="36">
          <cell r="I36">
            <v>450</v>
          </cell>
          <cell r="K36">
            <v>331</v>
          </cell>
        </row>
        <row r="229">
          <cell r="I229">
            <v>21</v>
          </cell>
          <cell r="K229">
            <v>108</v>
          </cell>
        </row>
        <row r="239">
          <cell r="I239">
            <v>34</v>
          </cell>
        </row>
        <row r="313">
          <cell r="I313">
            <v>8</v>
          </cell>
          <cell r="K313">
            <v>3</v>
          </cell>
        </row>
        <row r="377">
          <cell r="I377">
            <v>19</v>
          </cell>
          <cell r="K377">
            <v>107</v>
          </cell>
        </row>
        <row r="380">
          <cell r="I380">
            <v>58</v>
          </cell>
          <cell r="K380">
            <v>390</v>
          </cell>
        </row>
        <row r="401">
          <cell r="I401">
            <v>93</v>
          </cell>
          <cell r="K401">
            <v>120</v>
          </cell>
        </row>
        <row r="520">
          <cell r="I520">
            <v>69</v>
          </cell>
          <cell r="K520">
            <v>79</v>
          </cell>
        </row>
        <row r="1045">
          <cell r="I1045">
            <v>1891</v>
          </cell>
          <cell r="K1045">
            <v>2678</v>
          </cell>
        </row>
        <row r="1046">
          <cell r="I1046">
            <v>1344</v>
          </cell>
          <cell r="K1046">
            <v>2153</v>
          </cell>
        </row>
        <row r="1076">
          <cell r="I1076">
            <v>531</v>
          </cell>
          <cell r="K1076">
            <v>641</v>
          </cell>
        </row>
        <row r="1077">
          <cell r="I1077">
            <v>347</v>
          </cell>
          <cell r="K1077">
            <v>1012</v>
          </cell>
        </row>
        <row r="1125">
          <cell r="I1125">
            <v>919</v>
          </cell>
          <cell r="K1125">
            <v>2071</v>
          </cell>
        </row>
        <row r="1126">
          <cell r="I1126">
            <v>1615</v>
          </cell>
          <cell r="K1126">
            <v>2999</v>
          </cell>
        </row>
        <row r="1127">
          <cell r="I1127">
            <v>740</v>
          </cell>
          <cell r="K1127">
            <v>1454</v>
          </cell>
        </row>
        <row r="1166">
          <cell r="I1166">
            <v>1018</v>
          </cell>
          <cell r="K1166">
            <v>2406</v>
          </cell>
        </row>
        <row r="1167">
          <cell r="I1167">
            <v>309</v>
          </cell>
          <cell r="K1167">
            <v>423</v>
          </cell>
        </row>
        <row r="1456">
          <cell r="I1456">
            <v>115</v>
          </cell>
          <cell r="K1456">
            <v>183</v>
          </cell>
        </row>
        <row r="1457">
          <cell r="I1457">
            <v>70</v>
          </cell>
          <cell r="K1457">
            <v>127</v>
          </cell>
        </row>
        <row r="1458">
          <cell r="I1458">
            <v>155</v>
          </cell>
          <cell r="K1458">
            <v>269</v>
          </cell>
        </row>
        <row r="1460">
          <cell r="I1460">
            <v>467</v>
          </cell>
          <cell r="K1460">
            <v>1168</v>
          </cell>
        </row>
        <row r="1666">
          <cell r="I1666">
            <v>104</v>
          </cell>
          <cell r="K1666">
            <v>284</v>
          </cell>
        </row>
        <row r="1828">
          <cell r="I1828">
            <v>42</v>
          </cell>
          <cell r="K1828">
            <v>29</v>
          </cell>
        </row>
        <row r="1998">
          <cell r="I1998">
            <v>5</v>
          </cell>
          <cell r="K1998">
            <v>65</v>
          </cell>
        </row>
        <row r="2016">
          <cell r="I2016">
            <v>132</v>
          </cell>
          <cell r="K2016">
            <v>220</v>
          </cell>
        </row>
        <row r="2083">
          <cell r="I2083">
            <v>92135</v>
          </cell>
          <cell r="K2083">
            <v>245688</v>
          </cell>
        </row>
        <row r="2181">
          <cell r="I2181">
            <v>2</v>
          </cell>
          <cell r="K2181">
            <v>44</v>
          </cell>
        </row>
        <row r="2192">
          <cell r="I2192">
            <v>833</v>
          </cell>
          <cell r="K2192">
            <v>1303</v>
          </cell>
        </row>
        <row r="2193">
          <cell r="I2193">
            <v>1124</v>
          </cell>
          <cell r="K2193">
            <v>1849</v>
          </cell>
        </row>
        <row r="2196">
          <cell r="I2196">
            <v>236</v>
          </cell>
          <cell r="K2196">
            <v>460</v>
          </cell>
        </row>
        <row r="2208">
          <cell r="I2208">
            <v>83</v>
          </cell>
          <cell r="K2208">
            <v>398</v>
          </cell>
        </row>
        <row r="2209">
          <cell r="I2209">
            <v>845</v>
          </cell>
          <cell r="K2209">
            <v>2068</v>
          </cell>
        </row>
        <row r="2217">
          <cell r="I2217">
            <v>68</v>
          </cell>
          <cell r="K2217">
            <v>399</v>
          </cell>
        </row>
        <row r="2218">
          <cell r="I2218">
            <v>5</v>
          </cell>
          <cell r="K2218">
            <v>348</v>
          </cell>
        </row>
        <row r="2219">
          <cell r="I2219">
            <v>278</v>
          </cell>
          <cell r="K2219">
            <v>1227</v>
          </cell>
        </row>
        <row r="2240">
          <cell r="I2240">
            <v>1172</v>
          </cell>
          <cell r="K2240">
            <v>3130</v>
          </cell>
        </row>
        <row r="2386">
          <cell r="I2386">
            <v>1613</v>
          </cell>
          <cell r="K2386">
            <v>2871</v>
          </cell>
        </row>
        <row r="2390">
          <cell r="I2390">
            <v>2273</v>
          </cell>
          <cell r="K2390">
            <v>3443</v>
          </cell>
        </row>
        <row r="2391">
          <cell r="K2391">
            <v>352</v>
          </cell>
        </row>
        <row r="2443">
          <cell r="I2443">
            <v>153201</v>
          </cell>
          <cell r="K2443">
            <v>138813</v>
          </cell>
        </row>
        <row r="2508">
          <cell r="I2508">
            <v>110264</v>
          </cell>
          <cell r="K2508">
            <v>708684</v>
          </cell>
        </row>
        <row r="2522">
          <cell r="I2522">
            <v>114</v>
          </cell>
          <cell r="K2522">
            <v>1078</v>
          </cell>
        </row>
        <row r="2531">
          <cell r="I2531">
            <v>331</v>
          </cell>
          <cell r="K2531">
            <v>889</v>
          </cell>
        </row>
        <row r="2532">
          <cell r="I2532">
            <v>21</v>
          </cell>
          <cell r="K2532">
            <v>97</v>
          </cell>
        </row>
        <row r="2548">
          <cell r="I2548">
            <v>296</v>
          </cell>
          <cell r="K2548">
            <v>1288</v>
          </cell>
        </row>
        <row r="2562">
          <cell r="I2562">
            <v>1095</v>
          </cell>
          <cell r="K2562">
            <v>20216</v>
          </cell>
        </row>
        <row r="2563">
          <cell r="I2563">
            <v>603</v>
          </cell>
          <cell r="K2563">
            <v>10008</v>
          </cell>
        </row>
        <row r="2564">
          <cell r="I2564">
            <v>356</v>
          </cell>
          <cell r="K2564">
            <v>6068</v>
          </cell>
        </row>
        <row r="2565">
          <cell r="I2565">
            <v>150</v>
          </cell>
          <cell r="K2565">
            <v>2817</v>
          </cell>
        </row>
        <row r="2566">
          <cell r="I2566">
            <v>694</v>
          </cell>
          <cell r="K2566">
            <v>9932</v>
          </cell>
        </row>
        <row r="2572">
          <cell r="I2572">
            <v>27</v>
          </cell>
          <cell r="K2572">
            <v>-718</v>
          </cell>
        </row>
        <row r="2573">
          <cell r="I2573">
            <v>12</v>
          </cell>
          <cell r="K2573">
            <v>117</v>
          </cell>
        </row>
        <row r="2574">
          <cell r="I2574">
            <v>53</v>
          </cell>
          <cell r="K2574">
            <v>375</v>
          </cell>
        </row>
        <row r="2575">
          <cell r="I2575">
            <v>1000</v>
          </cell>
          <cell r="K2575">
            <v>2841</v>
          </cell>
        </row>
        <row r="2576">
          <cell r="I2576">
            <v>466</v>
          </cell>
          <cell r="K2576">
            <v>7166</v>
          </cell>
        </row>
        <row r="2577">
          <cell r="I2577">
            <v>305</v>
          </cell>
          <cell r="K2577">
            <v>5540</v>
          </cell>
        </row>
        <row r="2578">
          <cell r="I2578">
            <v>141</v>
          </cell>
          <cell r="K2578">
            <v>2878</v>
          </cell>
        </row>
        <row r="2579">
          <cell r="I2579">
            <v>223</v>
          </cell>
          <cell r="K2579">
            <v>2651</v>
          </cell>
        </row>
        <row r="2580">
          <cell r="I2580">
            <v>354</v>
          </cell>
          <cell r="K2580">
            <v>7412</v>
          </cell>
        </row>
        <row r="2581">
          <cell r="I2581">
            <v>517</v>
          </cell>
          <cell r="K2581">
            <v>6147</v>
          </cell>
        </row>
        <row r="2582">
          <cell r="I2582">
            <v>25</v>
          </cell>
          <cell r="K2582">
            <v>379</v>
          </cell>
        </row>
        <row r="2583">
          <cell r="I2583">
            <v>423</v>
          </cell>
          <cell r="K2583">
            <v>5244</v>
          </cell>
        </row>
        <row r="2622">
          <cell r="I2622">
            <v>1840</v>
          </cell>
          <cell r="K2622">
            <v>23924</v>
          </cell>
        </row>
        <row r="2623">
          <cell r="I2623">
            <v>2368</v>
          </cell>
          <cell r="K2623">
            <v>31818</v>
          </cell>
        </row>
        <row r="2624">
          <cell r="I2624">
            <v>2382</v>
          </cell>
          <cell r="K2624">
            <v>28890</v>
          </cell>
        </row>
        <row r="2625">
          <cell r="I2625">
            <v>935</v>
          </cell>
          <cell r="K2625">
            <v>15637</v>
          </cell>
        </row>
        <row r="2626">
          <cell r="I2626">
            <v>941</v>
          </cell>
          <cell r="K2626">
            <v>15856</v>
          </cell>
        </row>
        <row r="2641">
          <cell r="I2641">
            <v>1465</v>
          </cell>
          <cell r="K2641">
            <v>18318</v>
          </cell>
        </row>
        <row r="2642">
          <cell r="I2642">
            <v>1344</v>
          </cell>
          <cell r="K2642">
            <v>17280</v>
          </cell>
        </row>
        <row r="2756">
          <cell r="I2756">
            <v>333</v>
          </cell>
          <cell r="K2756">
            <v>1294</v>
          </cell>
        </row>
        <row r="2761">
          <cell r="I2761">
            <v>263</v>
          </cell>
          <cell r="K2761">
            <v>1039</v>
          </cell>
        </row>
        <row r="2768">
          <cell r="I2768">
            <v>182</v>
          </cell>
          <cell r="K2768">
            <v>1617</v>
          </cell>
        </row>
        <row r="2769">
          <cell r="I2769">
            <v>136</v>
          </cell>
          <cell r="K2769">
            <v>873</v>
          </cell>
        </row>
        <row r="2777">
          <cell r="I2777">
            <v>432</v>
          </cell>
          <cell r="K2777">
            <v>1408</v>
          </cell>
        </row>
        <row r="2778">
          <cell r="I2778">
            <v>35</v>
          </cell>
          <cell r="K2778">
            <v>230</v>
          </cell>
        </row>
        <row r="2816">
          <cell r="I2816">
            <v>230</v>
          </cell>
          <cell r="K2816">
            <v>615</v>
          </cell>
        </row>
        <row r="2819">
          <cell r="I2819">
            <v>343</v>
          </cell>
          <cell r="K2819">
            <v>1618</v>
          </cell>
        </row>
        <row r="2834">
          <cell r="I2834">
            <v>238</v>
          </cell>
          <cell r="K2834">
            <v>893</v>
          </cell>
        </row>
        <row r="2838">
          <cell r="I2838">
            <v>179</v>
          </cell>
          <cell r="K2838">
            <v>1101</v>
          </cell>
        </row>
        <row r="2839">
          <cell r="I2839">
            <v>164</v>
          </cell>
          <cell r="K2839">
            <v>843</v>
          </cell>
        </row>
        <row r="2840">
          <cell r="I2840">
            <v>250</v>
          </cell>
          <cell r="K2840">
            <v>1422</v>
          </cell>
        </row>
        <row r="2841">
          <cell r="I2841">
            <v>167</v>
          </cell>
          <cell r="K2841">
            <v>1331</v>
          </cell>
        </row>
        <row r="2842">
          <cell r="I2842">
            <v>133</v>
          </cell>
          <cell r="K2842">
            <v>664</v>
          </cell>
        </row>
        <row r="2843">
          <cell r="I2843">
            <v>40</v>
          </cell>
          <cell r="K2843">
            <v>473</v>
          </cell>
        </row>
        <row r="2844">
          <cell r="I2844">
            <v>47</v>
          </cell>
          <cell r="K2844">
            <v>490</v>
          </cell>
        </row>
        <row r="2882">
          <cell r="I2882">
            <v>1237</v>
          </cell>
          <cell r="K2882">
            <v>5641</v>
          </cell>
        </row>
        <row r="2883">
          <cell r="I2883">
            <v>453</v>
          </cell>
          <cell r="K2883">
            <v>6379</v>
          </cell>
        </row>
        <row r="2884">
          <cell r="I2884">
            <v>297</v>
          </cell>
          <cell r="K2884">
            <v>4015</v>
          </cell>
        </row>
        <row r="2887">
          <cell r="I2887">
            <v>97</v>
          </cell>
          <cell r="K2887">
            <v>965</v>
          </cell>
        </row>
        <row r="2955">
          <cell r="I2955">
            <v>102463.5</v>
          </cell>
          <cell r="K2955">
            <v>436678.554</v>
          </cell>
        </row>
        <row r="2963">
          <cell r="I2963">
            <v>127</v>
          </cell>
          <cell r="K2963">
            <v>430</v>
          </cell>
        </row>
        <row r="3008">
          <cell r="I3008">
            <v>29</v>
          </cell>
          <cell r="K3008">
            <v>92</v>
          </cell>
        </row>
        <row r="3020">
          <cell r="I3020">
            <v>36</v>
          </cell>
          <cell r="K3020">
            <v>69</v>
          </cell>
        </row>
        <row r="3146">
          <cell r="I3146">
            <v>187</v>
          </cell>
          <cell r="K3146">
            <v>1253</v>
          </cell>
        </row>
        <row r="3147">
          <cell r="I3147">
            <v>146</v>
          </cell>
          <cell r="K3147">
            <v>582</v>
          </cell>
        </row>
        <row r="3148">
          <cell r="I3148">
            <v>43</v>
          </cell>
          <cell r="K3148">
            <v>293</v>
          </cell>
        </row>
        <row r="3151">
          <cell r="I3151">
            <v>290</v>
          </cell>
          <cell r="K3151">
            <v>595</v>
          </cell>
        </row>
        <row r="3199">
          <cell r="I3199">
            <v>139</v>
          </cell>
          <cell r="K3199">
            <v>852</v>
          </cell>
        </row>
        <row r="3200">
          <cell r="I3200">
            <v>27</v>
          </cell>
          <cell r="K3200">
            <v>47</v>
          </cell>
        </row>
        <row r="3228">
          <cell r="I3228">
            <v>80</v>
          </cell>
          <cell r="K3228">
            <v>150</v>
          </cell>
        </row>
        <row r="3438">
          <cell r="I3438">
            <v>9</v>
          </cell>
          <cell r="K3438">
            <v>55</v>
          </cell>
        </row>
        <row r="3518">
          <cell r="I3518">
            <v>118</v>
          </cell>
          <cell r="K3518">
            <v>974</v>
          </cell>
        </row>
        <row r="3538">
          <cell r="I3538">
            <v>240</v>
          </cell>
          <cell r="K3538">
            <v>586</v>
          </cell>
        </row>
        <row r="3576">
          <cell r="I3576">
            <v>233</v>
          </cell>
          <cell r="K3576">
            <v>537</v>
          </cell>
        </row>
        <row r="3577">
          <cell r="I3577">
            <v>90</v>
          </cell>
          <cell r="K3577">
            <v>219</v>
          </cell>
        </row>
        <row r="3578">
          <cell r="I3578">
            <v>53</v>
          </cell>
          <cell r="K3578">
            <v>194</v>
          </cell>
        </row>
        <row r="3579">
          <cell r="I3579">
            <v>126</v>
          </cell>
          <cell r="K3579">
            <v>912</v>
          </cell>
        </row>
        <row r="3580">
          <cell r="I3580">
            <v>52</v>
          </cell>
          <cell r="K3580">
            <v>-757</v>
          </cell>
        </row>
        <row r="3581">
          <cell r="I3581">
            <v>524</v>
          </cell>
          <cell r="K3581">
            <v>1760</v>
          </cell>
        </row>
        <row r="3582">
          <cell r="I3582">
            <v>225</v>
          </cell>
          <cell r="K3582">
            <v>919</v>
          </cell>
        </row>
        <row r="3583">
          <cell r="I3583">
            <v>75</v>
          </cell>
          <cell r="K3583">
            <v>275</v>
          </cell>
        </row>
        <row r="3619">
          <cell r="I3619">
            <v>67</v>
          </cell>
          <cell r="K3619">
            <v>3083</v>
          </cell>
        </row>
        <row r="3620">
          <cell r="I3620">
            <v>53</v>
          </cell>
          <cell r="K3620">
            <v>3575</v>
          </cell>
        </row>
        <row r="3621">
          <cell r="I3621">
            <v>58</v>
          </cell>
          <cell r="K3621">
            <v>3202</v>
          </cell>
        </row>
        <row r="3622">
          <cell r="I3622">
            <v>53</v>
          </cell>
          <cell r="K3622">
            <v>3554</v>
          </cell>
        </row>
        <row r="3862">
          <cell r="I3862">
            <v>36</v>
          </cell>
          <cell r="K3862">
            <v>180</v>
          </cell>
        </row>
        <row r="3863">
          <cell r="I3863">
            <v>55</v>
          </cell>
          <cell r="K3863">
            <v>410</v>
          </cell>
        </row>
        <row r="3866">
          <cell r="I3866">
            <v>225</v>
          </cell>
          <cell r="K3866">
            <v>1218</v>
          </cell>
        </row>
        <row r="3867">
          <cell r="I3867">
            <v>200</v>
          </cell>
          <cell r="K3867">
            <v>1170</v>
          </cell>
        </row>
        <row r="3868">
          <cell r="I3868">
            <v>220</v>
          </cell>
          <cell r="K3868">
            <v>1188</v>
          </cell>
        </row>
        <row r="3976">
          <cell r="I3976">
            <v>1415</v>
          </cell>
          <cell r="K3976">
            <v>14436</v>
          </cell>
        </row>
        <row r="3994">
          <cell r="I3994">
            <v>42</v>
          </cell>
          <cell r="K3994">
            <v>125</v>
          </cell>
        </row>
        <row r="3995">
          <cell r="I3995">
            <v>42</v>
          </cell>
          <cell r="K3995">
            <v>125</v>
          </cell>
        </row>
        <row r="3996">
          <cell r="I3996">
            <v>23</v>
          </cell>
          <cell r="K3996">
            <v>62</v>
          </cell>
        </row>
        <row r="3997">
          <cell r="I3997">
            <v>23</v>
          </cell>
          <cell r="K3997">
            <v>62</v>
          </cell>
        </row>
        <row r="4007">
          <cell r="I4007">
            <v>241</v>
          </cell>
          <cell r="K4007">
            <v>793</v>
          </cell>
        </row>
        <row r="4008">
          <cell r="I4008">
            <v>40</v>
          </cell>
          <cell r="K4008">
            <v>217</v>
          </cell>
        </row>
        <row r="4013">
          <cell r="I4013">
            <v>20</v>
          </cell>
          <cell r="K4013">
            <v>36</v>
          </cell>
        </row>
        <row r="4014">
          <cell r="I4014">
            <v>20</v>
          </cell>
          <cell r="K4014">
            <v>36</v>
          </cell>
        </row>
        <row r="4080">
          <cell r="I4080">
            <v>709</v>
          </cell>
          <cell r="K4080">
            <v>2764</v>
          </cell>
        </row>
        <row r="4175">
          <cell r="I4175">
            <v>2304</v>
          </cell>
          <cell r="K4175">
            <v>50441.340758011975</v>
          </cell>
        </row>
        <row r="4195">
          <cell r="I4195">
            <v>82</v>
          </cell>
          <cell r="K4195">
            <v>2725.4235405176428</v>
          </cell>
        </row>
        <row r="4374">
          <cell r="I4374">
            <v>3832.5</v>
          </cell>
          <cell r="K4374">
            <v>61094.976683265377</v>
          </cell>
        </row>
        <row r="4407">
          <cell r="I4407">
            <v>61</v>
          </cell>
          <cell r="K4407">
            <v>929.25859723045096</v>
          </cell>
        </row>
        <row r="4429">
          <cell r="I4429">
            <v>74</v>
          </cell>
          <cell r="K4429">
            <v>1668.7412041197476</v>
          </cell>
        </row>
        <row r="4582">
          <cell r="K4582">
            <v>31842.3969</v>
          </cell>
        </row>
        <row r="4630">
          <cell r="K4630">
            <v>44756</v>
          </cell>
        </row>
        <row r="4639">
          <cell r="K4639">
            <v>119</v>
          </cell>
        </row>
        <row r="4730">
          <cell r="K4730">
            <v>790</v>
          </cell>
        </row>
        <row r="4731">
          <cell r="K4731">
            <v>767</v>
          </cell>
        </row>
        <row r="4732">
          <cell r="K4732">
            <v>772</v>
          </cell>
        </row>
        <row r="4733">
          <cell r="K4733">
            <v>464</v>
          </cell>
        </row>
        <row r="4835">
          <cell r="K4835">
            <v>29036</v>
          </cell>
          <cell r="N4835">
            <v>2190</v>
          </cell>
        </row>
        <row r="4855">
          <cell r="K4855">
            <v>66</v>
          </cell>
          <cell r="N4855">
            <v>0</v>
          </cell>
        </row>
        <row r="4946">
          <cell r="K4946">
            <v>277476</v>
          </cell>
          <cell r="N4946">
            <v>26880</v>
          </cell>
        </row>
        <row r="5078">
          <cell r="K5078">
            <v>859478</v>
          </cell>
          <cell r="N5078">
            <v>74555</v>
          </cell>
        </row>
        <row r="5188">
          <cell r="K5188">
            <v>1648</v>
          </cell>
          <cell r="N5188">
            <v>63</v>
          </cell>
        </row>
        <row r="5190">
          <cell r="K5190">
            <v>1310</v>
          </cell>
          <cell r="N5190">
            <v>100</v>
          </cell>
        </row>
        <row r="5191">
          <cell r="K5191">
            <v>1407</v>
          </cell>
          <cell r="N5191">
            <v>40</v>
          </cell>
        </row>
        <row r="5198">
          <cell r="K5198">
            <v>1582</v>
          </cell>
          <cell r="N5198">
            <v>100</v>
          </cell>
        </row>
        <row r="5199">
          <cell r="K5199">
            <v>1407</v>
          </cell>
          <cell r="N5199">
            <v>63</v>
          </cell>
        </row>
        <row r="5200">
          <cell r="K5200">
            <v>2299</v>
          </cell>
          <cell r="N5200">
            <v>100</v>
          </cell>
        </row>
        <row r="5252">
          <cell r="K5252">
            <v>569</v>
          </cell>
          <cell r="N5252">
            <v>100</v>
          </cell>
        </row>
        <row r="5316">
          <cell r="K5316">
            <v>1718</v>
          </cell>
          <cell r="N5316">
            <v>160</v>
          </cell>
        </row>
        <row r="5317">
          <cell r="K5317">
            <v>2809</v>
          </cell>
          <cell r="N5317">
            <v>250</v>
          </cell>
        </row>
        <row r="5404">
          <cell r="K5404">
            <v>2872</v>
          </cell>
          <cell r="N5404">
            <v>400</v>
          </cell>
        </row>
        <row r="5465">
          <cell r="K5465">
            <v>3069</v>
          </cell>
          <cell r="N5465">
            <v>63</v>
          </cell>
        </row>
        <row r="5470">
          <cell r="K5470">
            <v>4797</v>
          </cell>
          <cell r="N5470">
            <v>200</v>
          </cell>
        </row>
        <row r="5577">
          <cell r="K5577">
            <v>424379.00559999939</v>
          </cell>
        </row>
        <row r="18392">
          <cell r="K18392">
            <v>28824.662640000002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view="pageBreakPreview" zoomScale="80" zoomScaleNormal="100" zoomScaleSheetLayoutView="80" workbookViewId="0">
      <selection activeCell="C19" sqref="C19"/>
    </sheetView>
  </sheetViews>
  <sheetFormatPr defaultRowHeight="15" x14ac:dyDescent="0.25"/>
  <cols>
    <col min="1" max="1" width="9.140625" style="3"/>
    <col min="2" max="2" width="48" style="3" customWidth="1"/>
    <col min="3" max="3" width="18.140625" style="3" customWidth="1"/>
    <col min="4" max="4" width="16.7109375" style="3" customWidth="1"/>
    <col min="5" max="5" width="20.7109375" style="3" customWidth="1"/>
    <col min="6" max="7" width="16.7109375" style="3" customWidth="1"/>
    <col min="8" max="8" width="20.7109375" style="3" customWidth="1"/>
    <col min="9" max="9" width="17.42578125" style="3" customWidth="1"/>
    <col min="10" max="10" width="16.7109375" style="3" customWidth="1"/>
    <col min="11" max="11" width="20.7109375" style="3" customWidth="1"/>
    <col min="12" max="16384" width="9.140625" style="3"/>
  </cols>
  <sheetData>
    <row r="2" spans="1:11" ht="35.25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/>
    <row r="4" spans="1:11" x14ac:dyDescent="0.25">
      <c r="A4" s="4" t="s">
        <v>1</v>
      </c>
      <c r="B4" s="5" t="s">
        <v>2</v>
      </c>
      <c r="C4" s="6" t="s">
        <v>3</v>
      </c>
      <c r="D4" s="6"/>
      <c r="E4" s="6"/>
      <c r="F4" s="7" t="s">
        <v>4</v>
      </c>
      <c r="G4" s="7"/>
      <c r="H4" s="7"/>
      <c r="I4" s="7"/>
      <c r="J4" s="7"/>
      <c r="K4" s="8"/>
    </row>
    <row r="5" spans="1:11" s="13" customFormat="1" ht="60" customHeight="1" x14ac:dyDescent="0.2">
      <c r="A5" s="9"/>
      <c r="B5" s="10"/>
      <c r="C5" s="11"/>
      <c r="D5" s="11"/>
      <c r="E5" s="11"/>
      <c r="F5" s="10" t="s">
        <v>5</v>
      </c>
      <c r="G5" s="10"/>
      <c r="H5" s="10"/>
      <c r="I5" s="10" t="s">
        <v>6</v>
      </c>
      <c r="J5" s="10"/>
      <c r="K5" s="12"/>
    </row>
    <row r="6" spans="1:11" s="16" customFormat="1" ht="159.75" customHeight="1" x14ac:dyDescent="0.2">
      <c r="A6" s="9"/>
      <c r="B6" s="10"/>
      <c r="C6" s="14" t="s">
        <v>7</v>
      </c>
      <c r="D6" s="14" t="s">
        <v>8</v>
      </c>
      <c r="E6" s="14" t="s">
        <v>9</v>
      </c>
      <c r="F6" s="14" t="s">
        <v>7</v>
      </c>
      <c r="G6" s="14" t="s">
        <v>8</v>
      </c>
      <c r="H6" s="14" t="s">
        <v>9</v>
      </c>
      <c r="I6" s="14" t="s">
        <v>7</v>
      </c>
      <c r="J6" s="14" t="s">
        <v>8</v>
      </c>
      <c r="K6" s="15" t="s">
        <v>9</v>
      </c>
    </row>
    <row r="7" spans="1:11" s="22" customFormat="1" ht="14.25" x14ac:dyDescent="0.2">
      <c r="A7" s="17">
        <v>1</v>
      </c>
      <c r="B7" s="18" t="s">
        <v>10</v>
      </c>
      <c r="C7" s="19">
        <f t="shared" ref="C7:K7" si="0">C8+C12+C16+C19+C23+C24+C25</f>
        <v>828.41699999999992</v>
      </c>
      <c r="D7" s="19">
        <f t="shared" si="0"/>
        <v>103.625</v>
      </c>
      <c r="E7" s="20">
        <f t="shared" si="0"/>
        <v>4082511.2739412771</v>
      </c>
      <c r="F7" s="19">
        <f t="shared" si="0"/>
        <v>790.57780000000002</v>
      </c>
      <c r="G7" s="19">
        <f t="shared" si="0"/>
        <v>101.98600000000002</v>
      </c>
      <c r="H7" s="20">
        <f t="shared" si="0"/>
        <v>3676554.1879594093</v>
      </c>
      <c r="I7" s="19">
        <f t="shared" si="0"/>
        <v>37.839200000000005</v>
      </c>
      <c r="J7" s="19">
        <f>N8+N12+N16+N19+N23+N24+N25</f>
        <v>0</v>
      </c>
      <c r="K7" s="21">
        <f t="shared" si="0"/>
        <v>405957.0859818678</v>
      </c>
    </row>
    <row r="8" spans="1:11" s="28" customFormat="1" x14ac:dyDescent="0.2">
      <c r="A8" s="23" t="s">
        <v>11</v>
      </c>
      <c r="B8" s="24" t="s">
        <v>12</v>
      </c>
      <c r="C8" s="25">
        <f t="shared" ref="C8:K8" si="1">SUM(C9:C11)</f>
        <v>607.42899999999997</v>
      </c>
      <c r="D8" s="26">
        <f t="shared" si="1"/>
        <v>0</v>
      </c>
      <c r="E8" s="26">
        <f t="shared" si="1"/>
        <v>1141445</v>
      </c>
      <c r="F8" s="25">
        <f t="shared" si="1"/>
        <v>597.81079999999997</v>
      </c>
      <c r="G8" s="26">
        <f t="shared" si="1"/>
        <v>0</v>
      </c>
      <c r="H8" s="26">
        <f t="shared" si="1"/>
        <v>1104233</v>
      </c>
      <c r="I8" s="25">
        <f t="shared" si="1"/>
        <v>9.6182000000000016</v>
      </c>
      <c r="J8" s="26">
        <f>SUM(N9:N11)</f>
        <v>0</v>
      </c>
      <c r="K8" s="27">
        <f t="shared" si="1"/>
        <v>37212</v>
      </c>
    </row>
    <row r="9" spans="1:11" s="28" customFormat="1" x14ac:dyDescent="0.2">
      <c r="A9" s="23"/>
      <c r="B9" s="29" t="s">
        <v>13</v>
      </c>
      <c r="C9" s="25">
        <f t="shared" ref="C9:E11" si="2">F9+I9</f>
        <v>362.09300000000002</v>
      </c>
      <c r="D9" s="25">
        <f>G9+N9</f>
        <v>0</v>
      </c>
      <c r="E9" s="26">
        <f t="shared" si="2"/>
        <v>756944</v>
      </c>
      <c r="F9" s="25">
        <f>'[1]1_расходы'!I14/1000-I9</f>
        <v>361.04079999999999</v>
      </c>
      <c r="G9" s="30">
        <v>0</v>
      </c>
      <c r="H9" s="26">
        <f>'[1]1_расходы'!K14-K9</f>
        <v>737624</v>
      </c>
      <c r="I9" s="25">
        <f>('[1]1_расходы'!$I$36+'[1]1_расходы'!$I$229+'[1]1_расходы'!$I$313+'[1]1_расходы'!$I$377+'[1]1_расходы'!$I$380+'[1]1_расходы'!$I$401+'[1]1_расходы'!$I$520+'[1]1_расходы'!$I$1045+'[1]1_расходы'!$I$1046+'[1]1_расходы'!$I$1076+'[1]1_расходы'!$I$1077+'[1]1_расходы'!$I$1125+'[1]1_расходы'!$I$1126+'[1]1_расходы'!$I$1127+'[1]1_расходы'!$I$1166+'[1]1_расходы'!$I$1167+'[1]1_расходы'!$I$1456+'[1]1_расходы'!$I$1457+'[1]1_расходы'!$I$1458+'[1]1_расходы'!$I$1460+'[1]1_расходы'!$I$1666+'[1]1_расходы'!$I$1828+'[1]1_расходы'!$I$1998+'[1]1_расходы'!$I$2016)/10000</f>
        <v>1.0522</v>
      </c>
      <c r="J9" s="30">
        <v>0</v>
      </c>
      <c r="K9" s="27">
        <f>'[1]1_расходы'!$K$36+'[1]1_расходы'!$K$229+'[1]1_расходы'!$K$313+'[1]1_расходы'!$K$377+'[1]1_расходы'!$K$380+'[1]1_расходы'!$K$401+'[1]1_расходы'!$K$520+'[1]1_расходы'!$K$1045+'[1]1_расходы'!$K$1046+'[1]1_расходы'!$K$1076+'[1]1_расходы'!$K$1077+'[1]1_расходы'!$K$1125+'[1]1_расходы'!$K$1126+'[1]1_расходы'!$K$1127+'[1]1_расходы'!$K$1166+'[1]1_расходы'!$K$1167+'[1]1_расходы'!$K$1456+'[1]1_расходы'!$K$1457+'[1]1_расходы'!$K$1458+'[1]1_расходы'!$K$1460+'[1]1_расходы'!$K$1666+'[1]1_расходы'!$K$1828+'[1]1_расходы'!$K$1998+'[1]1_расходы'!$K$2016</f>
        <v>19320</v>
      </c>
    </row>
    <row r="10" spans="1:11" s="28" customFormat="1" x14ac:dyDescent="0.2">
      <c r="A10" s="23"/>
      <c r="B10" s="31" t="s">
        <v>14</v>
      </c>
      <c r="C10" s="25">
        <f t="shared" si="2"/>
        <v>92.135000000000005</v>
      </c>
      <c r="D10" s="25">
        <f>G10+N10</f>
        <v>0</v>
      </c>
      <c r="E10" s="26">
        <f t="shared" si="2"/>
        <v>245688</v>
      </c>
      <c r="F10" s="25">
        <f>'[1]1_расходы'!I2083/1000-I10</f>
        <v>83.569000000000003</v>
      </c>
      <c r="G10" s="30">
        <v>0</v>
      </c>
      <c r="H10" s="26">
        <f>'[1]1_расходы'!K2083-K10</f>
        <v>227796</v>
      </c>
      <c r="I10" s="25">
        <f>('[1]1_расходы'!$I$2181+'[1]1_расходы'!$I$2192+'[1]1_расходы'!$I$2193+'[1]1_расходы'!$I$2196+'[1]1_расходы'!$I$2208+'[1]1_расходы'!$I$2209+'[1]1_расходы'!$I$2217+'[1]1_расходы'!$I$2218+'[1]1_расходы'!$I$2219+'[1]1_расходы'!$I$2240+'[1]1_расходы'!$I$2386+'[1]1_расходы'!$I$2390+'[1]1_расходы'!$I$239)/1000</f>
        <v>8.5660000000000007</v>
      </c>
      <c r="J10" s="30">
        <v>0</v>
      </c>
      <c r="K10" s="27">
        <f>'[1]1_расходы'!$K$2181+'[1]1_расходы'!$K$2192+'[1]1_расходы'!$K$2193+'[1]1_расходы'!$K$2196+'[1]1_расходы'!$K$2208+'[1]1_расходы'!$K$2209+'[1]1_расходы'!$K$2217+'[1]1_расходы'!$K$2218+'[1]1_расходы'!$K$2219+'[1]1_расходы'!$K$2240+'[1]1_расходы'!$K$2386+'[1]1_расходы'!$K$2390+'[1]1_расходы'!$K$2391</f>
        <v>17892</v>
      </c>
    </row>
    <row r="11" spans="1:11" s="28" customFormat="1" x14ac:dyDescent="0.2">
      <c r="A11" s="23"/>
      <c r="B11" s="29" t="s">
        <v>15</v>
      </c>
      <c r="C11" s="25">
        <f t="shared" si="2"/>
        <v>153.20099999999999</v>
      </c>
      <c r="D11" s="25">
        <f>G11+N11</f>
        <v>0</v>
      </c>
      <c r="E11" s="26">
        <f t="shared" si="2"/>
        <v>138813</v>
      </c>
      <c r="F11" s="25">
        <f>'[1]1_расходы'!I2443/1000-I11</f>
        <v>153.20099999999999</v>
      </c>
      <c r="G11" s="30">
        <v>0</v>
      </c>
      <c r="H11" s="26">
        <f>'[1]1_расходы'!K2443</f>
        <v>138813</v>
      </c>
      <c r="I11" s="25">
        <v>0</v>
      </c>
      <c r="J11" s="30">
        <v>0</v>
      </c>
      <c r="K11" s="27">
        <v>0</v>
      </c>
    </row>
    <row r="12" spans="1:11" s="28" customFormat="1" x14ac:dyDescent="0.2">
      <c r="A12" s="23" t="s">
        <v>16</v>
      </c>
      <c r="B12" s="24" t="s">
        <v>17</v>
      </c>
      <c r="C12" s="25">
        <f t="shared" ref="C12:K12" si="3">SUM(C13:C15)</f>
        <v>220.988</v>
      </c>
      <c r="D12" s="26">
        <f t="shared" si="3"/>
        <v>0</v>
      </c>
      <c r="E12" s="26">
        <f t="shared" si="3"/>
        <v>1274098.8714412774</v>
      </c>
      <c r="F12" s="25">
        <f t="shared" si="3"/>
        <v>192.767</v>
      </c>
      <c r="G12" s="26">
        <f t="shared" si="3"/>
        <v>0</v>
      </c>
      <c r="H12" s="26">
        <f t="shared" si="3"/>
        <v>962643.44809940958</v>
      </c>
      <c r="I12" s="25">
        <f t="shared" si="3"/>
        <v>28.221</v>
      </c>
      <c r="J12" s="26">
        <f>SUM(N13:N15)</f>
        <v>0</v>
      </c>
      <c r="K12" s="27">
        <f t="shared" si="3"/>
        <v>311455.4233418678</v>
      </c>
    </row>
    <row r="13" spans="1:11" s="28" customFormat="1" x14ac:dyDescent="0.2">
      <c r="A13" s="23"/>
      <c r="B13" s="29" t="s">
        <v>13</v>
      </c>
      <c r="C13" s="25">
        <f>F13+I13</f>
        <v>106.29600000000001</v>
      </c>
      <c r="D13" s="25">
        <f>G13+N13</f>
        <v>0</v>
      </c>
      <c r="E13" s="26">
        <f>H13+K13</f>
        <v>497773.53068326536</v>
      </c>
      <c r="F13" s="25">
        <f>('[1]1_расходы'!I2955+'[1]1_расходы'!I4374)/1000-I13</f>
        <v>102.34500000000001</v>
      </c>
      <c r="G13" s="30">
        <v>0</v>
      </c>
      <c r="H13" s="32">
        <f>('[1]1_расходы'!K2955+'[1]1_расходы'!K4374)-K13</f>
        <v>467558.53088191518</v>
      </c>
      <c r="I13" s="25">
        <f>('[1]1_расходы'!I2963+'[1]1_расходы'!I3008+'[1]1_расходы'!I3020+'[1]1_расходы'!I3146+'[1]1_расходы'!I3147+'[1]1_расходы'!I3148+'[1]1_расходы'!I3151+'[1]1_расходы'!I3199+'[1]1_расходы'!I3200+'[1]1_расходы'!I3228+'[1]1_расходы'!I3438+'[1]1_расходы'!I3518+'[1]1_расходы'!I3538+'[1]1_расходы'!I3576+'[1]1_расходы'!I3577+'[1]1_расходы'!I3578+'[1]1_расходы'!I3579+'[1]1_расходы'!I3580+'[1]1_расходы'!I3581+'[1]1_расходы'!I3582+'[1]1_расходы'!I3583+'[1]1_расходы'!I3619+'[1]1_расходы'!I3620+'[1]1_расходы'!I3621+'[1]1_расходы'!I3622+'[1]1_расходы'!I3862+'[1]1_расходы'!I3863+'[1]1_расходы'!I3866+'[1]1_расходы'!I3867+'[1]1_расходы'!I3868+'[1]1_расходы'!I4407+'[1]1_расходы'!I4429)/1000</f>
        <v>3.9510000000000001</v>
      </c>
      <c r="J13" s="30">
        <v>0</v>
      </c>
      <c r="K13" s="33">
        <f>('[1]1_расходы'!K2963+'[1]1_расходы'!K3008+'[1]1_расходы'!K3020+'[1]1_расходы'!K3146+'[1]1_расходы'!K3147+'[1]1_расходы'!K3148+'[1]1_расходы'!K3151+'[1]1_расходы'!K3199+'[1]1_расходы'!K3200+'[1]1_расходы'!K3228+'[1]1_расходы'!K3438+'[1]1_расходы'!K3518+'[1]1_расходы'!K3538+'[1]1_расходы'!K3576+'[1]1_расходы'!K3577+'[1]1_расходы'!K3578+'[1]1_расходы'!K3579+'[1]1_расходы'!K3580+'[1]1_расходы'!K3581+'[1]1_расходы'!K3582+'[1]1_расходы'!K3583+'[1]1_расходы'!K3619+'[1]1_расходы'!K3620+'[1]1_расходы'!K3621+'[1]1_расходы'!K3622+'[1]1_расходы'!K3862+'[1]1_расходы'!K3863+'[1]1_расходы'!K3866+'[1]1_расходы'!K3867+'[1]1_расходы'!K3868+'[1]1_расходы'!K4407+'[1]1_расходы'!K4429)</f>
        <v>30214.999801350197</v>
      </c>
    </row>
    <row r="14" spans="1:11" s="28" customFormat="1" x14ac:dyDescent="0.2">
      <c r="A14" s="23"/>
      <c r="B14" s="29" t="s">
        <v>18</v>
      </c>
      <c r="C14" s="25">
        <f t="shared" ref="C14:E15" si="4">F14+I14</f>
        <v>114.69199999999999</v>
      </c>
      <c r="D14" s="25">
        <f>G14+N14</f>
        <v>0</v>
      </c>
      <c r="E14" s="26">
        <f t="shared" si="4"/>
        <v>776325.34075801203</v>
      </c>
      <c r="F14" s="25">
        <f>('[1]1_расходы'!I2508+'[1]1_расходы'!I3976+'[1]1_расходы'!I4080+'[1]1_расходы'!I4175)/1000-I14</f>
        <v>90.421999999999997</v>
      </c>
      <c r="G14" s="30">
        <v>0</v>
      </c>
      <c r="H14" s="32">
        <f>('[1]1_расходы'!K2508+'[1]1_расходы'!K3976+'[1]1_расходы'!K4080+'[1]1_расходы'!K4175)-K14</f>
        <v>495084.9172174944</v>
      </c>
      <c r="I14" s="25">
        <f>('[1]1_расходы'!I2522+'[1]1_расходы'!I2531+'[1]1_расходы'!I2532+'[1]1_расходы'!I2548+'[1]1_расходы'!I2562+'[1]1_расходы'!I2563+'[1]1_расходы'!I2564+'[1]1_расходы'!I2565+'[1]1_расходы'!I2566+'[1]1_расходы'!I2572+'[1]1_расходы'!I2573+'[1]1_расходы'!I2574+'[1]1_расходы'!I2575+'[1]1_расходы'!I2576+'[1]1_расходы'!I2577+'[1]1_расходы'!I2578+'[1]1_расходы'!I2579+'[1]1_расходы'!I2580+'[1]1_расходы'!I2581+'[1]1_расходы'!I2582+'[1]1_расходы'!I2583+'[1]1_расходы'!I2622+'[1]1_расходы'!I2623+'[1]1_расходы'!I2624+'[1]1_расходы'!I2625+'[1]1_расходы'!I2626+'[1]1_расходы'!I2641+'[1]1_расходы'!I2642+'[1]1_расходы'!I2756+'[1]1_расходы'!I2761+'[1]1_расходы'!I2768+'[1]1_расходы'!I2769+'[1]1_расходы'!I2777+'[1]1_расходы'!I2778+'[1]1_расходы'!I2816+'[1]1_расходы'!I2819+'[1]1_расходы'!I2834+'[1]1_расходы'!I2838+'[1]1_расходы'!I2839+'[1]1_расходы'!I2840+'[1]1_расходы'!I2841+'[1]1_расходы'!I2842+'[1]1_расходы'!I2843+'[1]1_расходы'!I2844+'[1]1_расходы'!I2882+'[1]1_расходы'!I2883+'[1]1_расходы'!I2884+'[1]1_расходы'!I2887+'[1]1_расходы'!I3994+'[1]1_расходы'!I3995+'[1]1_расходы'!I3996+'[1]1_расходы'!I3997+'[1]1_расходы'!I4007+'[1]1_расходы'!I4008+'[1]1_расходы'!I4013+'[1]1_расходы'!I4014+'[1]1_расходы'!I4195)/1000</f>
        <v>24.27</v>
      </c>
      <c r="J14" s="30">
        <v>0</v>
      </c>
      <c r="K14" s="33">
        <f>('[1]1_расходы'!K2522+'[1]1_расходы'!K2531+'[1]1_расходы'!K2532+'[1]1_расходы'!K2548+'[1]1_расходы'!K2562+'[1]1_расходы'!K2563+'[1]1_расходы'!K2564+'[1]1_расходы'!K2565+'[1]1_расходы'!K2566+'[1]1_расходы'!K2572+'[1]1_расходы'!K2573+'[1]1_расходы'!K2574+'[1]1_расходы'!K2575+'[1]1_расходы'!K2576+'[1]1_расходы'!K2577+'[1]1_расходы'!K2578+'[1]1_расходы'!K2579+'[1]1_расходы'!K2580+'[1]1_расходы'!K2581+'[1]1_расходы'!K2582+'[1]1_расходы'!K2583+'[1]1_расходы'!K2622+'[1]1_расходы'!K2623+'[1]1_расходы'!K2624+'[1]1_расходы'!K2625+'[1]1_расходы'!K2626+'[1]1_расходы'!K2641+'[1]1_расходы'!K2642+'[1]1_расходы'!K2756+'[1]1_расходы'!K2761+'[1]1_расходы'!K2768+'[1]1_расходы'!K2769+'[1]1_расходы'!K2777+'[1]1_расходы'!K2778+'[1]1_расходы'!K2816+'[1]1_расходы'!K2819+'[1]1_расходы'!K2834+'[1]1_расходы'!K2838+'[1]1_расходы'!K2839+'[1]1_расходы'!K2840+'[1]1_расходы'!K2841+'[1]1_расходы'!K2842+'[1]1_расходы'!K2843+'[1]1_расходы'!K2844+'[1]1_расходы'!K2882+'[1]1_расходы'!K2883+'[1]1_расходы'!K2884+'[1]1_расходы'!K2887+'[1]1_расходы'!K3994+'[1]1_расходы'!K3995+'[1]1_расходы'!K3996+'[1]1_расходы'!K3997+'[1]1_расходы'!K4007+'[1]1_расходы'!K4008+'[1]1_расходы'!K4013+'[1]1_расходы'!K4014+'[1]1_расходы'!K4195)</f>
        <v>281240.42354051763</v>
      </c>
    </row>
    <row r="15" spans="1:11" s="28" customFormat="1" x14ac:dyDescent="0.2">
      <c r="A15" s="23"/>
      <c r="B15" s="29" t="s">
        <v>15</v>
      </c>
      <c r="C15" s="25">
        <f t="shared" si="4"/>
        <v>0</v>
      </c>
      <c r="D15" s="25">
        <f>G15+N15</f>
        <v>0</v>
      </c>
      <c r="E15" s="26">
        <f t="shared" si="4"/>
        <v>0</v>
      </c>
      <c r="F15" s="30">
        <v>0</v>
      </c>
      <c r="G15" s="30">
        <v>0</v>
      </c>
      <c r="H15" s="26">
        <v>0</v>
      </c>
      <c r="I15" s="30">
        <v>0</v>
      </c>
      <c r="J15" s="30">
        <v>0</v>
      </c>
      <c r="K15" s="27">
        <v>0</v>
      </c>
    </row>
    <row r="16" spans="1:11" s="28" customFormat="1" x14ac:dyDescent="0.2">
      <c r="A16" s="23" t="s">
        <v>19</v>
      </c>
      <c r="B16" s="34" t="s">
        <v>20</v>
      </c>
      <c r="C16" s="26">
        <f t="shared" ref="C16:J16" si="5">SUM(C17:C18)</f>
        <v>0</v>
      </c>
      <c r="D16" s="26">
        <f t="shared" si="5"/>
        <v>0</v>
      </c>
      <c r="E16" s="26">
        <f t="shared" si="5"/>
        <v>76598.396899999992</v>
      </c>
      <c r="F16" s="26">
        <f t="shared" si="5"/>
        <v>0</v>
      </c>
      <c r="G16" s="26">
        <f t="shared" si="5"/>
        <v>0</v>
      </c>
      <c r="H16" s="26">
        <f t="shared" si="5"/>
        <v>73686.396899999992</v>
      </c>
      <c r="I16" s="26">
        <f t="shared" si="5"/>
        <v>0</v>
      </c>
      <c r="J16" s="26">
        <f t="shared" si="5"/>
        <v>0</v>
      </c>
      <c r="K16" s="27">
        <f>SUM(K17:K18)</f>
        <v>2912</v>
      </c>
    </row>
    <row r="17" spans="1:11" s="28" customFormat="1" ht="52.5" customHeight="1" x14ac:dyDescent="0.2">
      <c r="A17" s="23"/>
      <c r="B17" s="35" t="s">
        <v>21</v>
      </c>
      <c r="C17" s="30">
        <v>0</v>
      </c>
      <c r="D17" s="30">
        <v>0</v>
      </c>
      <c r="E17" s="26">
        <f>H17+K17</f>
        <v>31842.3969</v>
      </c>
      <c r="F17" s="30"/>
      <c r="G17" s="30"/>
      <c r="H17" s="26">
        <f>'[1]1_расходы'!K4582</f>
        <v>31842.3969</v>
      </c>
      <c r="I17" s="30">
        <v>0</v>
      </c>
      <c r="J17" s="30">
        <v>0</v>
      </c>
      <c r="K17" s="27">
        <v>0</v>
      </c>
    </row>
    <row r="18" spans="1:11" s="28" customFormat="1" x14ac:dyDescent="0.2">
      <c r="A18" s="23"/>
      <c r="B18" s="35" t="s">
        <v>22</v>
      </c>
      <c r="C18" s="30">
        <v>0</v>
      </c>
      <c r="D18" s="30">
        <v>0</v>
      </c>
      <c r="E18" s="26">
        <f>H18+K18</f>
        <v>44756</v>
      </c>
      <c r="F18" s="30"/>
      <c r="G18" s="30"/>
      <c r="H18" s="26">
        <f>'[1]1_расходы'!K4630-K18</f>
        <v>41844</v>
      </c>
      <c r="I18" s="30">
        <v>0</v>
      </c>
      <c r="J18" s="30">
        <v>0</v>
      </c>
      <c r="K18" s="27">
        <f>'[1]1_расходы'!K4639+'[1]1_расходы'!K4730+'[1]1_расходы'!K4731+'[1]1_расходы'!K4732+'[1]1_расходы'!K4733</f>
        <v>2912</v>
      </c>
    </row>
    <row r="19" spans="1:11" s="28" customFormat="1" ht="30" x14ac:dyDescent="0.2">
      <c r="A19" s="23" t="s">
        <v>23</v>
      </c>
      <c r="B19" s="24" t="s">
        <v>24</v>
      </c>
      <c r="C19" s="25">
        <f t="shared" ref="C19:K19" si="6">SUM(C20:C22)</f>
        <v>0</v>
      </c>
      <c r="D19" s="25">
        <f t="shared" si="6"/>
        <v>103.625</v>
      </c>
      <c r="E19" s="26">
        <f t="shared" si="6"/>
        <v>1165990</v>
      </c>
      <c r="F19" s="25">
        <f t="shared" si="6"/>
        <v>0</v>
      </c>
      <c r="G19" s="25">
        <f t="shared" si="6"/>
        <v>101.98600000000002</v>
      </c>
      <c r="H19" s="26">
        <f t="shared" si="6"/>
        <v>1140437</v>
      </c>
      <c r="I19" s="25">
        <f t="shared" si="6"/>
        <v>0</v>
      </c>
      <c r="J19" s="25">
        <f>SUM(N20:N22)</f>
        <v>0</v>
      </c>
      <c r="K19" s="27">
        <f t="shared" si="6"/>
        <v>25553</v>
      </c>
    </row>
    <row r="20" spans="1:11" s="28" customFormat="1" x14ac:dyDescent="0.2">
      <c r="A20" s="23"/>
      <c r="B20" s="29" t="s">
        <v>25</v>
      </c>
      <c r="C20" s="25">
        <f t="shared" ref="C20:E25" si="7">F20+I20</f>
        <v>0</v>
      </c>
      <c r="D20" s="25">
        <f>G20+J20</f>
        <v>2.19</v>
      </c>
      <c r="E20" s="26">
        <f t="shared" si="7"/>
        <v>29036</v>
      </c>
      <c r="F20" s="30">
        <v>0</v>
      </c>
      <c r="G20" s="25">
        <f>'[1]1_расходы'!N4835/1000-J20</f>
        <v>2.19</v>
      </c>
      <c r="H20" s="26">
        <f>'[1]1_расходы'!K4835-K20</f>
        <v>28970</v>
      </c>
      <c r="I20" s="30">
        <v>0</v>
      </c>
      <c r="J20" s="25">
        <f>'[1]1_расходы'!N4855</f>
        <v>0</v>
      </c>
      <c r="K20" s="27">
        <f>'[1]1_расходы'!K4855</f>
        <v>66</v>
      </c>
    </row>
    <row r="21" spans="1:11" s="28" customFormat="1" x14ac:dyDescent="0.2">
      <c r="A21" s="23"/>
      <c r="B21" s="29" t="s">
        <v>26</v>
      </c>
      <c r="C21" s="25">
        <f t="shared" si="7"/>
        <v>0</v>
      </c>
      <c r="D21" s="25">
        <f>G21+J21</f>
        <v>26.88</v>
      </c>
      <c r="E21" s="26">
        <f t="shared" si="7"/>
        <v>277476</v>
      </c>
      <c r="F21" s="30">
        <v>0</v>
      </c>
      <c r="G21" s="25">
        <f>'[1]1_расходы'!N4946/1000-J21</f>
        <v>26.88</v>
      </c>
      <c r="H21" s="26">
        <f>'[1]1_расходы'!K4946-K21</f>
        <v>277476</v>
      </c>
      <c r="I21" s="30">
        <v>0</v>
      </c>
      <c r="J21" s="25">
        <v>0</v>
      </c>
      <c r="K21" s="27">
        <v>0</v>
      </c>
    </row>
    <row r="22" spans="1:11" s="28" customFormat="1" x14ac:dyDescent="0.2">
      <c r="A22" s="23"/>
      <c r="B22" s="29" t="s">
        <v>27</v>
      </c>
      <c r="C22" s="25">
        <f t="shared" si="7"/>
        <v>0</v>
      </c>
      <c r="D22" s="25">
        <f>G22+J22</f>
        <v>74.555000000000007</v>
      </c>
      <c r="E22" s="26">
        <f t="shared" si="7"/>
        <v>859478</v>
      </c>
      <c r="F22" s="30">
        <v>0</v>
      </c>
      <c r="G22" s="25">
        <f>'[1]1_расходы'!N5078/1000-J22</f>
        <v>72.916000000000011</v>
      </c>
      <c r="H22" s="26">
        <f>'[1]1_расходы'!K5078-'[1]расходы на строительство'!K22</f>
        <v>833991</v>
      </c>
      <c r="I22" s="30">
        <v>0</v>
      </c>
      <c r="J22" s="25">
        <f>('[1]1_расходы'!N5188+'[1]1_расходы'!N5190+'[1]1_расходы'!N5191+'[1]1_расходы'!N5198+'[1]1_расходы'!N5199+'[1]1_расходы'!N5200+'[1]1_расходы'!N5252+'[1]1_расходы'!N5316+'[1]1_расходы'!N5317+'[1]1_расходы'!N5404+'[1]1_расходы'!N5465+'[1]1_расходы'!N5470)/1000</f>
        <v>1.639</v>
      </c>
      <c r="K22" s="27">
        <f>('[1]1_расходы'!K5188+'[1]1_расходы'!K5190+'[1]1_расходы'!K5191+'[1]1_расходы'!K5198+'[1]1_расходы'!K5199+'[1]1_расходы'!K5200+'[1]1_расходы'!K5252+'[1]1_расходы'!K5316+'[1]1_расходы'!K5317+'[1]1_расходы'!K5404+'[1]1_расходы'!K5465+'[1]1_расходы'!K5470)</f>
        <v>25487</v>
      </c>
    </row>
    <row r="23" spans="1:11" s="28" customFormat="1" ht="45" x14ac:dyDescent="0.2">
      <c r="A23" s="23" t="s">
        <v>28</v>
      </c>
      <c r="B23" s="24" t="s">
        <v>29</v>
      </c>
      <c r="C23" s="25">
        <f t="shared" si="7"/>
        <v>0</v>
      </c>
      <c r="D23" s="25">
        <f>G23+N23</f>
        <v>0</v>
      </c>
      <c r="E23" s="26">
        <f t="shared" si="7"/>
        <v>0</v>
      </c>
      <c r="F23" s="30">
        <v>0</v>
      </c>
      <c r="G23" s="30">
        <v>0</v>
      </c>
      <c r="H23" s="26">
        <v>0</v>
      </c>
      <c r="I23" s="30">
        <v>0</v>
      </c>
      <c r="J23" s="30">
        <v>0</v>
      </c>
      <c r="K23" s="27">
        <v>0</v>
      </c>
    </row>
    <row r="24" spans="1:11" s="28" customFormat="1" ht="30" x14ac:dyDescent="0.2">
      <c r="A24" s="23" t="s">
        <v>30</v>
      </c>
      <c r="B24" s="24" t="s">
        <v>31</v>
      </c>
      <c r="C24" s="25">
        <f t="shared" si="7"/>
        <v>0</v>
      </c>
      <c r="D24" s="25">
        <f>G24+N24</f>
        <v>0</v>
      </c>
      <c r="E24" s="26">
        <f t="shared" si="7"/>
        <v>0</v>
      </c>
      <c r="F24" s="30">
        <v>0</v>
      </c>
      <c r="G24" s="30">
        <v>0</v>
      </c>
      <c r="H24" s="26">
        <v>0</v>
      </c>
      <c r="I24" s="30">
        <v>0</v>
      </c>
      <c r="J24" s="30">
        <v>0</v>
      </c>
      <c r="K24" s="27">
        <v>0</v>
      </c>
    </row>
    <row r="25" spans="1:11" s="28" customFormat="1" ht="30.75" thickBot="1" x14ac:dyDescent="0.25">
      <c r="A25" s="36" t="s">
        <v>32</v>
      </c>
      <c r="B25" s="37" t="s">
        <v>33</v>
      </c>
      <c r="C25" s="38">
        <f t="shared" si="7"/>
        <v>0</v>
      </c>
      <c r="D25" s="38">
        <f>G25+N25</f>
        <v>0</v>
      </c>
      <c r="E25" s="39">
        <f t="shared" si="7"/>
        <v>424379.00559999939</v>
      </c>
      <c r="F25" s="40"/>
      <c r="G25" s="40"/>
      <c r="H25" s="39">
        <f>'[1]1_расходы'!K5577-K25</f>
        <v>395554.3429599994</v>
      </c>
      <c r="I25" s="40"/>
      <c r="J25" s="40"/>
      <c r="K25" s="41">
        <f>'[1]1_расходы'!K18392</f>
        <v>28824.662640000002</v>
      </c>
    </row>
  </sheetData>
  <mergeCells count="7">
    <mergeCell ref="A2:K2"/>
    <mergeCell ref="A4:A6"/>
    <mergeCell ref="B4:B6"/>
    <mergeCell ref="C4:E5"/>
    <mergeCell ref="F4:K4"/>
    <mergeCell ref="F5:H5"/>
    <mergeCell ref="I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на строительство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Басова Людмила Геннадьевна</dc:creator>
  <cp:lastModifiedBy>Басова Людмила Геннадьевна</cp:lastModifiedBy>
  <dcterms:created xsi:type="dcterms:W3CDTF">2024-08-20T08:51:10Z</dcterms:created>
  <dcterms:modified xsi:type="dcterms:W3CDTF">2024-08-20T08:52:16Z</dcterms:modified>
</cp:coreProperties>
</file>