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O:\Инвестиционная программа\!ИП 2026\!Проект корректировки АО КГК ИП 2025-2029 гг - февраль 2025\1 Финансовый план\"/>
    </mc:Choice>
  </mc:AlternateContent>
  <xr:revisionPtr revIDLastSave="0" documentId="13_ncr:1_{590D7A68-5270-4728-B62D-15BA99441354}" xr6:coauthVersionLast="36" xr6:coauthVersionMax="36" xr10:uidLastSave="{00000000-0000-0000-0000-000000000000}"/>
  <bookViews>
    <workbookView xWindow="-32760" yWindow="-32760" windowWidth="15156" windowHeight="8292" firstSheet="3" activeTab="3" xr2:uid="{00000000-000D-0000-FFFF-FFFF00000000}"/>
  </bookViews>
  <sheets>
    <sheet name="Передвижная энергетика 1" sheetId="6" state="hidden" r:id="rId1"/>
    <sheet name="проч" sheetId="4" state="hidden" r:id="rId2"/>
    <sheet name="Росэнергоатом" sheetId="11" state="hidden" r:id="rId3"/>
    <sheet name="1" sheetId="13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xlnm._FilterDatabase" localSheetId="3" hidden="1">'1'!$A$16:$AS$463</definedName>
    <definedName name="_xlnm.Print_Titles" localSheetId="3">'1'!$14:$16</definedName>
    <definedName name="_xlnm.Print_Area" localSheetId="3">'1'!$A$1:$AS$463</definedName>
  </definedNames>
  <calcPr calcId="191029"/>
</workbook>
</file>

<file path=xl/calcChain.xml><?xml version="1.0" encoding="utf-8"?>
<calcChain xmlns="http://schemas.openxmlformats.org/spreadsheetml/2006/main">
  <c r="I438" i="13" l="1"/>
  <c r="I434" i="13"/>
  <c r="I412" i="13"/>
  <c r="I408" i="13"/>
  <c r="AQ441" i="13"/>
  <c r="AQ440" i="13" s="1"/>
  <c r="AQ438" i="13"/>
  <c r="AQ435" i="13"/>
  <c r="AQ434" i="13"/>
  <c r="AQ412" i="13"/>
  <c r="AQ408" i="13"/>
  <c r="AQ407" i="13" s="1"/>
  <c r="AQ406" i="13" s="1"/>
  <c r="AQ388" i="13"/>
  <c r="AQ384" i="13"/>
  <c r="AQ387" i="13" s="1"/>
  <c r="AQ383" i="13"/>
  <c r="AQ382" i="13" s="1"/>
  <c r="AQ381" i="13" s="1"/>
  <c r="AQ380" i="13" s="1"/>
  <c r="AO441" i="13"/>
  <c r="AO440" i="13"/>
  <c r="AO438" i="13"/>
  <c r="AO435" i="13"/>
  <c r="AO434" i="13"/>
  <c r="AO412" i="13"/>
  <c r="AO408" i="13"/>
  <c r="AO411" i="13" s="1"/>
  <c r="AO388" i="13"/>
  <c r="AO387" i="13"/>
  <c r="AO384" i="13"/>
  <c r="AO383" i="13"/>
  <c r="AO382" i="13" s="1"/>
  <c r="AM441" i="13"/>
  <c r="AM438" i="13"/>
  <c r="AM434" i="13"/>
  <c r="AM412" i="13"/>
  <c r="AM408" i="13"/>
  <c r="AM388" i="13"/>
  <c r="AM383" i="13" s="1"/>
  <c r="AM382" i="13" s="1"/>
  <c r="AM381" i="13" s="1"/>
  <c r="AM384" i="13"/>
  <c r="AK441" i="13"/>
  <c r="AK438" i="13"/>
  <c r="AK434" i="13"/>
  <c r="AK412" i="13"/>
  <c r="AK407" i="13" s="1"/>
  <c r="AK406" i="13" s="1"/>
  <c r="AK408" i="13"/>
  <c r="AK388" i="13"/>
  <c r="AK384" i="13"/>
  <c r="AI441" i="13"/>
  <c r="AI438" i="13"/>
  <c r="AI435" i="13" s="1"/>
  <c r="AI434" i="13"/>
  <c r="AI412" i="13"/>
  <c r="AI408" i="13"/>
  <c r="AI388" i="13"/>
  <c r="AI384" i="13"/>
  <c r="AI387" i="13" s="1"/>
  <c r="AG441" i="13"/>
  <c r="AG438" i="13"/>
  <c r="AG434" i="13"/>
  <c r="AG412" i="13"/>
  <c r="AG407" i="13" s="1"/>
  <c r="AG406" i="13" s="1"/>
  <c r="AG408" i="13"/>
  <c r="AG388" i="13"/>
  <c r="AG383" i="13" s="1"/>
  <c r="AG382" i="13" s="1"/>
  <c r="AG384" i="13"/>
  <c r="AE441" i="13"/>
  <c r="AE438" i="13"/>
  <c r="AE434" i="13"/>
  <c r="AE412" i="13"/>
  <c r="AE408" i="13"/>
  <c r="AE388" i="13"/>
  <c r="AE384" i="13"/>
  <c r="AC441" i="13"/>
  <c r="AC440" i="13" s="1"/>
  <c r="AC438" i="13"/>
  <c r="AC434" i="13"/>
  <c r="AC412" i="13"/>
  <c r="AC407" i="13" s="1"/>
  <c r="AC406" i="13" s="1"/>
  <c r="AC408" i="13"/>
  <c r="AC388" i="13"/>
  <c r="AC384" i="13"/>
  <c r="AA441" i="13"/>
  <c r="AA438" i="13"/>
  <c r="AA434" i="13"/>
  <c r="AA412" i="13"/>
  <c r="AA408" i="13"/>
  <c r="AA388" i="13"/>
  <c r="AA384" i="13"/>
  <c r="AA387" i="13" s="1"/>
  <c r="Y441" i="13"/>
  <c r="Y438" i="13"/>
  <c r="Y435" i="13" s="1"/>
  <c r="Y434" i="13"/>
  <c r="Y412" i="13"/>
  <c r="Y407" i="13" s="1"/>
  <c r="Y406" i="13" s="1"/>
  <c r="Y381" i="13" s="1"/>
  <c r="Y380" i="13" s="1"/>
  <c r="Y408" i="13"/>
  <c r="Y388" i="13"/>
  <c r="Y384" i="13"/>
  <c r="W441" i="13"/>
  <c r="W440" i="13" s="1"/>
  <c r="W438" i="13"/>
  <c r="W435" i="13" s="1"/>
  <c r="W434" i="13"/>
  <c r="W412" i="13"/>
  <c r="W407" i="13" s="1"/>
  <c r="W406" i="13" s="1"/>
  <c r="W408" i="13"/>
  <c r="W388" i="13"/>
  <c r="W384" i="13"/>
  <c r="U441" i="13"/>
  <c r="U438" i="13"/>
  <c r="U434" i="13"/>
  <c r="U412" i="13"/>
  <c r="U408" i="13"/>
  <c r="U388" i="13"/>
  <c r="U384" i="13"/>
  <c r="U387" i="13" s="1"/>
  <c r="S441" i="13"/>
  <c r="S440" i="13" s="1"/>
  <c r="S438" i="13"/>
  <c r="S435" i="13" s="1"/>
  <c r="S434" i="13"/>
  <c r="S412" i="13"/>
  <c r="S407" i="13" s="1"/>
  <c r="S406" i="13" s="1"/>
  <c r="S408" i="13"/>
  <c r="S388" i="13"/>
  <c r="S384" i="13"/>
  <c r="S383" i="13" s="1"/>
  <c r="S382" i="13" s="1"/>
  <c r="Q441" i="13"/>
  <c r="Q438" i="13"/>
  <c r="Q434" i="13"/>
  <c r="Q412" i="13"/>
  <c r="Q408" i="13"/>
  <c r="Q411" i="13" s="1"/>
  <c r="Q388" i="13"/>
  <c r="Q383" i="13" s="1"/>
  <c r="Q382" i="13" s="1"/>
  <c r="Q384" i="13"/>
  <c r="O441" i="13"/>
  <c r="O438" i="13"/>
  <c r="O434" i="13"/>
  <c r="O412" i="13"/>
  <c r="O408" i="13"/>
  <c r="O388" i="13"/>
  <c r="O384" i="13"/>
  <c r="O383" i="13" s="1"/>
  <c r="O382" i="13" s="1"/>
  <c r="M441" i="13"/>
  <c r="M438" i="13"/>
  <c r="M434" i="13"/>
  <c r="M412" i="13"/>
  <c r="M407" i="13" s="1"/>
  <c r="M406" i="13" s="1"/>
  <c r="M408" i="13"/>
  <c r="M388" i="13"/>
  <c r="M384" i="13"/>
  <c r="AM440" i="13"/>
  <c r="AM435" i="13"/>
  <c r="AM411" i="13"/>
  <c r="AM407" i="13"/>
  <c r="AM406" i="13"/>
  <c r="AM387" i="13"/>
  <c r="AK440" i="13"/>
  <c r="AK435" i="13"/>
  <c r="AK411" i="13"/>
  <c r="AK383" i="13"/>
  <c r="AK382" i="13" s="1"/>
  <c r="AI440" i="13"/>
  <c r="AI411" i="13"/>
  <c r="AI383" i="13"/>
  <c r="AI382" i="13" s="1"/>
  <c r="AG440" i="13"/>
  <c r="AG435" i="13"/>
  <c r="AG411" i="13"/>
  <c r="AE440" i="13"/>
  <c r="AE435" i="13"/>
  <c r="AE411" i="13"/>
  <c r="AE387" i="13"/>
  <c r="AE383" i="13"/>
  <c r="AE382" i="13" s="1"/>
  <c r="AC435" i="13"/>
  <c r="AC387" i="13"/>
  <c r="AC383" i="13"/>
  <c r="AC382" i="13" s="1"/>
  <c r="AA440" i="13"/>
  <c r="AA435" i="13"/>
  <c r="AA411" i="13"/>
  <c r="Y440" i="13"/>
  <c r="Y411" i="13"/>
  <c r="Y387" i="13"/>
  <c r="Y383" i="13"/>
  <c r="Y382" i="13" s="1"/>
  <c r="W411" i="13"/>
  <c r="W383" i="13"/>
  <c r="W382" i="13" s="1"/>
  <c r="U440" i="13"/>
  <c r="U435" i="13"/>
  <c r="U411" i="13"/>
  <c r="U407" i="13"/>
  <c r="U406" i="13" s="1"/>
  <c r="U383" i="13"/>
  <c r="U382" i="13" s="1"/>
  <c r="S411" i="13"/>
  <c r="S387" i="13"/>
  <c r="Q440" i="13"/>
  <c r="Q435" i="13"/>
  <c r="O440" i="13"/>
  <c r="O435" i="13"/>
  <c r="O411" i="13"/>
  <c r="O387" i="13"/>
  <c r="M440" i="13"/>
  <c r="M435" i="13"/>
  <c r="M411" i="13"/>
  <c r="M387" i="13"/>
  <c r="M383" i="13"/>
  <c r="M382" i="13"/>
  <c r="K438" i="13"/>
  <c r="K441" i="13"/>
  <c r="K434" i="13"/>
  <c r="K412" i="13"/>
  <c r="K408" i="13"/>
  <c r="K388" i="13"/>
  <c r="K384" i="13"/>
  <c r="S167" i="13"/>
  <c r="I441" i="13"/>
  <c r="I384" i="13"/>
  <c r="Q374" i="13"/>
  <c r="Q327" i="13"/>
  <c r="Q328" i="13"/>
  <c r="Q329" i="13"/>
  <c r="Q331" i="13"/>
  <c r="Q333" i="13"/>
  <c r="Q340" i="13"/>
  <c r="Q343" i="13"/>
  <c r="AE189" i="13"/>
  <c r="AC189" i="13"/>
  <c r="AA189" i="13"/>
  <c r="Y189" i="13"/>
  <c r="W189" i="13"/>
  <c r="W244" i="13"/>
  <c r="W107" i="13"/>
  <c r="Q102" i="13"/>
  <c r="AS244" i="13"/>
  <c r="AK241" i="13"/>
  <c r="AM241" i="13" s="1"/>
  <c r="AO241" i="13" s="1"/>
  <c r="AQ241" i="13" s="1"/>
  <c r="AA241" i="13"/>
  <c r="AC241" i="13" s="1"/>
  <c r="AE241" i="13" s="1"/>
  <c r="Y241" i="13"/>
  <c r="W241" i="13"/>
  <c r="U241" i="13"/>
  <c r="U244" i="13" s="1"/>
  <c r="S244" i="13"/>
  <c r="Q244" i="13"/>
  <c r="U246" i="13"/>
  <c r="S241" i="13"/>
  <c r="Q241" i="13"/>
  <c r="O241" i="13"/>
  <c r="AM380" i="13" l="1"/>
  <c r="AQ411" i="13"/>
  <c r="AO407" i="13"/>
  <c r="AO406" i="13" s="1"/>
  <c r="AO381" i="13" s="1"/>
  <c r="AO380" i="13" s="1"/>
  <c r="AK381" i="13"/>
  <c r="AK380" i="13" s="1"/>
  <c r="AG381" i="13"/>
  <c r="AG380" i="13" s="1"/>
  <c r="AA383" i="13"/>
  <c r="AA382" i="13" s="1"/>
  <c r="S381" i="13"/>
  <c r="S380" i="13" s="1"/>
  <c r="Q407" i="13"/>
  <c r="Q406" i="13" s="1"/>
  <c r="Q381" i="13" s="1"/>
  <c r="Q380" i="13" s="1"/>
  <c r="M381" i="13"/>
  <c r="M380" i="13" s="1"/>
  <c r="AK387" i="13"/>
  <c r="AI407" i="13"/>
  <c r="AI406" i="13" s="1"/>
  <c r="AI381" i="13" s="1"/>
  <c r="AI380" i="13" s="1"/>
  <c r="AG387" i="13"/>
  <c r="AE407" i="13"/>
  <c r="AE406" i="13" s="1"/>
  <c r="AE381" i="13" s="1"/>
  <c r="AE380" i="13" s="1"/>
  <c r="AC381" i="13"/>
  <c r="AC380" i="13" s="1"/>
  <c r="AC411" i="13"/>
  <c r="AA407" i="13"/>
  <c r="AA406" i="13" s="1"/>
  <c r="AA381" i="13" s="1"/>
  <c r="AA380" i="13" s="1"/>
  <c r="W381" i="13"/>
  <c r="W380" i="13" s="1"/>
  <c r="W387" i="13"/>
  <c r="U381" i="13"/>
  <c r="U380" i="13" s="1"/>
  <c r="Q387" i="13"/>
  <c r="O407" i="13"/>
  <c r="O406" i="13" s="1"/>
  <c r="O381" i="13" s="1"/>
  <c r="O380" i="13" s="1"/>
  <c r="K267" i="13" l="1"/>
  <c r="U374" i="13"/>
  <c r="S374" i="13"/>
  <c r="O374" i="13"/>
  <c r="M374" i="13"/>
  <c r="K374" i="13"/>
  <c r="I374" i="13"/>
  <c r="U345" i="13"/>
  <c r="S345" i="13"/>
  <c r="Q345" i="13"/>
  <c r="O345" i="13"/>
  <c r="M345" i="13"/>
  <c r="K345" i="13"/>
  <c r="I345" i="13"/>
  <c r="U343" i="13"/>
  <c r="S343" i="13"/>
  <c r="O343" i="13"/>
  <c r="M343" i="13"/>
  <c r="K343" i="13"/>
  <c r="I343" i="13"/>
  <c r="U340" i="13"/>
  <c r="S340" i="13"/>
  <c r="O340" i="13"/>
  <c r="M340" i="13"/>
  <c r="K340" i="13"/>
  <c r="I340" i="13"/>
  <c r="U334" i="13"/>
  <c r="S334" i="13"/>
  <c r="Q334" i="13"/>
  <c r="O334" i="13"/>
  <c r="M334" i="13"/>
  <c r="K334" i="13"/>
  <c r="I334" i="13"/>
  <c r="U333" i="13"/>
  <c r="S333" i="13"/>
  <c r="O333" i="13"/>
  <c r="M333" i="13"/>
  <c r="K333" i="13"/>
  <c r="I333" i="13"/>
  <c r="U331" i="13"/>
  <c r="S331" i="13"/>
  <c r="O331" i="13"/>
  <c r="M331" i="13"/>
  <c r="K331" i="13"/>
  <c r="I331" i="13"/>
  <c r="U328" i="13"/>
  <c r="S328" i="13"/>
  <c r="O328" i="13"/>
  <c r="M328" i="13"/>
  <c r="K328" i="13"/>
  <c r="I328" i="13"/>
  <c r="U329" i="13"/>
  <c r="S329" i="13"/>
  <c r="O329" i="13"/>
  <c r="M329" i="13"/>
  <c r="K329" i="13"/>
  <c r="I329" i="13"/>
  <c r="U327" i="13"/>
  <c r="S327" i="13"/>
  <c r="O327" i="13"/>
  <c r="M327" i="13"/>
  <c r="K327" i="13"/>
  <c r="I327" i="13"/>
  <c r="O258" i="13"/>
  <c r="M258" i="13"/>
  <c r="K258" i="13"/>
  <c r="I258" i="13"/>
  <c r="Q257" i="13"/>
  <c r="O257" i="13"/>
  <c r="M257" i="13"/>
  <c r="K257" i="13"/>
  <c r="I257" i="13"/>
  <c r="U255" i="13"/>
  <c r="S255" i="13"/>
  <c r="Q255" i="13"/>
  <c r="O255" i="13"/>
  <c r="M255" i="13"/>
  <c r="K255" i="13"/>
  <c r="I255" i="13"/>
  <c r="G255" i="13"/>
  <c r="F255" i="13"/>
  <c r="E255" i="13"/>
  <c r="D255" i="13"/>
  <c r="U247" i="13"/>
  <c r="S247" i="13"/>
  <c r="Q247" i="13"/>
  <c r="O247" i="13"/>
  <c r="M247" i="13"/>
  <c r="K247" i="13"/>
  <c r="Q246" i="13"/>
  <c r="O246" i="13"/>
  <c r="M246" i="13"/>
  <c r="K246" i="13"/>
  <c r="I246" i="13"/>
  <c r="K242" i="13"/>
  <c r="I242" i="13"/>
  <c r="U242" i="13"/>
  <c r="S242" i="13"/>
  <c r="Q242" i="13"/>
  <c r="O242" i="13"/>
  <c r="M242" i="13"/>
  <c r="M241" i="13"/>
  <c r="K230" i="13"/>
  <c r="I230" i="13"/>
  <c r="K229" i="13"/>
  <c r="I229" i="13"/>
  <c r="U230" i="13"/>
  <c r="S230" i="13"/>
  <c r="Q230" i="13"/>
  <c r="O230" i="13"/>
  <c r="M230" i="13"/>
  <c r="U229" i="13"/>
  <c r="S229" i="13"/>
  <c r="Q229" i="13"/>
  <c r="O229" i="13"/>
  <c r="M229" i="13"/>
  <c r="U228" i="13"/>
  <c r="S228" i="13"/>
  <c r="Q228" i="13"/>
  <c r="O228" i="13"/>
  <c r="M228" i="13"/>
  <c r="U216" i="13"/>
  <c r="S216" i="13"/>
  <c r="Q216" i="13"/>
  <c r="O216" i="13"/>
  <c r="M216" i="13"/>
  <c r="K216" i="13"/>
  <c r="I216" i="13"/>
  <c r="U210" i="13"/>
  <c r="S210" i="13"/>
  <c r="Q210" i="13"/>
  <c r="O210" i="13"/>
  <c r="M210" i="13"/>
  <c r="K210" i="13"/>
  <c r="I210" i="13"/>
  <c r="U209" i="13"/>
  <c r="S209" i="13"/>
  <c r="Q209" i="13"/>
  <c r="O209" i="13"/>
  <c r="M209" i="13"/>
  <c r="K209" i="13"/>
  <c r="I209" i="13"/>
  <c r="O207" i="13"/>
  <c r="M207" i="13"/>
  <c r="K207" i="13"/>
  <c r="I207" i="13"/>
  <c r="O206" i="13"/>
  <c r="M206" i="13"/>
  <c r="K206" i="13"/>
  <c r="I206" i="13"/>
  <c r="O205" i="13"/>
  <c r="M205" i="13"/>
  <c r="K205" i="13"/>
  <c r="I205" i="13"/>
  <c r="O204" i="13"/>
  <c r="M204" i="13"/>
  <c r="K204" i="13"/>
  <c r="I204" i="13"/>
  <c r="U203" i="13"/>
  <c r="S203" i="13"/>
  <c r="Q203" i="13"/>
  <c r="O203" i="13"/>
  <c r="M203" i="13"/>
  <c r="K203" i="13"/>
  <c r="I203" i="13"/>
  <c r="O202" i="13"/>
  <c r="M202" i="13"/>
  <c r="K202" i="13"/>
  <c r="I202" i="13"/>
  <c r="O201" i="13"/>
  <c r="M201" i="13"/>
  <c r="K201" i="13"/>
  <c r="I201" i="13"/>
  <c r="O200" i="13"/>
  <c r="M200" i="13"/>
  <c r="K200" i="13"/>
  <c r="I200" i="13"/>
  <c r="O193" i="13"/>
  <c r="M193" i="13"/>
  <c r="K193" i="13"/>
  <c r="I193" i="13"/>
  <c r="O192" i="13"/>
  <c r="M192" i="13"/>
  <c r="K192" i="13"/>
  <c r="I192" i="13"/>
  <c r="O191" i="13"/>
  <c r="M191" i="13"/>
  <c r="K191" i="13"/>
  <c r="I191" i="13"/>
  <c r="O189" i="13"/>
  <c r="O178" i="13"/>
  <c r="M178" i="13"/>
  <c r="K178" i="13"/>
  <c r="I178" i="13"/>
  <c r="Q174" i="13"/>
  <c r="O174" i="13"/>
  <c r="M174" i="13"/>
  <c r="K174" i="13"/>
  <c r="I174" i="13"/>
  <c r="O173" i="13"/>
  <c r="M173" i="13"/>
  <c r="K173" i="13"/>
  <c r="I173" i="13"/>
  <c r="U311" i="13"/>
  <c r="S311" i="13"/>
  <c r="Q311" i="13"/>
  <c r="O311" i="13"/>
  <c r="M311" i="13"/>
  <c r="K311" i="13"/>
  <c r="I311" i="13"/>
  <c r="U307" i="13"/>
  <c r="S307" i="13"/>
  <c r="Q307" i="13"/>
  <c r="O307" i="13"/>
  <c r="M307" i="13"/>
  <c r="K307" i="13"/>
  <c r="I307" i="13"/>
  <c r="O292" i="13"/>
  <c r="M292" i="13"/>
  <c r="K292" i="13"/>
  <c r="I292" i="13"/>
  <c r="O290" i="13"/>
  <c r="M290" i="13"/>
  <c r="K290" i="13"/>
  <c r="I290" i="13"/>
  <c r="O289" i="13"/>
  <c r="M289" i="13"/>
  <c r="K289" i="13"/>
  <c r="I289" i="13"/>
  <c r="O269" i="13"/>
  <c r="M269" i="13"/>
  <c r="K269" i="13"/>
  <c r="I269" i="13"/>
  <c r="O261" i="13"/>
  <c r="M261" i="13"/>
  <c r="K261" i="13"/>
  <c r="I261" i="13"/>
  <c r="O260" i="13"/>
  <c r="M260" i="13"/>
  <c r="K260" i="13"/>
  <c r="I260" i="13"/>
  <c r="O169" i="13"/>
  <c r="M169" i="13"/>
  <c r="K169" i="13"/>
  <c r="I169" i="13"/>
  <c r="AQ163" i="13"/>
  <c r="AO163" i="13"/>
  <c r="AM163" i="13"/>
  <c r="AK163" i="13"/>
  <c r="AI163" i="13"/>
  <c r="AG163" i="13"/>
  <c r="AE163" i="13"/>
  <c r="AC163" i="13"/>
  <c r="AA163" i="13"/>
  <c r="Y163" i="13"/>
  <c r="W163" i="13"/>
  <c r="U163" i="13"/>
  <c r="S163" i="13"/>
  <c r="Q163" i="13"/>
  <c r="O163" i="13"/>
  <c r="M163" i="13"/>
  <c r="K163" i="13"/>
  <c r="I163" i="13"/>
  <c r="G163" i="13"/>
  <c r="F163" i="13"/>
  <c r="E163" i="13"/>
  <c r="D163" i="13"/>
  <c r="AQ162" i="13"/>
  <c r="AO162" i="13"/>
  <c r="AM162" i="13"/>
  <c r="AK162" i="13"/>
  <c r="AI162" i="13"/>
  <c r="AG162" i="13"/>
  <c r="AE162" i="13"/>
  <c r="AC162" i="13"/>
  <c r="AA162" i="13"/>
  <c r="Y162" i="13"/>
  <c r="W162" i="13"/>
  <c r="U162" i="13"/>
  <c r="S162" i="13"/>
  <c r="Q162" i="13"/>
  <c r="O162" i="13"/>
  <c r="M162" i="13"/>
  <c r="K162" i="13"/>
  <c r="I162" i="13"/>
  <c r="G162" i="13"/>
  <c r="F162" i="13"/>
  <c r="E162" i="13"/>
  <c r="D162" i="13"/>
  <c r="U80" i="13"/>
  <c r="S80" i="13"/>
  <c r="Q80" i="13"/>
  <c r="O80" i="13"/>
  <c r="M80" i="13"/>
  <c r="K80" i="13"/>
  <c r="I80" i="13"/>
  <c r="U150" i="13"/>
  <c r="S150" i="13"/>
  <c r="Q150" i="13"/>
  <c r="O150" i="13"/>
  <c r="M150" i="13"/>
  <c r="K150" i="13"/>
  <c r="I150" i="13"/>
  <c r="U146" i="13"/>
  <c r="S146" i="13"/>
  <c r="Q146" i="13"/>
  <c r="O146" i="13"/>
  <c r="M146" i="13"/>
  <c r="K146" i="13"/>
  <c r="I146" i="13"/>
  <c r="U135" i="13"/>
  <c r="S135" i="13"/>
  <c r="Q135" i="13"/>
  <c r="O135" i="13"/>
  <c r="M135" i="13"/>
  <c r="K135" i="13"/>
  <c r="I135" i="13"/>
  <c r="U131" i="13"/>
  <c r="S131" i="13"/>
  <c r="Q131" i="13"/>
  <c r="O131" i="13"/>
  <c r="M131" i="13"/>
  <c r="K131" i="13"/>
  <c r="I131" i="13"/>
  <c r="U130" i="13"/>
  <c r="S130" i="13"/>
  <c r="Q130" i="13"/>
  <c r="O130" i="13"/>
  <c r="M130" i="13"/>
  <c r="K130" i="13"/>
  <c r="I130" i="13"/>
  <c r="U113" i="13"/>
  <c r="S113" i="13"/>
  <c r="Q113" i="13"/>
  <c r="O113" i="13"/>
  <c r="M113" i="13"/>
  <c r="K113" i="13"/>
  <c r="I113" i="13"/>
  <c r="U110" i="13"/>
  <c r="S110" i="13"/>
  <c r="Q110" i="13"/>
  <c r="O110" i="13"/>
  <c r="M110" i="13"/>
  <c r="K110" i="13"/>
  <c r="I110" i="13"/>
  <c r="U109" i="13"/>
  <c r="S109" i="13"/>
  <c r="Q109" i="13"/>
  <c r="O109" i="13"/>
  <c r="M109" i="13"/>
  <c r="K109" i="13"/>
  <c r="I109" i="13"/>
  <c r="U108" i="13"/>
  <c r="S108" i="13"/>
  <c r="Q108" i="13"/>
  <c r="O108" i="13"/>
  <c r="M108" i="13"/>
  <c r="K108" i="13"/>
  <c r="I108" i="13"/>
  <c r="O107" i="13"/>
  <c r="M107" i="13"/>
  <c r="K107" i="13"/>
  <c r="I107" i="13"/>
  <c r="U106" i="13"/>
  <c r="S106" i="13"/>
  <c r="Q106" i="13"/>
  <c r="O106" i="13"/>
  <c r="M106" i="13"/>
  <c r="K106" i="13"/>
  <c r="I106" i="13"/>
  <c r="O105" i="13"/>
  <c r="M105" i="13"/>
  <c r="K105" i="13"/>
  <c r="I105" i="13"/>
  <c r="U101" i="13"/>
  <c r="S101" i="13"/>
  <c r="Q101" i="13"/>
  <c r="O101" i="13"/>
  <c r="M101" i="13"/>
  <c r="K101" i="13"/>
  <c r="I101" i="13"/>
  <c r="U100" i="13"/>
  <c r="S100" i="13"/>
  <c r="Q100" i="13"/>
  <c r="O100" i="13"/>
  <c r="M100" i="13"/>
  <c r="K100" i="13"/>
  <c r="I100" i="13"/>
  <c r="U99" i="13"/>
  <c r="S99" i="13"/>
  <c r="Q99" i="13"/>
  <c r="O99" i="13"/>
  <c r="M99" i="13"/>
  <c r="K99" i="13"/>
  <c r="I99" i="13"/>
  <c r="U97" i="13"/>
  <c r="S97" i="13"/>
  <c r="Q97" i="13"/>
  <c r="O97" i="13"/>
  <c r="M97" i="13"/>
  <c r="K97" i="13"/>
  <c r="I97" i="13"/>
  <c r="U78" i="13"/>
  <c r="S78" i="13"/>
  <c r="Q78" i="13"/>
  <c r="O78" i="13"/>
  <c r="M78" i="13"/>
  <c r="K78" i="13"/>
  <c r="I78" i="13"/>
  <c r="U71" i="13"/>
  <c r="S71" i="13"/>
  <c r="Q71" i="13"/>
  <c r="O71" i="13"/>
  <c r="M71" i="13"/>
  <c r="K71" i="13"/>
  <c r="I71" i="13"/>
  <c r="U70" i="13"/>
  <c r="S70" i="13"/>
  <c r="Q70" i="13"/>
  <c r="O70" i="13"/>
  <c r="M70" i="13"/>
  <c r="K70" i="13"/>
  <c r="I70" i="13"/>
  <c r="U67" i="13"/>
  <c r="S67" i="13"/>
  <c r="Q67" i="13"/>
  <c r="O67" i="13"/>
  <c r="M67" i="13"/>
  <c r="K67" i="13"/>
  <c r="I67" i="13"/>
  <c r="U66" i="13"/>
  <c r="S66" i="13"/>
  <c r="Q66" i="13"/>
  <c r="O66" i="13"/>
  <c r="M66" i="13"/>
  <c r="K66" i="13"/>
  <c r="I66" i="13"/>
  <c r="U65" i="13"/>
  <c r="S65" i="13"/>
  <c r="Q65" i="13"/>
  <c r="O65" i="13"/>
  <c r="M65" i="13"/>
  <c r="K65" i="13"/>
  <c r="I65" i="13"/>
  <c r="U64" i="13"/>
  <c r="S64" i="13"/>
  <c r="Q64" i="13"/>
  <c r="O64" i="13"/>
  <c r="M64" i="13"/>
  <c r="K64" i="13"/>
  <c r="I64" i="13"/>
  <c r="U63" i="13"/>
  <c r="S63" i="13"/>
  <c r="Q63" i="13"/>
  <c r="O63" i="13"/>
  <c r="M63" i="13"/>
  <c r="K63" i="13"/>
  <c r="I63" i="13"/>
  <c r="U57" i="13"/>
  <c r="S57" i="13"/>
  <c r="Q57" i="13"/>
  <c r="O57" i="13"/>
  <c r="M57" i="13"/>
  <c r="K57" i="13"/>
  <c r="I57" i="13"/>
  <c r="U56" i="13"/>
  <c r="S56" i="13"/>
  <c r="Q56" i="13"/>
  <c r="O56" i="13"/>
  <c r="M56" i="13"/>
  <c r="K56" i="13"/>
  <c r="I56" i="13"/>
  <c r="U50" i="13"/>
  <c r="S50" i="13"/>
  <c r="Q50" i="13"/>
  <c r="O50" i="13"/>
  <c r="M50" i="13"/>
  <c r="K50" i="13"/>
  <c r="I50" i="13"/>
  <c r="U49" i="13"/>
  <c r="S49" i="13"/>
  <c r="Q49" i="13"/>
  <c r="O49" i="13"/>
  <c r="M49" i="13"/>
  <c r="K49" i="13"/>
  <c r="I49" i="13"/>
  <c r="U48" i="13"/>
  <c r="S48" i="13"/>
  <c r="Q48" i="13"/>
  <c r="O48" i="13"/>
  <c r="M48" i="13"/>
  <c r="K48" i="13"/>
  <c r="I48" i="13"/>
  <c r="U38" i="13"/>
  <c r="S38" i="13"/>
  <c r="Q38" i="13"/>
  <c r="O38" i="13"/>
  <c r="M38" i="13"/>
  <c r="K38" i="13"/>
  <c r="I38" i="13"/>
  <c r="U34" i="13"/>
  <c r="S34" i="13"/>
  <c r="Q34" i="13"/>
  <c r="O34" i="13"/>
  <c r="M34" i="13"/>
  <c r="K34" i="13"/>
  <c r="I34" i="13"/>
  <c r="U33" i="13"/>
  <c r="S33" i="13"/>
  <c r="Q33" i="13"/>
  <c r="O33" i="13"/>
  <c r="M33" i="13"/>
  <c r="K33" i="13"/>
  <c r="I33" i="13"/>
  <c r="U23" i="13"/>
  <c r="S23" i="13"/>
  <c r="Q23" i="13"/>
  <c r="O23" i="13"/>
  <c r="M23" i="13"/>
  <c r="K23" i="13"/>
  <c r="I23" i="13"/>
  <c r="U19" i="13"/>
  <c r="S19" i="13"/>
  <c r="Q19" i="13"/>
  <c r="O19" i="13"/>
  <c r="M19" i="13"/>
  <c r="K19" i="13"/>
  <c r="I19" i="13"/>
  <c r="U18" i="13"/>
  <c r="S18" i="13"/>
  <c r="Q18" i="13"/>
  <c r="O18" i="13"/>
  <c r="M18" i="13"/>
  <c r="K18" i="13"/>
  <c r="I18" i="13"/>
  <c r="Q169" i="13" l="1"/>
  <c r="S169" i="13" l="1"/>
  <c r="U169" i="13" l="1"/>
  <c r="Q178" i="13" l="1"/>
  <c r="Q193" i="13" l="1"/>
  <c r="S178" i="13" l="1"/>
  <c r="Q107" i="13"/>
  <c r="U178" i="13" l="1"/>
  <c r="S193" i="13"/>
  <c r="S269" i="13"/>
  <c r="S107" i="13"/>
  <c r="Q105" i="13" l="1"/>
  <c r="Q206" i="13"/>
  <c r="Q205" i="13"/>
  <c r="Q204" i="13"/>
  <c r="Q207" i="13"/>
  <c r="U107" i="13"/>
  <c r="S105" i="13" l="1"/>
  <c r="U193" i="13"/>
  <c r="Q192" i="13"/>
  <c r="U105" i="13" l="1"/>
  <c r="Q269" i="13"/>
  <c r="U269" i="13"/>
  <c r="S206" i="13"/>
  <c r="S205" i="13"/>
  <c r="S204" i="13"/>
  <c r="Q200" i="13"/>
  <c r="S174" i="13" l="1"/>
  <c r="S207" i="13"/>
  <c r="U207" i="13"/>
  <c r="S192" i="13"/>
  <c r="U206" i="13" l="1"/>
  <c r="U174" i="13"/>
  <c r="Q201" i="13"/>
  <c r="S200" i="13"/>
  <c r="U204" i="13"/>
  <c r="U205" i="13"/>
  <c r="S261" i="13" l="1"/>
  <c r="S201" i="13" l="1"/>
  <c r="U192" i="13"/>
  <c r="U200" i="13"/>
  <c r="S290" i="13"/>
  <c r="S292" i="13" l="1"/>
  <c r="U261" i="13" l="1"/>
  <c r="Q261" i="13"/>
  <c r="U201" i="13"/>
  <c r="U290" i="13" l="1"/>
  <c r="Q290" i="13"/>
  <c r="U292" i="13" l="1"/>
  <c r="Q292" i="13"/>
  <c r="S260" i="13" l="1"/>
  <c r="U260" i="13" l="1"/>
  <c r="Q260" i="13"/>
  <c r="Q189" i="13" l="1"/>
  <c r="S189" i="13" l="1"/>
  <c r="Q173" i="13"/>
  <c r="U189" i="13" l="1"/>
  <c r="Q191" i="13"/>
  <c r="Q202" i="13"/>
  <c r="S173" i="13"/>
  <c r="U173" i="13"/>
  <c r="S191" i="13" l="1"/>
  <c r="S202" i="13"/>
  <c r="S246" i="13" l="1"/>
  <c r="U191" i="13"/>
  <c r="U202" i="13"/>
  <c r="S289" i="13"/>
  <c r="Q258" i="13" l="1"/>
  <c r="Q289" i="13" l="1"/>
  <c r="U289" i="13"/>
  <c r="S257" i="13"/>
  <c r="S258" i="13" l="1"/>
  <c r="U258" i="13" l="1"/>
  <c r="U257" i="13"/>
  <c r="AQ161" i="13" l="1"/>
  <c r="AQ134" i="13"/>
  <c r="AQ130" i="13"/>
  <c r="AQ123" i="13"/>
  <c r="AQ118" i="13"/>
  <c r="AQ117" i="13"/>
  <c r="AO134" i="13"/>
  <c r="AO130" i="13"/>
  <c r="AO123" i="13"/>
  <c r="AO118" i="13"/>
  <c r="AO117" i="13"/>
  <c r="AM134" i="13"/>
  <c r="AM130" i="13"/>
  <c r="AM123" i="13"/>
  <c r="AM118" i="13"/>
  <c r="AM117" i="13"/>
  <c r="AK134" i="13"/>
  <c r="AK130" i="13"/>
  <c r="AK123" i="13"/>
  <c r="AK118" i="13"/>
  <c r="AK117" i="13"/>
  <c r="AI134" i="13"/>
  <c r="AI130" i="13"/>
  <c r="AI123" i="13"/>
  <c r="AI118" i="13"/>
  <c r="AI117" i="13"/>
  <c r="AG134" i="13"/>
  <c r="AG130" i="13"/>
  <c r="AG123" i="13"/>
  <c r="AG118" i="13"/>
  <c r="AG117" i="13"/>
  <c r="AE134" i="13"/>
  <c r="AE130" i="13"/>
  <c r="AE123" i="13"/>
  <c r="AE118" i="13"/>
  <c r="AE117" i="13"/>
  <c r="AC134" i="13"/>
  <c r="AC130" i="13"/>
  <c r="AC123" i="13"/>
  <c r="AC118" i="13"/>
  <c r="AC117" i="13"/>
  <c r="AA134" i="13"/>
  <c r="AA130" i="13"/>
  <c r="AA123" i="13"/>
  <c r="AA118" i="13"/>
  <c r="AA117" i="13"/>
  <c r="Y134" i="13"/>
  <c r="Y130" i="13"/>
  <c r="Y123" i="13"/>
  <c r="Y118" i="13"/>
  <c r="Y117" i="13"/>
  <c r="W118" i="13"/>
  <c r="W117" i="13"/>
  <c r="AQ111" i="13"/>
  <c r="AQ110" i="13"/>
  <c r="AQ109" i="13"/>
  <c r="AQ102" i="13"/>
  <c r="AQ101" i="13"/>
  <c r="AQ100" i="13"/>
  <c r="AO109" i="13"/>
  <c r="AO111" i="13" s="1"/>
  <c r="AO102" i="13"/>
  <c r="AO100" i="13"/>
  <c r="AM109" i="13"/>
  <c r="AM111" i="13" s="1"/>
  <c r="AM102" i="13"/>
  <c r="AM100" i="13"/>
  <c r="AK109" i="13"/>
  <c r="AK111" i="13" s="1"/>
  <c r="AK102" i="13"/>
  <c r="AK100" i="13"/>
  <c r="AI109" i="13"/>
  <c r="AI111" i="13" s="1"/>
  <c r="AI102" i="13"/>
  <c r="AI100" i="13"/>
  <c r="AG109" i="13"/>
  <c r="AG111" i="13" s="1"/>
  <c r="AG102" i="13"/>
  <c r="AG100" i="13"/>
  <c r="AG74" i="13"/>
  <c r="AI74" i="13" s="1"/>
  <c r="AK74" i="13" s="1"/>
  <c r="AM74" i="13" s="1"/>
  <c r="AO74" i="13" s="1"/>
  <c r="AQ74" i="13" s="1"/>
  <c r="AE111" i="13"/>
  <c r="AE109" i="13"/>
  <c r="AE100" i="13"/>
  <c r="AE46" i="13"/>
  <c r="AG46" i="13" s="1"/>
  <c r="AI46" i="13" s="1"/>
  <c r="AK46" i="13" s="1"/>
  <c r="AM46" i="13" s="1"/>
  <c r="AO46" i="13" s="1"/>
  <c r="AQ46" i="13" s="1"/>
  <c r="AC111" i="13"/>
  <c r="AC109" i="13"/>
  <c r="AC100" i="13"/>
  <c r="AC58" i="13"/>
  <c r="AE58" i="13" s="1"/>
  <c r="AG58" i="13" s="1"/>
  <c r="AI58" i="13" s="1"/>
  <c r="AK58" i="13" s="1"/>
  <c r="AM58" i="13" s="1"/>
  <c r="AO58" i="13" s="1"/>
  <c r="AQ58" i="13" s="1"/>
  <c r="AC44" i="13"/>
  <c r="AE44" i="13" s="1"/>
  <c r="AG44" i="13" s="1"/>
  <c r="AI44" i="13" s="1"/>
  <c r="AK44" i="13" s="1"/>
  <c r="AM44" i="13" s="1"/>
  <c r="AO44" i="13" s="1"/>
  <c r="AQ44" i="13" s="1"/>
  <c r="AA109" i="13"/>
  <c r="AA111" i="13" s="1"/>
  <c r="AA100" i="13"/>
  <c r="AA75" i="13"/>
  <c r="AC75" i="13" s="1"/>
  <c r="AE75" i="13" s="1"/>
  <c r="AG75" i="13" s="1"/>
  <c r="AI75" i="13" s="1"/>
  <c r="AK75" i="13" s="1"/>
  <c r="AM75" i="13" s="1"/>
  <c r="AO75" i="13" s="1"/>
  <c r="AQ75" i="13" s="1"/>
  <c r="AA74" i="13"/>
  <c r="AC74" i="13" s="1"/>
  <c r="AE74" i="13" s="1"/>
  <c r="AA59" i="13"/>
  <c r="AC59" i="13" s="1"/>
  <c r="AE59" i="13" s="1"/>
  <c r="AG59" i="13" s="1"/>
  <c r="AI59" i="13" s="1"/>
  <c r="AK59" i="13" s="1"/>
  <c r="AM59" i="13" s="1"/>
  <c r="AO59" i="13" s="1"/>
  <c r="AQ59" i="13" s="1"/>
  <c r="AA53" i="13"/>
  <c r="AC53" i="13" s="1"/>
  <c r="AE53" i="13" s="1"/>
  <c r="AG53" i="13" s="1"/>
  <c r="AI53" i="13" s="1"/>
  <c r="AK53" i="13" s="1"/>
  <c r="AM53" i="13" s="1"/>
  <c r="AO53" i="13" s="1"/>
  <c r="AQ53" i="13" s="1"/>
  <c r="AA41" i="13"/>
  <c r="AC41" i="13" s="1"/>
  <c r="AE41" i="13" s="1"/>
  <c r="AG41" i="13" s="1"/>
  <c r="AI41" i="13" s="1"/>
  <c r="AK41" i="13" s="1"/>
  <c r="AM41" i="13" s="1"/>
  <c r="AO41" i="13" s="1"/>
  <c r="AQ41" i="13" s="1"/>
  <c r="AA35" i="13"/>
  <c r="AC35" i="13" s="1"/>
  <c r="AE35" i="13" s="1"/>
  <c r="AG35" i="13" s="1"/>
  <c r="AI35" i="13" s="1"/>
  <c r="AK35" i="13" s="1"/>
  <c r="AM35" i="13" s="1"/>
  <c r="AO35" i="13" s="1"/>
  <c r="AQ35" i="13" s="1"/>
  <c r="Y111" i="13"/>
  <c r="Y109" i="13"/>
  <c r="Y100" i="13"/>
  <c r="Y79" i="13"/>
  <c r="AA79" i="13" s="1"/>
  <c r="AC79" i="13" s="1"/>
  <c r="AE79" i="13" s="1"/>
  <c r="AG79" i="13" s="1"/>
  <c r="AI79" i="13" s="1"/>
  <c r="AK79" i="13" s="1"/>
  <c r="AM79" i="13" s="1"/>
  <c r="AO79" i="13" s="1"/>
  <c r="AQ79" i="13" s="1"/>
  <c r="Y75" i="13"/>
  <c r="Y74" i="13"/>
  <c r="Y61" i="13"/>
  <c r="AA61" i="13" s="1"/>
  <c r="AC61" i="13" s="1"/>
  <c r="AE61" i="13" s="1"/>
  <c r="AG61" i="13" s="1"/>
  <c r="AI61" i="13" s="1"/>
  <c r="AK61" i="13" s="1"/>
  <c r="AM61" i="13" s="1"/>
  <c r="AO61" i="13" s="1"/>
  <c r="AQ61" i="13" s="1"/>
  <c r="Y60" i="13"/>
  <c r="AA60" i="13" s="1"/>
  <c r="AC60" i="13" s="1"/>
  <c r="AE60" i="13" s="1"/>
  <c r="AG60" i="13" s="1"/>
  <c r="AI60" i="13" s="1"/>
  <c r="AK60" i="13" s="1"/>
  <c r="AM60" i="13" s="1"/>
  <c r="AO60" i="13" s="1"/>
  <c r="AQ60" i="13" s="1"/>
  <c r="Y59" i="13"/>
  <c r="Y58" i="13"/>
  <c r="AA58" i="13" s="1"/>
  <c r="Y54" i="13"/>
  <c r="AA54" i="13" s="1"/>
  <c r="AC54" i="13" s="1"/>
  <c r="AE54" i="13" s="1"/>
  <c r="AG54" i="13" s="1"/>
  <c r="AI54" i="13" s="1"/>
  <c r="AK54" i="13" s="1"/>
  <c r="AM54" i="13" s="1"/>
  <c r="AO54" i="13" s="1"/>
  <c r="AQ54" i="13" s="1"/>
  <c r="Y53" i="13"/>
  <c r="Y52" i="13"/>
  <c r="AA52" i="13" s="1"/>
  <c r="AC52" i="13" s="1"/>
  <c r="AE52" i="13" s="1"/>
  <c r="AG52" i="13" s="1"/>
  <c r="AI52" i="13" s="1"/>
  <c r="AK52" i="13" s="1"/>
  <c r="AM52" i="13" s="1"/>
  <c r="AO52" i="13" s="1"/>
  <c r="AQ52" i="13" s="1"/>
  <c r="Y46" i="13"/>
  <c r="AA46" i="13" s="1"/>
  <c r="AC46" i="13" s="1"/>
  <c r="Y45" i="13"/>
  <c r="AA45" i="13" s="1"/>
  <c r="AC45" i="13" s="1"/>
  <c r="AE45" i="13" s="1"/>
  <c r="AG45" i="13" s="1"/>
  <c r="AI45" i="13" s="1"/>
  <c r="AK45" i="13" s="1"/>
  <c r="AM45" i="13" s="1"/>
  <c r="AO45" i="13" s="1"/>
  <c r="AQ45" i="13" s="1"/>
  <c r="Y44" i="13"/>
  <c r="AA44" i="13" s="1"/>
  <c r="Y43" i="13"/>
  <c r="AA43" i="13" s="1"/>
  <c r="AC43" i="13" s="1"/>
  <c r="AE43" i="13" s="1"/>
  <c r="AG43" i="13" s="1"/>
  <c r="AI43" i="13" s="1"/>
  <c r="AK43" i="13" s="1"/>
  <c r="AM43" i="13" s="1"/>
  <c r="AO43" i="13" s="1"/>
  <c r="AQ43" i="13" s="1"/>
  <c r="Y42" i="13"/>
  <c r="AA42" i="13" s="1"/>
  <c r="AC42" i="13" s="1"/>
  <c r="AE42" i="13" s="1"/>
  <c r="AG42" i="13" s="1"/>
  <c r="AI42" i="13" s="1"/>
  <c r="AK42" i="13" s="1"/>
  <c r="AM42" i="13" s="1"/>
  <c r="AO42" i="13" s="1"/>
  <c r="AQ42" i="13" s="1"/>
  <c r="Y41" i="13"/>
  <c r="Y40" i="13"/>
  <c r="AA40" i="13" s="1"/>
  <c r="AC40" i="13" s="1"/>
  <c r="AE40" i="13" s="1"/>
  <c r="AG40" i="13" s="1"/>
  <c r="AI40" i="13" s="1"/>
  <c r="AK40" i="13" s="1"/>
  <c r="AM40" i="13" s="1"/>
  <c r="AO40" i="13" s="1"/>
  <c r="AQ40" i="13" s="1"/>
  <c r="Y39" i="13"/>
  <c r="AA39" i="13" s="1"/>
  <c r="AC39" i="13" s="1"/>
  <c r="AE39" i="13" s="1"/>
  <c r="AG39" i="13" s="1"/>
  <c r="AI39" i="13" s="1"/>
  <c r="AK39" i="13" s="1"/>
  <c r="AM39" i="13" s="1"/>
  <c r="AO39" i="13" s="1"/>
  <c r="AQ39" i="13" s="1"/>
  <c r="Y36" i="13"/>
  <c r="AA36" i="13" s="1"/>
  <c r="AC36" i="13" s="1"/>
  <c r="AE36" i="13" s="1"/>
  <c r="AG36" i="13" s="1"/>
  <c r="AI36" i="13" s="1"/>
  <c r="AK36" i="13" s="1"/>
  <c r="AM36" i="13" s="1"/>
  <c r="AO36" i="13" s="1"/>
  <c r="AQ36" i="13" s="1"/>
  <c r="Y35" i="13"/>
  <c r="W79" i="13"/>
  <c r="W75" i="13"/>
  <c r="W74" i="13"/>
  <c r="W61" i="13"/>
  <c r="W60" i="13"/>
  <c r="W59" i="13"/>
  <c r="W58" i="13"/>
  <c r="W54" i="13"/>
  <c r="W53" i="13"/>
  <c r="W52" i="13"/>
  <c r="W46" i="13"/>
  <c r="W45" i="13"/>
  <c r="W44" i="13"/>
  <c r="W43" i="13"/>
  <c r="W42" i="13"/>
  <c r="W41" i="13"/>
  <c r="W40" i="13"/>
  <c r="W39" i="13"/>
  <c r="W36" i="13"/>
  <c r="W35" i="13"/>
  <c r="K241" i="13"/>
  <c r="I247" i="13"/>
  <c r="D242" i="13"/>
  <c r="E242" i="13"/>
  <c r="F242" i="13"/>
  <c r="G242" i="13"/>
  <c r="W242" i="13"/>
  <c r="Y242" i="13"/>
  <c r="AA242" i="13"/>
  <c r="AC242" i="13"/>
  <c r="AE242" i="13"/>
  <c r="AG242" i="13"/>
  <c r="AI242" i="13"/>
  <c r="AK242" i="13"/>
  <c r="AM242" i="13"/>
  <c r="AO242" i="13"/>
  <c r="AQ242" i="13"/>
  <c r="AR363" i="13" l="1"/>
  <c r="AS363" i="13"/>
  <c r="AR358" i="13"/>
  <c r="AS358" i="13"/>
  <c r="AR335" i="13"/>
  <c r="AS335" i="13"/>
  <c r="AR339" i="13"/>
  <c r="AS339" i="13"/>
  <c r="AR342" i="13"/>
  <c r="AS342" i="13"/>
  <c r="AR346" i="13"/>
  <c r="AS346" i="13"/>
  <c r="F161" i="13" l="1"/>
  <c r="G161" i="13"/>
  <c r="F164" i="13"/>
  <c r="G164" i="13"/>
  <c r="E161" i="13"/>
  <c r="D161" i="13"/>
  <c r="D164" i="13" l="1"/>
  <c r="E164" i="13"/>
  <c r="AR171" i="13"/>
  <c r="AS170" i="13"/>
  <c r="AR170" i="13"/>
  <c r="AR169" i="13"/>
  <c r="AS168" i="13"/>
  <c r="AR168" i="13"/>
  <c r="AR167" i="13"/>
  <c r="AS163" i="13"/>
  <c r="AR163" i="13"/>
  <c r="AS162" i="13"/>
  <c r="AR162" i="13"/>
  <c r="AR161" i="13"/>
  <c r="AS158" i="13"/>
  <c r="AR158" i="13"/>
  <c r="AS157" i="13"/>
  <c r="AR157" i="13"/>
  <c r="AS156" i="13"/>
  <c r="AR156" i="13"/>
  <c r="AS155" i="13"/>
  <c r="AR155" i="13"/>
  <c r="AS154" i="13"/>
  <c r="AR154" i="13"/>
  <c r="AS153" i="13"/>
  <c r="AR153" i="13"/>
  <c r="AS152" i="13"/>
  <c r="AR152" i="13"/>
  <c r="AS151" i="13"/>
  <c r="AR151" i="13"/>
  <c r="AR149" i="13"/>
  <c r="AS148" i="13"/>
  <c r="AR148" i="13"/>
  <c r="AS147" i="13"/>
  <c r="AR147" i="13"/>
  <c r="AS143" i="13"/>
  <c r="AR143" i="13"/>
  <c r="AS142" i="13"/>
  <c r="AR142" i="13"/>
  <c r="AS141" i="13"/>
  <c r="AR141" i="13"/>
  <c r="AS140" i="13"/>
  <c r="AR140" i="13"/>
  <c r="AS139" i="13"/>
  <c r="AR139" i="13"/>
  <c r="AS138" i="13"/>
  <c r="AR138" i="13"/>
  <c r="AS137" i="13"/>
  <c r="AR137" i="13"/>
  <c r="AS136" i="13"/>
  <c r="AR136" i="13"/>
  <c r="AR134" i="13"/>
  <c r="AS133" i="13"/>
  <c r="AR133" i="13"/>
  <c r="AS132" i="13"/>
  <c r="AR132" i="13"/>
  <c r="AS128" i="13"/>
  <c r="AR128" i="13"/>
  <c r="AS127" i="13"/>
  <c r="AR127" i="13"/>
  <c r="AS126" i="13"/>
  <c r="AR126" i="13"/>
  <c r="AS125" i="13"/>
  <c r="AR125" i="13"/>
  <c r="AS124" i="13"/>
  <c r="AR124" i="13"/>
  <c r="AS123" i="13"/>
  <c r="AR123" i="13"/>
  <c r="AS122" i="13"/>
  <c r="AR122" i="13"/>
  <c r="AS121" i="13"/>
  <c r="AR121" i="13"/>
  <c r="AS118" i="13"/>
  <c r="AR118" i="13"/>
  <c r="AS117" i="13"/>
  <c r="AR117" i="13"/>
  <c r="AS114" i="13"/>
  <c r="AR114" i="13"/>
  <c r="AR113" i="13"/>
  <c r="AR108" i="13"/>
  <c r="AR106" i="13"/>
  <c r="AS104" i="13"/>
  <c r="AR104" i="13"/>
  <c r="AS103" i="13"/>
  <c r="AR103" i="13"/>
  <c r="AS98" i="13"/>
  <c r="AR98" i="13"/>
  <c r="AS94" i="13"/>
  <c r="AR94" i="13"/>
  <c r="AS93" i="13"/>
  <c r="AR93" i="13"/>
  <c r="AS92" i="13"/>
  <c r="AR92" i="13"/>
  <c r="AS91" i="13"/>
  <c r="AR91" i="13"/>
  <c r="AS90" i="13"/>
  <c r="AR90" i="13"/>
  <c r="AS89" i="13"/>
  <c r="AR89" i="13"/>
  <c r="AS88" i="13"/>
  <c r="AR88" i="13"/>
  <c r="AS87" i="13"/>
  <c r="AR87" i="13"/>
  <c r="AS84" i="13"/>
  <c r="AR84" i="13"/>
  <c r="AS83" i="13"/>
  <c r="AR83" i="13"/>
  <c r="AS79" i="13"/>
  <c r="AR79" i="13"/>
  <c r="AS77" i="13"/>
  <c r="AR77" i="13"/>
  <c r="AR76" i="13"/>
  <c r="AS75" i="13"/>
  <c r="AR75" i="13"/>
  <c r="AS74" i="13"/>
  <c r="AR74" i="13"/>
  <c r="AR73" i="13"/>
  <c r="AR72" i="13"/>
  <c r="AS69" i="13"/>
  <c r="AR69" i="13"/>
  <c r="AS68" i="13"/>
  <c r="AR68" i="13"/>
  <c r="AR67" i="13"/>
  <c r="AR66" i="13"/>
  <c r="AR65" i="13"/>
  <c r="AS61" i="13"/>
  <c r="AR61" i="13"/>
  <c r="AS60" i="13"/>
  <c r="AR60" i="13"/>
  <c r="AS59" i="13"/>
  <c r="AR59" i="13"/>
  <c r="AS58" i="13"/>
  <c r="AR58" i="13"/>
  <c r="AR55" i="13"/>
  <c r="AS54" i="13"/>
  <c r="AR54" i="13"/>
  <c r="AS53" i="13"/>
  <c r="AR53" i="13"/>
  <c r="AS52" i="13"/>
  <c r="AR52" i="13"/>
  <c r="AR51" i="13"/>
  <c r="AS46" i="13"/>
  <c r="AR46" i="13"/>
  <c r="AS45" i="13"/>
  <c r="AR45" i="13"/>
  <c r="AS44" i="13"/>
  <c r="AR44" i="13"/>
  <c r="AS43" i="13"/>
  <c r="AR43" i="13"/>
  <c r="AS42" i="13"/>
  <c r="AR42" i="13"/>
  <c r="AS41" i="13"/>
  <c r="AR41" i="13"/>
  <c r="AS40" i="13"/>
  <c r="AR40" i="13"/>
  <c r="AS39" i="13"/>
  <c r="AR39" i="13"/>
  <c r="AS36" i="13"/>
  <c r="AR36" i="13"/>
  <c r="AS35" i="13"/>
  <c r="AR35" i="13"/>
  <c r="AS31" i="13"/>
  <c r="AR31" i="13"/>
  <c r="AS30" i="13"/>
  <c r="AR30" i="13"/>
  <c r="AS29" i="13"/>
  <c r="AR29" i="13"/>
  <c r="AS28" i="13"/>
  <c r="AR28" i="13"/>
  <c r="AS27" i="13"/>
  <c r="AR27" i="13"/>
  <c r="AS26" i="13"/>
  <c r="AR26" i="13"/>
  <c r="AS25" i="13"/>
  <c r="AR25" i="13"/>
  <c r="AS24" i="13"/>
  <c r="AR24" i="13"/>
  <c r="AS21" i="13"/>
  <c r="AR21" i="13"/>
  <c r="AS20" i="13"/>
  <c r="AR20" i="13"/>
  <c r="AS324" i="13"/>
  <c r="AR324" i="13"/>
  <c r="AS323" i="13"/>
  <c r="AR323" i="13"/>
  <c r="AS322" i="13"/>
  <c r="AR322" i="13"/>
  <c r="AS321" i="13"/>
  <c r="AR321" i="13"/>
  <c r="AS320" i="13"/>
  <c r="AR320" i="13"/>
  <c r="AS319" i="13"/>
  <c r="AR319" i="13"/>
  <c r="AS318" i="13"/>
  <c r="AR318" i="13"/>
  <c r="AS315" i="13"/>
  <c r="AR315" i="13"/>
  <c r="AS314" i="13"/>
  <c r="AR314" i="13"/>
  <c r="AR311" i="13"/>
  <c r="AS310" i="13"/>
  <c r="AR310" i="13"/>
  <c r="AR309" i="13"/>
  <c r="AS308" i="13"/>
  <c r="AR308" i="13"/>
  <c r="AS306" i="13"/>
  <c r="AR306" i="13"/>
  <c r="AS305" i="13"/>
  <c r="AR305" i="13"/>
  <c r="AS304" i="13"/>
  <c r="AR304" i="13"/>
  <c r="AS303" i="13"/>
  <c r="AR303" i="13"/>
  <c r="AS302" i="13"/>
  <c r="AR302" i="13"/>
  <c r="AS301" i="13"/>
  <c r="AR301" i="13"/>
  <c r="AS300" i="13"/>
  <c r="AR300" i="13"/>
  <c r="AS299" i="13"/>
  <c r="AR299" i="13"/>
  <c r="AS298" i="13"/>
  <c r="AR298" i="13"/>
  <c r="AS297" i="13"/>
  <c r="AR297" i="13"/>
  <c r="AS296" i="13"/>
  <c r="AR296" i="13"/>
  <c r="AS295" i="13"/>
  <c r="AR295" i="13"/>
  <c r="AS294" i="13"/>
  <c r="AR294" i="13"/>
  <c r="AS293" i="13"/>
  <c r="AR293" i="13"/>
  <c r="AS291" i="13"/>
  <c r="AS288" i="13"/>
  <c r="AR288" i="13"/>
  <c r="AR287" i="13"/>
  <c r="AS286" i="13"/>
  <c r="AR286" i="13"/>
  <c r="AS285" i="13"/>
  <c r="AR285" i="13"/>
  <c r="AS284" i="13"/>
  <c r="AR284" i="13"/>
  <c r="AS283" i="13"/>
  <c r="AR283" i="13"/>
  <c r="AS282" i="13"/>
  <c r="AR282" i="13"/>
  <c r="AS281" i="13"/>
  <c r="AR281" i="13"/>
  <c r="AS280" i="13"/>
  <c r="AR280" i="13"/>
  <c r="AS279" i="13"/>
  <c r="AR279" i="13"/>
  <c r="AS278" i="13"/>
  <c r="AR278" i="13"/>
  <c r="AS277" i="13"/>
  <c r="AR277" i="13"/>
  <c r="AS276" i="13"/>
  <c r="AR276" i="13"/>
  <c r="AS275" i="13"/>
  <c r="AR275" i="13"/>
  <c r="AS274" i="13"/>
  <c r="AR274" i="13"/>
  <c r="AS273" i="13"/>
  <c r="AR273" i="13"/>
  <c r="AS272" i="13"/>
  <c r="AR272" i="13"/>
  <c r="AS271" i="13"/>
  <c r="AR271" i="13"/>
  <c r="AS270" i="13"/>
  <c r="AR270" i="13"/>
  <c r="AS268" i="13"/>
  <c r="AR268" i="13"/>
  <c r="AR267" i="13"/>
  <c r="AS266" i="13"/>
  <c r="AR266" i="13"/>
  <c r="AS265" i="13"/>
  <c r="AR265" i="13"/>
  <c r="AS264" i="13"/>
  <c r="AR264" i="13"/>
  <c r="AS263" i="13"/>
  <c r="AR263" i="13"/>
  <c r="AS262" i="13"/>
  <c r="AR262" i="13"/>
  <c r="AR250" i="13"/>
  <c r="AS245" i="13"/>
  <c r="AR245" i="13"/>
  <c r="AS243" i="13"/>
  <c r="AR243" i="13"/>
  <c r="AS239" i="13"/>
  <c r="AR239" i="13"/>
  <c r="AS238" i="13"/>
  <c r="AR238" i="13"/>
  <c r="AS237" i="13"/>
  <c r="AR237" i="13"/>
  <c r="AS236" i="13"/>
  <c r="AR236" i="13"/>
  <c r="AS235" i="13"/>
  <c r="AR235" i="13"/>
  <c r="AS234" i="13"/>
  <c r="AR234" i="13"/>
  <c r="AS233" i="13"/>
  <c r="AR233" i="13"/>
  <c r="AR232" i="13"/>
  <c r="AS231" i="13"/>
  <c r="AR231" i="13"/>
  <c r="AS227" i="13"/>
  <c r="AR227" i="13"/>
  <c r="AS225" i="13"/>
  <c r="AR225" i="13"/>
  <c r="AS224" i="13"/>
  <c r="AR224" i="13"/>
  <c r="AS223" i="13"/>
  <c r="AR223" i="13"/>
  <c r="AS222" i="13"/>
  <c r="AR222" i="13"/>
  <c r="AS221" i="13"/>
  <c r="AR221" i="13"/>
  <c r="AS220" i="13"/>
  <c r="AR220" i="13"/>
  <c r="AS219" i="13"/>
  <c r="AR219" i="13"/>
  <c r="AR218" i="13"/>
  <c r="AR217" i="13"/>
  <c r="AR215" i="13"/>
  <c r="AS214" i="13"/>
  <c r="AR214" i="13"/>
  <c r="AS213" i="13"/>
  <c r="AR213" i="13"/>
  <c r="AS212" i="13"/>
  <c r="AR212" i="13"/>
  <c r="AS211" i="13"/>
  <c r="AR211" i="13"/>
  <c r="AS199" i="13"/>
  <c r="AR199" i="13"/>
  <c r="AS198" i="13"/>
  <c r="AR198" i="13"/>
  <c r="AS197" i="13"/>
  <c r="AR197" i="13"/>
  <c r="AS196" i="13"/>
  <c r="AR196" i="13"/>
  <c r="AS195" i="13"/>
  <c r="AR195" i="13"/>
  <c r="AS194" i="13"/>
  <c r="AR194" i="13"/>
  <c r="AR189" i="13"/>
  <c r="AS188" i="13"/>
  <c r="AR188" i="13"/>
  <c r="AR187" i="13"/>
  <c r="AS186" i="13"/>
  <c r="AR186" i="13"/>
  <c r="AS185" i="13"/>
  <c r="AR185" i="13"/>
  <c r="AS184" i="13"/>
  <c r="AR184" i="13"/>
  <c r="AS183" i="13"/>
  <c r="AR183" i="13"/>
  <c r="AS182" i="13"/>
  <c r="AR182" i="13"/>
  <c r="AS181" i="13"/>
  <c r="AR181" i="13"/>
  <c r="AS180" i="13"/>
  <c r="AR180" i="13"/>
  <c r="AS179" i="13"/>
  <c r="AR179" i="13"/>
  <c r="AR177" i="13"/>
  <c r="AS176" i="13"/>
  <c r="AR176" i="13"/>
  <c r="AS175" i="13"/>
  <c r="AR175" i="13"/>
  <c r="AQ374" i="13"/>
  <c r="AQ373" i="13"/>
  <c r="AQ372" i="13"/>
  <c r="AQ371" i="13"/>
  <c r="AQ370" i="13"/>
  <c r="AS370" i="13" s="1"/>
  <c r="AQ369" i="13"/>
  <c r="AQ368" i="13"/>
  <c r="AQ367" i="13"/>
  <c r="AQ366" i="13"/>
  <c r="AQ365" i="13"/>
  <c r="AQ364" i="13"/>
  <c r="AQ363" i="13"/>
  <c r="AQ362" i="13"/>
  <c r="AQ361" i="13"/>
  <c r="AQ360" i="13"/>
  <c r="AS360" i="13" s="1"/>
  <c r="AQ359" i="13"/>
  <c r="AQ358" i="13"/>
  <c r="AQ357" i="13"/>
  <c r="AQ356" i="13"/>
  <c r="AQ355" i="13"/>
  <c r="AS355" i="13" s="1"/>
  <c r="AQ354" i="13"/>
  <c r="AQ353" i="13"/>
  <c r="AQ352" i="13"/>
  <c r="AS352" i="13" s="1"/>
  <c r="AQ351" i="13"/>
  <c r="AQ350" i="13"/>
  <c r="AQ349" i="13"/>
  <c r="AQ348" i="13"/>
  <c r="AQ347" i="13"/>
  <c r="AQ346" i="13"/>
  <c r="AQ345" i="13"/>
  <c r="AQ344" i="13"/>
  <c r="AQ343" i="13"/>
  <c r="AQ342" i="13"/>
  <c r="AQ341" i="13"/>
  <c r="AQ340" i="13"/>
  <c r="AQ339" i="13"/>
  <c r="AQ338" i="13"/>
  <c r="AQ337" i="13"/>
  <c r="AQ336" i="13"/>
  <c r="AQ335" i="13"/>
  <c r="AQ334" i="13"/>
  <c r="AQ333" i="13"/>
  <c r="AQ332" i="13"/>
  <c r="AQ331" i="13"/>
  <c r="AQ330" i="13"/>
  <c r="AQ329" i="13"/>
  <c r="AQ328" i="13"/>
  <c r="AQ327" i="13"/>
  <c r="AO328" i="13"/>
  <c r="AO329" i="13"/>
  <c r="AO330" i="13"/>
  <c r="AO331" i="13"/>
  <c r="AO332" i="13"/>
  <c r="AO333" i="13"/>
  <c r="AO334" i="13"/>
  <c r="AO335" i="13"/>
  <c r="AO336" i="13"/>
  <c r="AO337" i="13"/>
  <c r="AO338" i="13"/>
  <c r="AO339" i="13"/>
  <c r="AO340" i="13"/>
  <c r="AO341" i="13"/>
  <c r="AO342" i="13"/>
  <c r="AO343" i="13"/>
  <c r="AO344" i="13"/>
  <c r="AO345" i="13"/>
  <c r="AO346" i="13"/>
  <c r="AO347" i="13"/>
  <c r="AO348" i="13"/>
  <c r="AO349" i="13"/>
  <c r="AO350" i="13"/>
  <c r="AO351" i="13"/>
  <c r="AO352" i="13"/>
  <c r="AO353" i="13"/>
  <c r="AO354" i="13"/>
  <c r="AO355" i="13"/>
  <c r="AO356" i="13"/>
  <c r="AO357" i="13"/>
  <c r="AS357" i="13" s="1"/>
  <c r="AO358" i="13"/>
  <c r="AO359" i="13"/>
  <c r="AO360" i="13"/>
  <c r="AO361" i="13"/>
  <c r="AO362" i="13"/>
  <c r="AO363" i="13"/>
  <c r="AO364" i="13"/>
  <c r="AO365" i="13"/>
  <c r="AO366" i="13"/>
  <c r="AS366" i="13" s="1"/>
  <c r="AO367" i="13"/>
  <c r="AO368" i="13"/>
  <c r="AO369" i="13"/>
  <c r="AS369" i="13" s="1"/>
  <c r="AO370" i="13"/>
  <c r="AO371" i="13"/>
  <c r="AO372" i="13"/>
  <c r="AS372" i="13" s="1"/>
  <c r="AO373" i="13"/>
  <c r="AO374" i="13"/>
  <c r="AO327" i="13"/>
  <c r="AS373" i="13"/>
  <c r="AR373" i="13"/>
  <c r="AR372" i="13"/>
  <c r="AS371" i="13"/>
  <c r="AR371" i="13"/>
  <c r="AR370" i="13"/>
  <c r="AR369" i="13"/>
  <c r="AS368" i="13"/>
  <c r="AR368" i="13"/>
  <c r="AS367" i="13"/>
  <c r="AR367" i="13"/>
  <c r="AR366" i="13"/>
  <c r="AS365" i="13"/>
  <c r="AR365" i="13"/>
  <c r="AS364" i="13"/>
  <c r="AR364" i="13"/>
  <c r="AS362" i="13"/>
  <c r="AR362" i="13"/>
  <c r="AS361" i="13"/>
  <c r="AR361" i="13"/>
  <c r="AR360" i="13"/>
  <c r="AS359" i="13"/>
  <c r="AR359" i="13"/>
  <c r="AR357" i="13"/>
  <c r="AS356" i="13"/>
  <c r="AR356" i="13"/>
  <c r="AR355" i="13"/>
  <c r="AS354" i="13"/>
  <c r="AR354" i="13"/>
  <c r="AS353" i="13"/>
  <c r="AR353" i="13"/>
  <c r="AR352" i="13"/>
  <c r="AR351" i="13"/>
  <c r="AS350" i="13"/>
  <c r="AR350" i="13"/>
  <c r="AS349" i="13"/>
  <c r="AR349" i="13"/>
  <c r="AS348" i="13"/>
  <c r="AR348" i="13"/>
  <c r="AS347" i="13"/>
  <c r="AR347" i="13"/>
  <c r="AS344" i="13"/>
  <c r="AR344" i="13"/>
  <c r="AS341" i="13"/>
  <c r="AS338" i="13"/>
  <c r="AR338" i="13"/>
  <c r="AS337" i="13"/>
  <c r="AR337" i="13"/>
  <c r="AS336" i="13"/>
  <c r="AR336" i="13"/>
  <c r="AS332" i="13"/>
  <c r="AR332" i="13"/>
  <c r="AS463" i="13"/>
  <c r="AR463" i="13"/>
  <c r="AS462" i="13"/>
  <c r="AR462" i="13"/>
  <c r="AS461" i="13"/>
  <c r="AR461" i="13"/>
  <c r="AS460" i="13"/>
  <c r="AR460" i="13"/>
  <c r="AS459" i="13"/>
  <c r="AR459" i="13"/>
  <c r="AS458" i="13"/>
  <c r="AR458" i="13"/>
  <c r="AS457" i="13"/>
  <c r="AR457" i="13"/>
  <c r="AS456" i="13"/>
  <c r="AR456" i="13"/>
  <c r="AS455" i="13"/>
  <c r="AR455" i="13"/>
  <c r="AS454" i="13"/>
  <c r="AR454" i="13"/>
  <c r="AS453" i="13"/>
  <c r="AR453" i="13"/>
  <c r="AS452" i="13"/>
  <c r="AR452" i="13"/>
  <c r="AS451" i="13"/>
  <c r="AR451" i="13"/>
  <c r="AS450" i="13"/>
  <c r="AR450" i="13"/>
  <c r="AS449" i="13"/>
  <c r="AR449" i="13"/>
  <c r="AS448" i="13"/>
  <c r="AR448" i="13"/>
  <c r="AS447" i="13"/>
  <c r="AR447" i="13"/>
  <c r="AS446" i="13"/>
  <c r="AR446" i="13"/>
  <c r="AS445" i="13"/>
  <c r="AR445" i="13"/>
  <c r="AS444" i="13"/>
  <c r="AR444" i="13"/>
  <c r="AS443" i="13"/>
  <c r="AR443" i="13"/>
  <c r="AS442" i="13"/>
  <c r="AR442" i="13"/>
  <c r="AS441" i="13"/>
  <c r="AR441" i="13"/>
  <c r="AR440" i="13"/>
  <c r="AS439" i="13"/>
  <c r="AR439" i="13"/>
  <c r="AS438" i="13"/>
  <c r="AR438" i="13"/>
  <c r="AS437" i="13"/>
  <c r="AR437" i="13"/>
  <c r="AS436" i="13"/>
  <c r="AR436" i="13"/>
  <c r="AR435" i="13"/>
  <c r="AS434" i="13"/>
  <c r="AR434" i="13"/>
  <c r="AS433" i="13"/>
  <c r="AR433" i="13"/>
  <c r="AS432" i="13"/>
  <c r="AR432" i="13"/>
  <c r="AS431" i="13"/>
  <c r="AR431" i="13"/>
  <c r="AS430" i="13"/>
  <c r="AR430" i="13"/>
  <c r="AS429" i="13"/>
  <c r="AR429" i="13"/>
  <c r="AS428" i="13"/>
  <c r="AR428" i="13"/>
  <c r="AS427" i="13"/>
  <c r="AR427" i="13"/>
  <c r="AS426" i="13"/>
  <c r="AR426" i="13"/>
  <c r="AS425" i="13"/>
  <c r="AR425" i="13"/>
  <c r="AS424" i="13"/>
  <c r="AR424" i="13"/>
  <c r="AS423" i="13"/>
  <c r="AR423" i="13"/>
  <c r="AS422" i="13"/>
  <c r="AR422" i="13"/>
  <c r="AS421" i="13"/>
  <c r="AR421" i="13"/>
  <c r="AS420" i="13"/>
  <c r="AR420" i="13"/>
  <c r="AS419" i="13"/>
  <c r="AR419" i="13"/>
  <c r="AS418" i="13"/>
  <c r="AR418" i="13"/>
  <c r="AS417" i="13"/>
  <c r="AR417" i="13"/>
  <c r="AS416" i="13"/>
  <c r="AR416" i="13"/>
  <c r="AS415" i="13"/>
  <c r="AR415" i="13"/>
  <c r="AS414" i="13"/>
  <c r="AR414" i="13"/>
  <c r="AS413" i="13"/>
  <c r="AR413" i="13"/>
  <c r="AS412" i="13"/>
  <c r="AR412" i="13"/>
  <c r="AR411" i="13"/>
  <c r="AS410" i="13"/>
  <c r="AR410" i="13"/>
  <c r="AS409" i="13"/>
  <c r="AR409" i="13"/>
  <c r="AS408" i="13"/>
  <c r="AR408" i="13"/>
  <c r="AR407" i="13"/>
  <c r="AR406" i="13"/>
  <c r="AS405" i="13"/>
  <c r="AR405" i="13"/>
  <c r="AS404" i="13"/>
  <c r="AR404" i="13"/>
  <c r="AS403" i="13"/>
  <c r="AR403" i="13"/>
  <c r="AS402" i="13"/>
  <c r="AR402" i="13"/>
  <c r="AS401" i="13"/>
  <c r="AR401" i="13"/>
  <c r="AS400" i="13"/>
  <c r="AR400" i="13"/>
  <c r="AS399" i="13"/>
  <c r="AR399" i="13"/>
  <c r="AS398" i="13"/>
  <c r="AR398" i="13"/>
  <c r="AS397" i="13"/>
  <c r="AR397" i="13"/>
  <c r="AS396" i="13"/>
  <c r="AR396" i="13"/>
  <c r="AS395" i="13"/>
  <c r="AR395" i="13"/>
  <c r="AS394" i="13"/>
  <c r="AR394" i="13"/>
  <c r="AS393" i="13"/>
  <c r="AR393" i="13"/>
  <c r="AS392" i="13"/>
  <c r="AR392" i="13"/>
  <c r="AS391" i="13"/>
  <c r="AR391" i="13"/>
  <c r="AS390" i="13"/>
  <c r="AR390" i="13"/>
  <c r="AS389" i="13"/>
  <c r="AR389" i="13"/>
  <c r="AS388" i="13"/>
  <c r="AR388" i="13"/>
  <c r="AR387" i="13"/>
  <c r="AS386" i="13"/>
  <c r="AR386" i="13"/>
  <c r="AS385" i="13"/>
  <c r="AR385" i="13"/>
  <c r="AS384" i="13"/>
  <c r="AR384" i="13"/>
  <c r="AR383" i="13"/>
  <c r="AR382" i="13"/>
  <c r="AR381" i="13"/>
  <c r="AR380" i="13"/>
  <c r="U161" i="13"/>
  <c r="D435" i="13"/>
  <c r="D440" i="13"/>
  <c r="E440" i="13"/>
  <c r="E435" i="13"/>
  <c r="D407" i="13"/>
  <c r="D406" i="13" s="1"/>
  <c r="D411" i="13"/>
  <c r="E411" i="13"/>
  <c r="E407" i="13"/>
  <c r="E406" i="13" s="1"/>
  <c r="E387" i="13"/>
  <c r="D387" i="13"/>
  <c r="D383" i="13"/>
  <c r="D382" i="13" s="1"/>
  <c r="D381" i="13" s="1"/>
  <c r="E383" i="13"/>
  <c r="E382" i="13" s="1"/>
  <c r="AQ167" i="13"/>
  <c r="AO167" i="13"/>
  <c r="AM167" i="13"/>
  <c r="AK167" i="13"/>
  <c r="AI167" i="13"/>
  <c r="AG167" i="13"/>
  <c r="AE167" i="13"/>
  <c r="AC167" i="13"/>
  <c r="AA167" i="13"/>
  <c r="Y167" i="13"/>
  <c r="AQ309" i="13"/>
  <c r="AQ307" i="13"/>
  <c r="AQ269" i="13"/>
  <c r="AQ268" i="13"/>
  <c r="AQ267" i="13"/>
  <c r="AQ262" i="13"/>
  <c r="AQ261" i="13"/>
  <c r="AQ260" i="13"/>
  <c r="AQ249" i="13"/>
  <c r="AQ247" i="13"/>
  <c r="AQ250" i="13"/>
  <c r="AQ215" i="13"/>
  <c r="AQ210" i="13"/>
  <c r="AO309" i="13"/>
  <c r="AO307" i="13"/>
  <c r="AO269" i="13"/>
  <c r="AO268" i="13"/>
  <c r="AO267" i="13"/>
  <c r="AO262" i="13"/>
  <c r="AO261" i="13"/>
  <c r="AO260" i="13"/>
  <c r="AO247" i="13"/>
  <c r="AO244" i="13"/>
  <c r="AO217" i="13"/>
  <c r="AO250" i="13" s="1"/>
  <c r="AO216" i="13"/>
  <c r="AO249" i="13" s="1"/>
  <c r="AO215" i="13"/>
  <c r="AO210" i="13"/>
  <c r="AO209" i="13"/>
  <c r="AM309" i="13"/>
  <c r="AM307" i="13"/>
  <c r="AM269" i="13"/>
  <c r="AM268" i="13"/>
  <c r="AM267" i="13"/>
  <c r="AM262" i="13"/>
  <c r="AM261" i="13"/>
  <c r="AM260" i="13"/>
  <c r="AM247" i="13"/>
  <c r="AM244" i="13"/>
  <c r="AM217" i="13"/>
  <c r="AM216" i="13"/>
  <c r="AM215" i="13"/>
  <c r="AM250" i="13" s="1"/>
  <c r="AM210" i="13"/>
  <c r="AM209" i="13"/>
  <c r="AM249" i="13" s="1"/>
  <c r="AM251" i="13" s="1"/>
  <c r="AQ187" i="13"/>
  <c r="AO187" i="13"/>
  <c r="AM187" i="13"/>
  <c r="W187" i="13"/>
  <c r="W102" i="13" s="1"/>
  <c r="Y187" i="13"/>
  <c r="Y102" i="13" s="1"/>
  <c r="AA187" i="13"/>
  <c r="AA102" i="13" s="1"/>
  <c r="AC187" i="13"/>
  <c r="AC102" i="13" s="1"/>
  <c r="AE187" i="13"/>
  <c r="AE102" i="13" s="1"/>
  <c r="AG187" i="13"/>
  <c r="AI187" i="13"/>
  <c r="AK187" i="13"/>
  <c r="AK244" i="13"/>
  <c r="AI244" i="13"/>
  <c r="AG244" i="13"/>
  <c r="AE244" i="13"/>
  <c r="AC244" i="13"/>
  <c r="Y244" i="13"/>
  <c r="AA244" i="13"/>
  <c r="W291" i="13"/>
  <c r="Y291" i="13" s="1"/>
  <c r="AA291" i="13" s="1"/>
  <c r="AC291" i="13" s="1"/>
  <c r="AE291" i="13" s="1"/>
  <c r="AG291" i="13" s="1"/>
  <c r="AI291" i="13" s="1"/>
  <c r="AK291" i="13" s="1"/>
  <c r="AM291" i="13" s="1"/>
  <c r="AO291" i="13" s="1"/>
  <c r="AQ291" i="13" s="1"/>
  <c r="W268" i="13"/>
  <c r="W262" i="13"/>
  <c r="W211" i="13"/>
  <c r="AS351" i="13" l="1"/>
  <c r="E381" i="13"/>
  <c r="E380" i="13" s="1"/>
  <c r="D380" i="13"/>
  <c r="AQ251" i="13"/>
  <c r="AQ218" i="13"/>
  <c r="AO251" i="13"/>
  <c r="W247" i="13"/>
  <c r="W230" i="13"/>
  <c r="Y230" i="13" s="1"/>
  <c r="AA230" i="13" s="1"/>
  <c r="AC230" i="13" s="1"/>
  <c r="AE230" i="13" s="1"/>
  <c r="AG230" i="13" s="1"/>
  <c r="AI230" i="13" s="1"/>
  <c r="AK230" i="13" s="1"/>
  <c r="AM230" i="13" s="1"/>
  <c r="AO230" i="13" s="1"/>
  <c r="W229" i="13"/>
  <c r="Y229" i="13" s="1"/>
  <c r="AA229" i="13" s="1"/>
  <c r="AC229" i="13" s="1"/>
  <c r="AE229" i="13" s="1"/>
  <c r="AG229" i="13" s="1"/>
  <c r="AI229" i="13" s="1"/>
  <c r="AK229" i="13" s="1"/>
  <c r="AM229" i="13" s="1"/>
  <c r="AO229" i="13" s="1"/>
  <c r="AQ229" i="13" s="1"/>
  <c r="W228" i="13"/>
  <c r="W210" i="13"/>
  <c r="W209" i="13"/>
  <c r="W206" i="13"/>
  <c r="Y206" i="13" s="1"/>
  <c r="AA206" i="13" s="1"/>
  <c r="AC206" i="13" s="1"/>
  <c r="AE206" i="13" s="1"/>
  <c r="AG206" i="13" s="1"/>
  <c r="AI206" i="13" s="1"/>
  <c r="AK206" i="13" s="1"/>
  <c r="AM206" i="13" s="1"/>
  <c r="AO206" i="13" s="1"/>
  <c r="AQ206" i="13" s="1"/>
  <c r="W205" i="13"/>
  <c r="Y205" i="13" s="1"/>
  <c r="AA205" i="13" s="1"/>
  <c r="AC205" i="13" s="1"/>
  <c r="AE205" i="13" s="1"/>
  <c r="AG205" i="13" s="1"/>
  <c r="AI205" i="13" s="1"/>
  <c r="AK205" i="13" s="1"/>
  <c r="AM205" i="13" s="1"/>
  <c r="AO205" i="13" s="1"/>
  <c r="AQ205" i="13" s="1"/>
  <c r="W204" i="13"/>
  <c r="Y204" i="13" s="1"/>
  <c r="AA204" i="13" s="1"/>
  <c r="AC204" i="13" s="1"/>
  <c r="AE204" i="13" s="1"/>
  <c r="AG204" i="13" s="1"/>
  <c r="AI204" i="13" s="1"/>
  <c r="AK204" i="13" s="1"/>
  <c r="AM204" i="13" s="1"/>
  <c r="AO204" i="13" s="1"/>
  <c r="AQ204" i="13" s="1"/>
  <c r="W201" i="13"/>
  <c r="Y201" i="13" s="1"/>
  <c r="AA201" i="13" s="1"/>
  <c r="AC201" i="13" s="1"/>
  <c r="AE201" i="13" s="1"/>
  <c r="AG201" i="13" s="1"/>
  <c r="AI201" i="13" s="1"/>
  <c r="AK201" i="13" s="1"/>
  <c r="AM201" i="13" s="1"/>
  <c r="AO201" i="13" s="1"/>
  <c r="AQ201" i="13" s="1"/>
  <c r="W200" i="13"/>
  <c r="Y200" i="13" s="1"/>
  <c r="AA200" i="13" s="1"/>
  <c r="AC200" i="13" s="1"/>
  <c r="AE200" i="13" s="1"/>
  <c r="AG200" i="13" s="1"/>
  <c r="AI200" i="13" s="1"/>
  <c r="AK200" i="13" s="1"/>
  <c r="AM200" i="13" s="1"/>
  <c r="AO200" i="13" s="1"/>
  <c r="AQ200" i="13" s="1"/>
  <c r="W193" i="13"/>
  <c r="Y193" i="13" s="1"/>
  <c r="AA193" i="13" s="1"/>
  <c r="AC193" i="13" s="1"/>
  <c r="AE193" i="13" s="1"/>
  <c r="AG193" i="13" s="1"/>
  <c r="AI193" i="13" s="1"/>
  <c r="AK193" i="13" s="1"/>
  <c r="AM193" i="13" s="1"/>
  <c r="AO193" i="13" s="1"/>
  <c r="AQ193" i="13" s="1"/>
  <c r="W192" i="13"/>
  <c r="W178" i="13"/>
  <c r="Y178" i="13" s="1"/>
  <c r="AA178" i="13" s="1"/>
  <c r="AC178" i="13" s="1"/>
  <c r="AE178" i="13" s="1"/>
  <c r="AG178" i="13" s="1"/>
  <c r="AI178" i="13" s="1"/>
  <c r="AK178" i="13" s="1"/>
  <c r="AM178" i="13" s="1"/>
  <c r="W174" i="13"/>
  <c r="K228" i="13"/>
  <c r="W252" i="13" l="1"/>
  <c r="Y228" i="13"/>
  <c r="AA228" i="13" s="1"/>
  <c r="AC228" i="13" s="1"/>
  <c r="AE228" i="13" s="1"/>
  <c r="AG228" i="13" s="1"/>
  <c r="AI228" i="13" s="1"/>
  <c r="AK228" i="13" s="1"/>
  <c r="AM228" i="13" s="1"/>
  <c r="AQ230" i="13"/>
  <c r="AQ253" i="13" s="1"/>
  <c r="AO253" i="13"/>
  <c r="AM253" i="13"/>
  <c r="Y174" i="13"/>
  <c r="AO178" i="13"/>
  <c r="W253" i="13"/>
  <c r="W254" i="13" s="1"/>
  <c r="Y192" i="13"/>
  <c r="AO228" i="13" l="1"/>
  <c r="AM252" i="13"/>
  <c r="AM254" i="13" s="1"/>
  <c r="AQ178" i="13"/>
  <c r="AA174" i="13"/>
  <c r="AC174" i="13" s="1"/>
  <c r="AA192" i="13"/>
  <c r="AC177" i="13" l="1"/>
  <c r="AE174" i="13"/>
  <c r="AQ228" i="13"/>
  <c r="AQ252" i="13" s="1"/>
  <c r="AQ254" i="13" s="1"/>
  <c r="AO252" i="13"/>
  <c r="AO254" i="13" s="1"/>
  <c r="AC192" i="13"/>
  <c r="AE177" i="13" l="1"/>
  <c r="AG174" i="13"/>
  <c r="AI174" i="13" s="1"/>
  <c r="AK174" i="13" s="1"/>
  <c r="AM174" i="13" s="1"/>
  <c r="AO174" i="13" s="1"/>
  <c r="AQ174" i="13" s="1"/>
  <c r="AE192" i="13"/>
  <c r="AG177" i="13" l="1"/>
  <c r="AG192" i="13"/>
  <c r="AI177" i="13" l="1"/>
  <c r="AI192" i="13"/>
  <c r="AK177" i="13" l="1"/>
  <c r="AK192" i="13"/>
  <c r="AM192" i="13" s="1"/>
  <c r="AO192" i="13" l="1"/>
  <c r="AM177" i="13"/>
  <c r="AO177" i="13" l="1"/>
  <c r="AQ192" i="13"/>
  <c r="AQ177" i="13" l="1"/>
  <c r="W292" i="13" l="1"/>
  <c r="Y292" i="13" s="1"/>
  <c r="AA292" i="13" s="1"/>
  <c r="AC292" i="13" s="1"/>
  <c r="AE292" i="13" s="1"/>
  <c r="AG292" i="13" s="1"/>
  <c r="AI292" i="13" s="1"/>
  <c r="AK292" i="13" s="1"/>
  <c r="AM292" i="13" s="1"/>
  <c r="AO292" i="13" s="1"/>
  <c r="AQ292" i="13" s="1"/>
  <c r="W290" i="13"/>
  <c r="Y290" i="13" s="1"/>
  <c r="AA290" i="13" s="1"/>
  <c r="AC290" i="13" s="1"/>
  <c r="AE290" i="13" s="1"/>
  <c r="AG290" i="13" s="1"/>
  <c r="AI290" i="13" s="1"/>
  <c r="AK290" i="13" s="1"/>
  <c r="AM290" i="13" s="1"/>
  <c r="AO290" i="13" s="1"/>
  <c r="AQ290" i="13" s="1"/>
  <c r="W269" i="13"/>
  <c r="W261" i="13"/>
  <c r="W260" i="13"/>
  <c r="W167" i="13"/>
  <c r="U116" i="13"/>
  <c r="U119" i="13" s="1"/>
  <c r="U144" i="13"/>
  <c r="W144" i="13" s="1"/>
  <c r="W106" i="13"/>
  <c r="Y106" i="13" s="1"/>
  <c r="W99" i="13"/>
  <c r="W80" i="13"/>
  <c r="Y80" i="13" s="1"/>
  <c r="AA80" i="13" s="1"/>
  <c r="AC80" i="13" s="1"/>
  <c r="AE80" i="13" s="1"/>
  <c r="AG80" i="13" s="1"/>
  <c r="AI80" i="13" s="1"/>
  <c r="AK80" i="13" s="1"/>
  <c r="AM80" i="13" s="1"/>
  <c r="AO80" i="13" s="1"/>
  <c r="AQ80" i="13" s="1"/>
  <c r="W78" i="13"/>
  <c r="Y78" i="13" s="1"/>
  <c r="AA78" i="13" s="1"/>
  <c r="AC78" i="13" s="1"/>
  <c r="AE78" i="13" s="1"/>
  <c r="AG78" i="13" s="1"/>
  <c r="AI78" i="13" s="1"/>
  <c r="AK78" i="13" s="1"/>
  <c r="AM78" i="13" s="1"/>
  <c r="AO78" i="13" s="1"/>
  <c r="AQ78" i="13" s="1"/>
  <c r="W71" i="13"/>
  <c r="Y71" i="13" s="1"/>
  <c r="AA71" i="13" s="1"/>
  <c r="AC71" i="13" s="1"/>
  <c r="AE71" i="13" s="1"/>
  <c r="AG71" i="13" s="1"/>
  <c r="AI71" i="13" s="1"/>
  <c r="AK71" i="13" s="1"/>
  <c r="AM71" i="13" s="1"/>
  <c r="AO71" i="13" s="1"/>
  <c r="AQ71" i="13" s="1"/>
  <c r="W70" i="13"/>
  <c r="Y70" i="13" s="1"/>
  <c r="AA70" i="13" s="1"/>
  <c r="AC70" i="13" s="1"/>
  <c r="AE70" i="13" s="1"/>
  <c r="AG70" i="13" s="1"/>
  <c r="AI70" i="13" s="1"/>
  <c r="AK70" i="13" s="1"/>
  <c r="AM70" i="13" s="1"/>
  <c r="AO70" i="13" s="1"/>
  <c r="AQ70" i="13" s="1"/>
  <c r="W64" i="13"/>
  <c r="Y64" i="13" s="1"/>
  <c r="AA64" i="13" s="1"/>
  <c r="AC64" i="13" s="1"/>
  <c r="AE64" i="13" s="1"/>
  <c r="AG64" i="13" s="1"/>
  <c r="AI64" i="13" s="1"/>
  <c r="AK64" i="13" s="1"/>
  <c r="AM64" i="13" s="1"/>
  <c r="AO64" i="13" s="1"/>
  <c r="AQ64" i="13" s="1"/>
  <c r="W63" i="13"/>
  <c r="Y63" i="13" s="1"/>
  <c r="AA63" i="13" s="1"/>
  <c r="AC63" i="13" s="1"/>
  <c r="AE63" i="13" s="1"/>
  <c r="AG63" i="13" s="1"/>
  <c r="AI63" i="13" s="1"/>
  <c r="AK63" i="13" s="1"/>
  <c r="AM63" i="13" s="1"/>
  <c r="AO63" i="13" s="1"/>
  <c r="AQ63" i="13" s="1"/>
  <c r="W57" i="13"/>
  <c r="Y57" i="13" s="1"/>
  <c r="AA57" i="13" s="1"/>
  <c r="AC57" i="13" s="1"/>
  <c r="AE57" i="13" s="1"/>
  <c r="AG57" i="13" s="1"/>
  <c r="AI57" i="13" s="1"/>
  <c r="AK57" i="13" s="1"/>
  <c r="AM57" i="13" s="1"/>
  <c r="AO57" i="13" s="1"/>
  <c r="AQ57" i="13" s="1"/>
  <c r="W56" i="13"/>
  <c r="Y56" i="13" s="1"/>
  <c r="AA56" i="13" s="1"/>
  <c r="AC56" i="13" s="1"/>
  <c r="AE56" i="13" s="1"/>
  <c r="AG56" i="13" s="1"/>
  <c r="AI56" i="13" s="1"/>
  <c r="AK56" i="13" s="1"/>
  <c r="AM56" i="13" s="1"/>
  <c r="AO56" i="13" s="1"/>
  <c r="AQ56" i="13" s="1"/>
  <c r="W49" i="13"/>
  <c r="Y49" i="13" s="1"/>
  <c r="AA49" i="13" s="1"/>
  <c r="AC49" i="13" s="1"/>
  <c r="AE49" i="13" s="1"/>
  <c r="AG49" i="13" s="1"/>
  <c r="AI49" i="13" s="1"/>
  <c r="AK49" i="13" s="1"/>
  <c r="AM49" i="13" s="1"/>
  <c r="AO49" i="13" s="1"/>
  <c r="AQ49" i="13" s="1"/>
  <c r="W38" i="13"/>
  <c r="Y38" i="13" s="1"/>
  <c r="AA38" i="13" s="1"/>
  <c r="AC38" i="13" s="1"/>
  <c r="AE38" i="13" s="1"/>
  <c r="AG38" i="13" s="1"/>
  <c r="AI38" i="13" s="1"/>
  <c r="AK38" i="13" s="1"/>
  <c r="AM38" i="13" s="1"/>
  <c r="AO38" i="13" s="1"/>
  <c r="AQ38" i="13" s="1"/>
  <c r="W34" i="13"/>
  <c r="Y34" i="13" s="1"/>
  <c r="AA34" i="13" s="1"/>
  <c r="AC34" i="13" s="1"/>
  <c r="AE34" i="13" s="1"/>
  <c r="AG34" i="13" s="1"/>
  <c r="AI34" i="13" s="1"/>
  <c r="AK34" i="13" s="1"/>
  <c r="AM34" i="13" s="1"/>
  <c r="AO34" i="13" s="1"/>
  <c r="AQ34" i="13" s="1"/>
  <c r="W33" i="13"/>
  <c r="Y33" i="13" s="1"/>
  <c r="AA33" i="13" s="1"/>
  <c r="AC33" i="13" s="1"/>
  <c r="AE33" i="13" s="1"/>
  <c r="AG33" i="13" s="1"/>
  <c r="AI33" i="13" s="1"/>
  <c r="AK33" i="13" s="1"/>
  <c r="AM33" i="13" s="1"/>
  <c r="AO33" i="13" s="1"/>
  <c r="AQ33" i="13" s="1"/>
  <c r="W23" i="13"/>
  <c r="Y23" i="13" s="1"/>
  <c r="U81" i="13"/>
  <c r="U149" i="13"/>
  <c r="U134" i="13"/>
  <c r="U123" i="13"/>
  <c r="U120" i="13"/>
  <c r="U111" i="13"/>
  <c r="U72" i="13"/>
  <c r="W72" i="13" s="1"/>
  <c r="Y72" i="13" s="1"/>
  <c r="AA72" i="13" s="1"/>
  <c r="AC72" i="13" s="1"/>
  <c r="AE72" i="13" s="1"/>
  <c r="AG72" i="13" s="1"/>
  <c r="AI72" i="13" s="1"/>
  <c r="AK72" i="13" s="1"/>
  <c r="AM72" i="13" s="1"/>
  <c r="AO72" i="13" s="1"/>
  <c r="AQ72" i="13" s="1"/>
  <c r="U62" i="13"/>
  <c r="W62" i="13" s="1"/>
  <c r="Y62" i="13" s="1"/>
  <c r="AA62" i="13" s="1"/>
  <c r="AC62" i="13" s="1"/>
  <c r="AE62" i="13" s="1"/>
  <c r="AG62" i="13" s="1"/>
  <c r="AI62" i="13" s="1"/>
  <c r="AK62" i="13" s="1"/>
  <c r="AM62" i="13" s="1"/>
  <c r="AO62" i="13" s="1"/>
  <c r="AQ62" i="13" s="1"/>
  <c r="U37" i="13"/>
  <c r="W37" i="13" s="1"/>
  <c r="Y37" i="13" s="1"/>
  <c r="AA37" i="13" s="1"/>
  <c r="AC37" i="13" s="1"/>
  <c r="AE37" i="13" s="1"/>
  <c r="AG37" i="13" s="1"/>
  <c r="AI37" i="13" s="1"/>
  <c r="AK37" i="13" s="1"/>
  <c r="AM37" i="13" s="1"/>
  <c r="AO37" i="13" s="1"/>
  <c r="AQ37" i="13" s="1"/>
  <c r="U86" i="13"/>
  <c r="U287" i="13"/>
  <c r="W287" i="13" s="1"/>
  <c r="Y287" i="13" s="1"/>
  <c r="AA287" i="13" s="1"/>
  <c r="AC287" i="13" s="1"/>
  <c r="AE287" i="13" s="1"/>
  <c r="AG287" i="13" s="1"/>
  <c r="AI287" i="13" s="1"/>
  <c r="AK287" i="13" s="1"/>
  <c r="AM287" i="13" s="1"/>
  <c r="AO287" i="13" s="1"/>
  <c r="AQ287" i="13" s="1"/>
  <c r="U267" i="13"/>
  <c r="W267" i="13" s="1"/>
  <c r="U253" i="13"/>
  <c r="U232" i="13"/>
  <c r="W232" i="13" s="1"/>
  <c r="Y232" i="13" s="1"/>
  <c r="AA232" i="13" s="1"/>
  <c r="AC232" i="13" s="1"/>
  <c r="AE232" i="13" s="1"/>
  <c r="AG232" i="13" s="1"/>
  <c r="AI232" i="13" s="1"/>
  <c r="AK232" i="13" s="1"/>
  <c r="AM232" i="13" s="1"/>
  <c r="AO232" i="13" s="1"/>
  <c r="AQ232" i="13" s="1"/>
  <c r="U240" i="13"/>
  <c r="W240" i="13" s="1"/>
  <c r="Y240" i="13" s="1"/>
  <c r="AA240" i="13" s="1"/>
  <c r="AC240" i="13" s="1"/>
  <c r="AE240" i="13" s="1"/>
  <c r="AG240" i="13" s="1"/>
  <c r="AI240" i="13" s="1"/>
  <c r="AK240" i="13" s="1"/>
  <c r="AM240" i="13" s="1"/>
  <c r="AO240" i="13" s="1"/>
  <c r="AQ240" i="13" s="1"/>
  <c r="U217" i="13"/>
  <c r="U218" i="13" s="1"/>
  <c r="U249" i="13"/>
  <c r="U177" i="13"/>
  <c r="W177" i="13" s="1"/>
  <c r="Y177" i="13" s="1"/>
  <c r="AA177" i="13" s="1"/>
  <c r="D374" i="13"/>
  <c r="D345" i="13"/>
  <c r="D343" i="13"/>
  <c r="D341" i="13"/>
  <c r="D340" i="13"/>
  <c r="D334" i="13"/>
  <c r="D333" i="13"/>
  <c r="D331" i="13"/>
  <c r="D330" i="13"/>
  <c r="D329" i="13"/>
  <c r="D328" i="13"/>
  <c r="D327" i="13"/>
  <c r="E374" i="13"/>
  <c r="E345" i="13"/>
  <c r="E343" i="13"/>
  <c r="E341" i="13"/>
  <c r="E340" i="13"/>
  <c r="E334" i="13"/>
  <c r="E333" i="13"/>
  <c r="E331" i="13"/>
  <c r="E330" i="13"/>
  <c r="E329" i="13"/>
  <c r="E328" i="13"/>
  <c r="E327" i="13"/>
  <c r="F374" i="13"/>
  <c r="F345" i="13"/>
  <c r="F343" i="13"/>
  <c r="F341" i="13"/>
  <c r="F340" i="13"/>
  <c r="F334" i="13"/>
  <c r="F333" i="13"/>
  <c r="F331" i="13"/>
  <c r="F330" i="13"/>
  <c r="F329" i="13"/>
  <c r="F328" i="13"/>
  <c r="F327" i="13"/>
  <c r="G374" i="13"/>
  <c r="G345" i="13"/>
  <c r="G343" i="13"/>
  <c r="G341" i="13"/>
  <c r="G340" i="13"/>
  <c r="G334" i="13"/>
  <c r="G333" i="13"/>
  <c r="G331" i="13"/>
  <c r="G330" i="13"/>
  <c r="G329" i="13"/>
  <c r="G328" i="13"/>
  <c r="G327" i="13"/>
  <c r="F309" i="13"/>
  <c r="F307" i="13"/>
  <c r="F292" i="13"/>
  <c r="F291" i="13"/>
  <c r="F290" i="13"/>
  <c r="F289" i="13"/>
  <c r="F287" i="13"/>
  <c r="F269" i="13"/>
  <c r="F268" i="13"/>
  <c r="F267" i="13"/>
  <c r="F262" i="13"/>
  <c r="F261" i="13"/>
  <c r="F260" i="13"/>
  <c r="F258" i="13"/>
  <c r="F257" i="13"/>
  <c r="F247" i="13"/>
  <c r="F246" i="13"/>
  <c r="F244" i="13"/>
  <c r="F241" i="13"/>
  <c r="F232" i="13"/>
  <c r="F230" i="13"/>
  <c r="F240" i="13" s="1"/>
  <c r="F229" i="13"/>
  <c r="F228" i="13"/>
  <c r="F218" i="13"/>
  <c r="F217" i="13"/>
  <c r="F216" i="13"/>
  <c r="F215" i="13"/>
  <c r="F210" i="13"/>
  <c r="F209" i="13"/>
  <c r="F208" i="13"/>
  <c r="F207" i="13"/>
  <c r="F206" i="13"/>
  <c r="F205" i="13"/>
  <c r="F204" i="13"/>
  <c r="F203" i="13"/>
  <c r="F202" i="13"/>
  <c r="F201" i="13"/>
  <c r="F200" i="13"/>
  <c r="F193" i="13"/>
  <c r="F192" i="13"/>
  <c r="F191" i="13"/>
  <c r="F178" i="13"/>
  <c r="F177" i="13"/>
  <c r="F174" i="13"/>
  <c r="F173" i="13"/>
  <c r="E309" i="13"/>
  <c r="E307" i="13"/>
  <c r="E292" i="13"/>
  <c r="E291" i="13"/>
  <c r="E290" i="13"/>
  <c r="E289" i="13"/>
  <c r="E287" i="13"/>
  <c r="E269" i="13"/>
  <c r="E268" i="13"/>
  <c r="E267" i="13"/>
  <c r="E262" i="13"/>
  <c r="E261" i="13"/>
  <c r="E260" i="13"/>
  <c r="E258" i="13"/>
  <c r="E257" i="13"/>
  <c r="E247" i="13"/>
  <c r="E246" i="13"/>
  <c r="E244" i="13"/>
  <c r="E241" i="13"/>
  <c r="E232" i="13"/>
  <c r="E230" i="13"/>
  <c r="E229" i="13"/>
  <c r="E228" i="13"/>
  <c r="E240" i="13" s="1"/>
  <c r="E218" i="13"/>
  <c r="E217" i="13"/>
  <c r="E216" i="13"/>
  <c r="E215" i="13"/>
  <c r="E210" i="13"/>
  <c r="E209" i="13"/>
  <c r="E208" i="13"/>
  <c r="E207" i="13"/>
  <c r="E206" i="13"/>
  <c r="E205" i="13"/>
  <c r="E204" i="13"/>
  <c r="E203" i="13"/>
  <c r="E202" i="13"/>
  <c r="E201" i="13"/>
  <c r="E200" i="13"/>
  <c r="E193" i="13"/>
  <c r="E192" i="13"/>
  <c r="E191" i="13"/>
  <c r="E178" i="13"/>
  <c r="E177" i="13"/>
  <c r="E174" i="13"/>
  <c r="E173" i="13"/>
  <c r="D309" i="13"/>
  <c r="D307" i="13"/>
  <c r="D292" i="13"/>
  <c r="D291" i="13"/>
  <c r="D290" i="13"/>
  <c r="D289" i="13"/>
  <c r="D287" i="13"/>
  <c r="D269" i="13"/>
  <c r="D268" i="13"/>
  <c r="D267" i="13"/>
  <c r="D262" i="13"/>
  <c r="D261" i="13"/>
  <c r="D260" i="13"/>
  <c r="D258" i="13"/>
  <c r="D257" i="13"/>
  <c r="D247" i="13"/>
  <c r="D246" i="13"/>
  <c r="D244" i="13"/>
  <c r="D241" i="13"/>
  <c r="D232" i="13"/>
  <c r="D230" i="13"/>
  <c r="D229" i="13"/>
  <c r="D228" i="13"/>
  <c r="D252" i="13" s="1"/>
  <c r="D218" i="13"/>
  <c r="D217" i="13"/>
  <c r="D250" i="13" s="1"/>
  <c r="D216" i="13"/>
  <c r="D215" i="13"/>
  <c r="D210" i="13"/>
  <c r="D209" i="13"/>
  <c r="D208" i="13"/>
  <c r="D207" i="13"/>
  <c r="D206" i="13"/>
  <c r="D205" i="13"/>
  <c r="D204" i="13"/>
  <c r="D203" i="13"/>
  <c r="D202" i="13"/>
  <c r="D201" i="13"/>
  <c r="D200" i="13"/>
  <c r="D193" i="13"/>
  <c r="D192" i="13"/>
  <c r="D191" i="13"/>
  <c r="D178" i="13"/>
  <c r="D177" i="13"/>
  <c r="D174" i="13"/>
  <c r="D173" i="13"/>
  <c r="G309" i="13"/>
  <c r="G307" i="13"/>
  <c r="G292" i="13"/>
  <c r="G291" i="13"/>
  <c r="G290" i="13"/>
  <c r="G289" i="13"/>
  <c r="G287" i="13"/>
  <c r="G269" i="13"/>
  <c r="G268" i="13"/>
  <c r="G267" i="13"/>
  <c r="G262" i="13"/>
  <c r="G261" i="13"/>
  <c r="G260" i="13"/>
  <c r="G258" i="13"/>
  <c r="G257" i="13"/>
  <c r="F250" i="13"/>
  <c r="E249" i="13"/>
  <c r="D249" i="13"/>
  <c r="G247" i="13"/>
  <c r="G246" i="13"/>
  <c r="G244" i="13"/>
  <c r="F253" i="13"/>
  <c r="G241" i="13"/>
  <c r="E252" i="13"/>
  <c r="G232" i="13"/>
  <c r="G230" i="13"/>
  <c r="D253" i="13"/>
  <c r="G229" i="13"/>
  <c r="G228" i="13"/>
  <c r="D240" i="13"/>
  <c r="G218" i="13"/>
  <c r="G217" i="13"/>
  <c r="G216" i="13"/>
  <c r="G215" i="13"/>
  <c r="G250" i="13" s="1"/>
  <c r="E250" i="13"/>
  <c r="G210" i="13"/>
  <c r="G209" i="13"/>
  <c r="F249" i="13"/>
  <c r="G208" i="13"/>
  <c r="G207" i="13"/>
  <c r="G206" i="13"/>
  <c r="G205" i="13"/>
  <c r="G204" i="13"/>
  <c r="G203" i="13"/>
  <c r="G202" i="13"/>
  <c r="G201" i="13"/>
  <c r="G200" i="13"/>
  <c r="G193" i="13"/>
  <c r="G192" i="13"/>
  <c r="G191" i="13"/>
  <c r="G178" i="13"/>
  <c r="G177" i="13"/>
  <c r="G174" i="13"/>
  <c r="D190" i="13"/>
  <c r="G173" i="13"/>
  <c r="G150" i="13"/>
  <c r="G149" i="13"/>
  <c r="G146" i="13"/>
  <c r="G116" i="13" s="1"/>
  <c r="G119" i="13" s="1"/>
  <c r="G135" i="13"/>
  <c r="G120" i="13" s="1"/>
  <c r="G134" i="13"/>
  <c r="G131" i="13"/>
  <c r="G130" i="13"/>
  <c r="G110" i="13"/>
  <c r="G109" i="13"/>
  <c r="G111" i="13" s="1"/>
  <c r="G107" i="13"/>
  <c r="G112" i="13" s="1"/>
  <c r="G105" i="13"/>
  <c r="G101" i="13"/>
  <c r="G100" i="13"/>
  <c r="G99" i="13"/>
  <c r="G97" i="13"/>
  <c r="G96" i="13" s="1"/>
  <c r="G80" i="13"/>
  <c r="G79" i="13"/>
  <c r="G78" i="13"/>
  <c r="G73" i="13"/>
  <c r="G72" i="13"/>
  <c r="G71" i="13"/>
  <c r="G70" i="13"/>
  <c r="G64" i="13"/>
  <c r="G63" i="13"/>
  <c r="G57" i="13"/>
  <c r="G56" i="13"/>
  <c r="G55" i="13"/>
  <c r="G51" i="13"/>
  <c r="G50" i="13"/>
  <c r="G49" i="13"/>
  <c r="G48" i="13"/>
  <c r="G38" i="13"/>
  <c r="G34" i="13"/>
  <c r="G33" i="13"/>
  <c r="G23" i="13"/>
  <c r="G19" i="13"/>
  <c r="G18" i="13"/>
  <c r="F150" i="13"/>
  <c r="F149" i="13"/>
  <c r="F146" i="13"/>
  <c r="F135" i="13"/>
  <c r="F120" i="13" s="1"/>
  <c r="F134" i="13"/>
  <c r="F131" i="13"/>
  <c r="F144" i="13" s="1"/>
  <c r="F130" i="13"/>
  <c r="F110" i="13"/>
  <c r="F109" i="13"/>
  <c r="F107" i="13"/>
  <c r="F112" i="13" s="1"/>
  <c r="F105" i="13"/>
  <c r="F101" i="13"/>
  <c r="F100" i="13"/>
  <c r="F99" i="13"/>
  <c r="F97" i="13"/>
  <c r="F80" i="13"/>
  <c r="F79" i="13"/>
  <c r="F78" i="13"/>
  <c r="F73" i="13"/>
  <c r="F72" i="13"/>
  <c r="F71" i="13"/>
  <c r="F70" i="13"/>
  <c r="F64" i="13"/>
  <c r="F63" i="13"/>
  <c r="F57" i="13"/>
  <c r="F56" i="13"/>
  <c r="F55" i="13"/>
  <c r="F51" i="13"/>
  <c r="F50" i="13"/>
  <c r="F49" i="13"/>
  <c r="F48" i="13"/>
  <c r="F38" i="13"/>
  <c r="F34" i="13"/>
  <c r="F33" i="13"/>
  <c r="F81" i="13" s="1"/>
  <c r="F23" i="13"/>
  <c r="F19" i="13"/>
  <c r="F82" i="13" s="1"/>
  <c r="F85" i="13" s="1"/>
  <c r="F18" i="13"/>
  <c r="E150" i="13"/>
  <c r="E120" i="13" s="1"/>
  <c r="E149" i="13"/>
  <c r="E146" i="13"/>
  <c r="E135" i="13"/>
  <c r="E134" i="13"/>
  <c r="E131" i="13"/>
  <c r="E130" i="13"/>
  <c r="E110" i="13"/>
  <c r="E109" i="13"/>
  <c r="E107" i="13"/>
  <c r="E105" i="13"/>
  <c r="E101" i="13"/>
  <c r="E100" i="13"/>
  <c r="E99" i="13"/>
  <c r="E97" i="13"/>
  <c r="E102" i="13" s="1"/>
  <c r="E80" i="13"/>
  <c r="E79" i="13"/>
  <c r="E78" i="13"/>
  <c r="E73" i="13"/>
  <c r="E72" i="13"/>
  <c r="E71" i="13"/>
  <c r="E70" i="13"/>
  <c r="E64" i="13"/>
  <c r="E63" i="13"/>
  <c r="E57" i="13"/>
  <c r="E56" i="13"/>
  <c r="E55" i="13"/>
  <c r="E51" i="13"/>
  <c r="E50" i="13"/>
  <c r="E49" i="13"/>
  <c r="E48" i="13"/>
  <c r="E38" i="13"/>
  <c r="E34" i="13"/>
  <c r="E37" i="13" s="1"/>
  <c r="E33" i="13"/>
  <c r="E23" i="13"/>
  <c r="E317" i="13" s="1"/>
  <c r="E19" i="13"/>
  <c r="E313" i="13" s="1"/>
  <c r="E316" i="13" s="1"/>
  <c r="E18" i="13"/>
  <c r="E312" i="13" s="1"/>
  <c r="D150" i="13"/>
  <c r="D149" i="13"/>
  <c r="D146" i="13"/>
  <c r="D135" i="13"/>
  <c r="D120" i="13" s="1"/>
  <c r="D134" i="13"/>
  <c r="D131" i="13"/>
  <c r="D130" i="13"/>
  <c r="D110" i="13"/>
  <c r="D109" i="13"/>
  <c r="D107" i="13"/>
  <c r="D105" i="13"/>
  <c r="D101" i="13"/>
  <c r="D100" i="13"/>
  <c r="D99" i="13"/>
  <c r="D97" i="13"/>
  <c r="D96" i="13" s="1"/>
  <c r="D80" i="13"/>
  <c r="D79" i="13"/>
  <c r="D78" i="13"/>
  <c r="D73" i="13"/>
  <c r="D72" i="13"/>
  <c r="D71" i="13"/>
  <c r="D70" i="13"/>
  <c r="D64" i="13"/>
  <c r="D63" i="13"/>
  <c r="D57" i="13"/>
  <c r="D56" i="13"/>
  <c r="D55" i="13"/>
  <c r="D51" i="13"/>
  <c r="D50" i="13"/>
  <c r="D49" i="13"/>
  <c r="D48" i="13"/>
  <c r="D38" i="13"/>
  <c r="D34" i="13"/>
  <c r="D37" i="13" s="1"/>
  <c r="D33" i="13"/>
  <c r="D47" i="13" s="1"/>
  <c r="D23" i="13"/>
  <c r="D317" i="13" s="1"/>
  <c r="D19" i="13"/>
  <c r="D18" i="13"/>
  <c r="D312" i="13" s="1"/>
  <c r="F116" i="13"/>
  <c r="F119" i="13" s="1"/>
  <c r="E144" i="13"/>
  <c r="D144" i="13"/>
  <c r="G144" i="13"/>
  <c r="G123" i="13"/>
  <c r="F123" i="13"/>
  <c r="E123" i="13"/>
  <c r="D123" i="13"/>
  <c r="E116" i="13"/>
  <c r="E119" i="13" s="1"/>
  <c r="D116" i="13"/>
  <c r="D119" i="13" s="1"/>
  <c r="F111" i="13"/>
  <c r="E111" i="13"/>
  <c r="G102" i="13"/>
  <c r="F102" i="13"/>
  <c r="D102" i="13"/>
  <c r="F96" i="13"/>
  <c r="E82" i="13"/>
  <c r="E85" i="13" s="1"/>
  <c r="G76" i="13"/>
  <c r="F76" i="13"/>
  <c r="E76" i="13"/>
  <c r="D76" i="13"/>
  <c r="G62" i="13"/>
  <c r="F62" i="13"/>
  <c r="E62" i="13"/>
  <c r="D62" i="13"/>
  <c r="E86" i="13"/>
  <c r="D86" i="13"/>
  <c r="G86" i="13"/>
  <c r="F86" i="13"/>
  <c r="G22" i="13"/>
  <c r="F22" i="13"/>
  <c r="E22" i="13"/>
  <c r="D22" i="13"/>
  <c r="E32" i="13"/>
  <c r="D32" i="13"/>
  <c r="G81" i="13"/>
  <c r="U73" i="13" l="1"/>
  <c r="W48" i="13"/>
  <c r="Y48" i="13" s="1"/>
  <c r="AA48" i="13" s="1"/>
  <c r="AC48" i="13" s="1"/>
  <c r="AE48" i="13" s="1"/>
  <c r="AG48" i="13" s="1"/>
  <c r="AI48" i="13" s="1"/>
  <c r="AK48" i="13" s="1"/>
  <c r="AM48" i="13" s="1"/>
  <c r="AO48" i="13" s="1"/>
  <c r="AQ48" i="13" s="1"/>
  <c r="U313" i="13"/>
  <c r="U316" i="13" s="1"/>
  <c r="W19" i="13"/>
  <c r="Y19" i="13" s="1"/>
  <c r="AA106" i="13"/>
  <c r="Y144" i="13"/>
  <c r="W159" i="13"/>
  <c r="W129" i="13" s="1"/>
  <c r="U22" i="13"/>
  <c r="Y86" i="13"/>
  <c r="AA23" i="13"/>
  <c r="U51" i="13"/>
  <c r="W51" i="13" s="1"/>
  <c r="Y51" i="13" s="1"/>
  <c r="AA51" i="13" s="1"/>
  <c r="AC51" i="13" s="1"/>
  <c r="AE51" i="13" s="1"/>
  <c r="AG51" i="13" s="1"/>
  <c r="AI51" i="13" s="1"/>
  <c r="AK51" i="13" s="1"/>
  <c r="AM51" i="13" s="1"/>
  <c r="AO51" i="13" s="1"/>
  <c r="AQ51" i="13" s="1"/>
  <c r="W50" i="13"/>
  <c r="Y50" i="13" s="1"/>
  <c r="AA50" i="13" s="1"/>
  <c r="AC50" i="13" s="1"/>
  <c r="AE50" i="13" s="1"/>
  <c r="AG50" i="13" s="1"/>
  <c r="AI50" i="13" s="1"/>
  <c r="AK50" i="13" s="1"/>
  <c r="AM50" i="13" s="1"/>
  <c r="AO50" i="13" s="1"/>
  <c r="AQ50" i="13" s="1"/>
  <c r="W97" i="13"/>
  <c r="Y99" i="13"/>
  <c r="F313" i="13"/>
  <c r="F316" i="13" s="1"/>
  <c r="D111" i="13"/>
  <c r="E81" i="13"/>
  <c r="G313" i="13"/>
  <c r="G316" i="13" s="1"/>
  <c r="G249" i="13"/>
  <c r="G251" i="13" s="1"/>
  <c r="F317" i="13"/>
  <c r="G312" i="13"/>
  <c r="G240" i="13"/>
  <c r="E253" i="13"/>
  <c r="U112" i="13"/>
  <c r="W112" i="13" s="1"/>
  <c r="Y112" i="13" s="1"/>
  <c r="AA112" i="13" s="1"/>
  <c r="AC112" i="13" s="1"/>
  <c r="AE112" i="13" s="1"/>
  <c r="AG112" i="13" s="1"/>
  <c r="AI112" i="13" s="1"/>
  <c r="AK112" i="13" s="1"/>
  <c r="AM112" i="13" s="1"/>
  <c r="AO112" i="13" s="1"/>
  <c r="AQ112" i="13" s="1"/>
  <c r="D82" i="13"/>
  <c r="D85" i="13" s="1"/>
  <c r="G82" i="13"/>
  <c r="G85" i="13" s="1"/>
  <c r="E251" i="13"/>
  <c r="F312" i="13"/>
  <c r="G317" i="13"/>
  <c r="G253" i="13"/>
  <c r="U55" i="13"/>
  <c r="W55" i="13" s="1"/>
  <c r="Y55" i="13" s="1"/>
  <c r="AA55" i="13" s="1"/>
  <c r="AC55" i="13" s="1"/>
  <c r="AE55" i="13" s="1"/>
  <c r="AG55" i="13" s="1"/>
  <c r="AI55" i="13" s="1"/>
  <c r="AK55" i="13" s="1"/>
  <c r="AM55" i="13" s="1"/>
  <c r="AO55" i="13" s="1"/>
  <c r="AQ55" i="13" s="1"/>
  <c r="U317" i="13"/>
  <c r="U96" i="13"/>
  <c r="U115" i="13" s="1"/>
  <c r="U47" i="13"/>
  <c r="W47" i="13" s="1"/>
  <c r="Y47" i="13" s="1"/>
  <c r="AA47" i="13" s="1"/>
  <c r="AC47" i="13" s="1"/>
  <c r="AE47" i="13" s="1"/>
  <c r="AG47" i="13" s="1"/>
  <c r="AI47" i="13" s="1"/>
  <c r="AK47" i="13" s="1"/>
  <c r="AM47" i="13" s="1"/>
  <c r="AO47" i="13" s="1"/>
  <c r="AQ47" i="13" s="1"/>
  <c r="U32" i="13"/>
  <c r="W32" i="13" s="1"/>
  <c r="Y32" i="13" s="1"/>
  <c r="AA32" i="13" s="1"/>
  <c r="AC32" i="13" s="1"/>
  <c r="AE32" i="13" s="1"/>
  <c r="AG32" i="13" s="1"/>
  <c r="AI32" i="13" s="1"/>
  <c r="AK32" i="13" s="1"/>
  <c r="AM32" i="13" s="1"/>
  <c r="AO32" i="13" s="1"/>
  <c r="AQ32" i="13" s="1"/>
  <c r="U102" i="13"/>
  <c r="U82" i="13"/>
  <c r="U85" i="13" s="1"/>
  <c r="U215" i="13"/>
  <c r="F251" i="13"/>
  <c r="D254" i="13"/>
  <c r="E254" i="13"/>
  <c r="D251" i="13"/>
  <c r="F190" i="13"/>
  <c r="D248" i="13"/>
  <c r="D256" i="13" s="1"/>
  <c r="F252" i="13"/>
  <c r="F254" i="13" s="1"/>
  <c r="E190" i="13"/>
  <c r="G190" i="13"/>
  <c r="E248" i="13"/>
  <c r="E256" i="13" s="1"/>
  <c r="G252" i="13"/>
  <c r="G254" i="13" s="1"/>
  <c r="D313" i="13"/>
  <c r="D316" i="13" s="1"/>
  <c r="F248" i="13"/>
  <c r="F256" i="13" s="1"/>
  <c r="G248" i="13"/>
  <c r="E96" i="13"/>
  <c r="E95" i="13"/>
  <c r="E115" i="13"/>
  <c r="F95" i="13"/>
  <c r="F115" i="13"/>
  <c r="G115" i="13"/>
  <c r="F47" i="13"/>
  <c r="D81" i="13"/>
  <c r="F32" i="13"/>
  <c r="F37" i="13"/>
  <c r="G32" i="13"/>
  <c r="G37" i="13"/>
  <c r="E47" i="13"/>
  <c r="D112" i="13"/>
  <c r="E112" i="13"/>
  <c r="G47" i="13"/>
  <c r="AC23" i="13" l="1"/>
  <c r="AA86" i="13"/>
  <c r="AC106" i="13"/>
  <c r="AE106" i="13" s="1"/>
  <c r="AG106" i="13" s="1"/>
  <c r="AI106" i="13" s="1"/>
  <c r="AK106" i="13" s="1"/>
  <c r="AM106" i="13" s="1"/>
  <c r="AO106" i="13" s="1"/>
  <c r="AQ106" i="13" s="1"/>
  <c r="AA99" i="13"/>
  <c r="Y97" i="13"/>
  <c r="Y18" i="13"/>
  <c r="Y81" i="13" s="1"/>
  <c r="AA19" i="13"/>
  <c r="Y22" i="13"/>
  <c r="Y82" i="13"/>
  <c r="AA144" i="13"/>
  <c r="Y159" i="13"/>
  <c r="Y129" i="13" s="1"/>
  <c r="U76" i="13"/>
  <c r="W76" i="13" s="1"/>
  <c r="Y76" i="13" s="1"/>
  <c r="AA76" i="13" s="1"/>
  <c r="AC76" i="13" s="1"/>
  <c r="AE76" i="13" s="1"/>
  <c r="AG76" i="13" s="1"/>
  <c r="AI76" i="13" s="1"/>
  <c r="AK76" i="13" s="1"/>
  <c r="AM76" i="13" s="1"/>
  <c r="AO76" i="13" s="1"/>
  <c r="AQ76" i="13" s="1"/>
  <c r="W73" i="13"/>
  <c r="Y73" i="13" s="1"/>
  <c r="AA73" i="13" s="1"/>
  <c r="AC73" i="13" s="1"/>
  <c r="AE73" i="13" s="1"/>
  <c r="AG73" i="13" s="1"/>
  <c r="AI73" i="13" s="1"/>
  <c r="AK73" i="13" s="1"/>
  <c r="AM73" i="13" s="1"/>
  <c r="AO73" i="13" s="1"/>
  <c r="AQ73" i="13" s="1"/>
  <c r="G256" i="13"/>
  <c r="G95" i="13"/>
  <c r="U250" i="13"/>
  <c r="U251" i="13" s="1"/>
  <c r="W215" i="13"/>
  <c r="U145" i="13"/>
  <c r="U166" i="13"/>
  <c r="U171" i="13" s="1"/>
  <c r="U95" i="13"/>
  <c r="D95" i="13"/>
  <c r="D115" i="13"/>
  <c r="E166" i="13"/>
  <c r="E145" i="13"/>
  <c r="G166" i="13"/>
  <c r="G145" i="13"/>
  <c r="F145" i="13"/>
  <c r="F166" i="13"/>
  <c r="AA97" i="13" l="1"/>
  <c r="AC99" i="13"/>
  <c r="AC144" i="13"/>
  <c r="AA159" i="13"/>
  <c r="AA129" i="13" s="1"/>
  <c r="Y85" i="13"/>
  <c r="AA82" i="13"/>
  <c r="AC19" i="13"/>
  <c r="AA22" i="13"/>
  <c r="AA18" i="13"/>
  <c r="AA81" i="13" s="1"/>
  <c r="Y95" i="13"/>
  <c r="AC86" i="13"/>
  <c r="AE23" i="13"/>
  <c r="U160" i="13"/>
  <c r="U164" i="13" s="1"/>
  <c r="U159" i="13"/>
  <c r="U129" i="13" s="1"/>
  <c r="G159" i="13"/>
  <c r="G129" i="13" s="1"/>
  <c r="G160" i="13"/>
  <c r="E160" i="13"/>
  <c r="E159" i="13"/>
  <c r="E129" i="13" s="1"/>
  <c r="D166" i="13"/>
  <c r="D145" i="13"/>
  <c r="F159" i="13"/>
  <c r="F129" i="13" s="1"/>
  <c r="F160" i="13"/>
  <c r="AA95" i="13" l="1"/>
  <c r="AE99" i="13"/>
  <c r="AC97" i="13"/>
  <c r="AE144" i="13"/>
  <c r="AC159" i="13"/>
  <c r="AC129" i="13" s="1"/>
  <c r="AC82" i="13"/>
  <c r="AC22" i="13"/>
  <c r="AE19" i="13"/>
  <c r="AC18" i="13"/>
  <c r="AC81" i="13" s="1"/>
  <c r="AG23" i="13"/>
  <c r="AE86" i="13"/>
  <c r="AA85" i="13"/>
  <c r="D160" i="13"/>
  <c r="D159" i="13"/>
  <c r="D129" i="13" s="1"/>
  <c r="AC95" i="13" l="1"/>
  <c r="AC85" i="13"/>
  <c r="AI23" i="13"/>
  <c r="AG86" i="13"/>
  <c r="AG144" i="13"/>
  <c r="AE159" i="13"/>
  <c r="AE129" i="13" s="1"/>
  <c r="AG19" i="13"/>
  <c r="AE22" i="13"/>
  <c r="AE82" i="13"/>
  <c r="AE18" i="13"/>
  <c r="AE81" i="13" s="1"/>
  <c r="AE95" i="13" s="1"/>
  <c r="AE97" i="13"/>
  <c r="AG99" i="13"/>
  <c r="AS255" i="13"/>
  <c r="AS247" i="13"/>
  <c r="I241" i="13"/>
  <c r="AS230" i="13"/>
  <c r="AS210" i="13"/>
  <c r="AS209" i="13"/>
  <c r="AS207" i="13"/>
  <c r="AS206" i="13"/>
  <c r="AS205" i="13"/>
  <c r="AS204" i="13"/>
  <c r="AS203" i="13"/>
  <c r="AS201" i="13"/>
  <c r="AS200" i="13"/>
  <c r="AS193" i="13"/>
  <c r="AS192" i="13"/>
  <c r="AS178" i="13"/>
  <c r="AS174" i="13"/>
  <c r="K167" i="13"/>
  <c r="M149" i="13"/>
  <c r="M96" i="13"/>
  <c r="M55" i="13"/>
  <c r="M37" i="13"/>
  <c r="M81" i="13"/>
  <c r="Q167" i="13"/>
  <c r="M144" i="13"/>
  <c r="M123" i="13"/>
  <c r="M116" i="13"/>
  <c r="M119" i="13" s="1"/>
  <c r="M62" i="13"/>
  <c r="M51" i="13"/>
  <c r="M22" i="13"/>
  <c r="Q149" i="13"/>
  <c r="Q134" i="13"/>
  <c r="Q123" i="13"/>
  <c r="Q62" i="13"/>
  <c r="Q51" i="13"/>
  <c r="Q37" i="13"/>
  <c r="Q22" i="13"/>
  <c r="U167" i="13"/>
  <c r="S149" i="13"/>
  <c r="S123" i="13"/>
  <c r="W108" i="13"/>
  <c r="S62" i="13"/>
  <c r="S51" i="13"/>
  <c r="S37" i="13"/>
  <c r="S22" i="13"/>
  <c r="AR255" i="13"/>
  <c r="AI144" i="13" l="1"/>
  <c r="AG159" i="13"/>
  <c r="AG129" i="13" s="1"/>
  <c r="AS38" i="13"/>
  <c r="AS328" i="13"/>
  <c r="AS343" i="13"/>
  <c r="AE85" i="13"/>
  <c r="AK23" i="13"/>
  <c r="AI86" i="13"/>
  <c r="Y108" i="13"/>
  <c r="AI19" i="13"/>
  <c r="AG82" i="13"/>
  <c r="AG22" i="13"/>
  <c r="AG18" i="13"/>
  <c r="AG81" i="13" s="1"/>
  <c r="AS229" i="13"/>
  <c r="I228" i="13"/>
  <c r="AS228" i="13" s="1"/>
  <c r="AG97" i="13"/>
  <c r="AI99" i="13"/>
  <c r="AS48" i="13"/>
  <c r="AS64" i="13"/>
  <c r="AS78" i="13"/>
  <c r="AS113" i="13"/>
  <c r="AS290" i="13"/>
  <c r="AS329" i="13"/>
  <c r="AS345" i="13"/>
  <c r="AS49" i="13"/>
  <c r="AS65" i="13"/>
  <c r="AS80" i="13"/>
  <c r="AS106" i="13"/>
  <c r="AS130" i="13"/>
  <c r="AS169" i="13"/>
  <c r="AS292" i="13"/>
  <c r="AS331" i="13"/>
  <c r="AS374" i="13"/>
  <c r="AS63" i="13"/>
  <c r="AS101" i="13"/>
  <c r="AS110" i="13"/>
  <c r="AS50" i="13"/>
  <c r="AS66" i="13"/>
  <c r="AS260" i="13"/>
  <c r="AS307" i="13"/>
  <c r="AS333" i="13"/>
  <c r="AS71" i="13"/>
  <c r="S81" i="13"/>
  <c r="AS33" i="13"/>
  <c r="AS56" i="13"/>
  <c r="AS67" i="13"/>
  <c r="AS261" i="13"/>
  <c r="AS311" i="13"/>
  <c r="AS334" i="13"/>
  <c r="M86" i="13"/>
  <c r="M72" i="13"/>
  <c r="M120" i="13"/>
  <c r="AS34" i="13"/>
  <c r="AS57" i="13"/>
  <c r="AS70" i="13"/>
  <c r="AS100" i="13"/>
  <c r="AS109" i="13"/>
  <c r="AS269" i="13"/>
  <c r="AS327" i="13"/>
  <c r="AS340" i="13"/>
  <c r="S111" i="13"/>
  <c r="S47" i="13"/>
  <c r="S116" i="13"/>
  <c r="S119" i="13" s="1"/>
  <c r="S120" i="13"/>
  <c r="S96" i="13"/>
  <c r="S115" i="13" s="1"/>
  <c r="Q86" i="13"/>
  <c r="Q73" i="13"/>
  <c r="Q76" i="13" s="1"/>
  <c r="S144" i="13"/>
  <c r="Q120" i="13"/>
  <c r="S55" i="13"/>
  <c r="S102" i="13"/>
  <c r="Q112" i="13"/>
  <c r="M112" i="13"/>
  <c r="S86" i="13"/>
  <c r="Q116" i="13"/>
  <c r="Q119" i="13" s="1"/>
  <c r="S73" i="13"/>
  <c r="S76" i="13" s="1"/>
  <c r="S112" i="13"/>
  <c r="Q81" i="13"/>
  <c r="M73" i="13"/>
  <c r="M76" i="13" s="1"/>
  <c r="Q47" i="13"/>
  <c r="Q144" i="13"/>
  <c r="S72" i="13"/>
  <c r="Q55" i="13"/>
  <c r="Q72" i="13"/>
  <c r="Q111" i="13"/>
  <c r="M111" i="13"/>
  <c r="M47" i="13"/>
  <c r="M115" i="13"/>
  <c r="M32" i="13"/>
  <c r="M102" i="13"/>
  <c r="M134" i="13"/>
  <c r="M82" i="13"/>
  <c r="M85" i="13" s="1"/>
  <c r="Q32" i="13"/>
  <c r="Q96" i="13"/>
  <c r="Q82" i="13"/>
  <c r="Q85" i="13" s="1"/>
  <c r="S32" i="13"/>
  <c r="S134" i="13"/>
  <c r="S82" i="13"/>
  <c r="S85" i="13" s="1"/>
  <c r="AG95" i="13" l="1"/>
  <c r="Y107" i="13"/>
  <c r="AA108" i="13"/>
  <c r="Y116" i="13"/>
  <c r="Y119" i="13" s="1"/>
  <c r="Y149" i="13" s="1"/>
  <c r="Y146" i="13" s="1"/>
  <c r="AM23" i="13"/>
  <c r="AK86" i="13"/>
  <c r="AI97" i="13"/>
  <c r="AK99" i="13"/>
  <c r="AG85" i="13"/>
  <c r="AK144" i="13"/>
  <c r="AI159" i="13"/>
  <c r="AI129" i="13" s="1"/>
  <c r="AI22" i="13"/>
  <c r="AI82" i="13"/>
  <c r="AK19" i="13"/>
  <c r="AI18" i="13"/>
  <c r="AI81" i="13" s="1"/>
  <c r="AI95" i="13" s="1"/>
  <c r="Q95" i="13"/>
  <c r="Q115" i="13"/>
  <c r="Q166" i="13" s="1"/>
  <c r="Q171" i="13" s="1"/>
  <c r="M95" i="13"/>
  <c r="M145" i="13"/>
  <c r="M166" i="13"/>
  <c r="M171" i="13" s="1"/>
  <c r="S95" i="13"/>
  <c r="S145" i="13"/>
  <c r="S166" i="13"/>
  <c r="S171" i="13" s="1"/>
  <c r="Q145" i="13" l="1"/>
  <c r="AM86" i="13"/>
  <c r="AO23" i="13"/>
  <c r="AM317" i="13"/>
  <c r="AK82" i="13"/>
  <c r="AK22" i="13"/>
  <c r="AM19" i="13"/>
  <c r="AK18" i="13"/>
  <c r="AK81" i="13" s="1"/>
  <c r="AM144" i="13"/>
  <c r="AK159" i="13"/>
  <c r="AK129" i="13" s="1"/>
  <c r="AI85" i="13"/>
  <c r="AC108" i="13"/>
  <c r="AA107" i="13"/>
  <c r="AA105" i="13" s="1"/>
  <c r="AA96" i="13" s="1"/>
  <c r="AA115" i="13" s="1"/>
  <c r="AA116" i="13"/>
  <c r="AA119" i="13" s="1"/>
  <c r="AA149" i="13" s="1"/>
  <c r="AA146" i="13" s="1"/>
  <c r="AM99" i="13"/>
  <c r="AK97" i="13"/>
  <c r="Y105" i="13"/>
  <c r="Y96" i="13" s="1"/>
  <c r="Y115" i="13" s="1"/>
  <c r="M160" i="13"/>
  <c r="M159" i="13"/>
  <c r="M129" i="13" s="1"/>
  <c r="Q159" i="13"/>
  <c r="Q129" i="13" s="1"/>
  <c r="Q160" i="13"/>
  <c r="S160" i="13"/>
  <c r="S159" i="13"/>
  <c r="S129" i="13" s="1"/>
  <c r="AA166" i="13" l="1"/>
  <c r="AA145" i="13"/>
  <c r="AA160" i="13" s="1"/>
  <c r="AA120" i="13"/>
  <c r="AK95" i="13"/>
  <c r="AO86" i="13"/>
  <c r="AQ23" i="13"/>
  <c r="AO317" i="13"/>
  <c r="AO99" i="13"/>
  <c r="AM97" i="13"/>
  <c r="AK85" i="13"/>
  <c r="AO144" i="13"/>
  <c r="AM159" i="13"/>
  <c r="AM129" i="13" s="1"/>
  <c r="AE108" i="13"/>
  <c r="AC107" i="13"/>
  <c r="AC105" i="13" s="1"/>
  <c r="AC96" i="13" s="1"/>
  <c r="AC115" i="13" s="1"/>
  <c r="AC116" i="13"/>
  <c r="AC119" i="13" s="1"/>
  <c r="AC149" i="13" s="1"/>
  <c r="AC146" i="13" s="1"/>
  <c r="AM82" i="13"/>
  <c r="AM22" i="13"/>
  <c r="AO19" i="13"/>
  <c r="AM18" i="13"/>
  <c r="AM81" i="13" s="1"/>
  <c r="AM313" i="13"/>
  <c r="AM316" i="13" s="1"/>
  <c r="Y166" i="13"/>
  <c r="Y120" i="13"/>
  <c r="Y145" i="13"/>
  <c r="Y160" i="13" s="1"/>
  <c r="AM95" i="13" l="1"/>
  <c r="AC145" i="13"/>
  <c r="AC160" i="13" s="1"/>
  <c r="AC166" i="13"/>
  <c r="AC120" i="13"/>
  <c r="AO82" i="13"/>
  <c r="AO22" i="13"/>
  <c r="AQ19" i="13"/>
  <c r="AO18" i="13"/>
  <c r="AO81" i="13" s="1"/>
  <c r="AO313" i="13"/>
  <c r="AO316" i="13" s="1"/>
  <c r="AS19" i="13"/>
  <c r="AG108" i="13"/>
  <c r="AE107" i="13"/>
  <c r="AE105" i="13" s="1"/>
  <c r="AE96" i="13" s="1"/>
  <c r="AE115" i="13" s="1"/>
  <c r="AE116" i="13"/>
  <c r="AE119" i="13" s="1"/>
  <c r="AE149" i="13" s="1"/>
  <c r="AE146" i="13" s="1"/>
  <c r="AM85" i="13"/>
  <c r="AO97" i="13"/>
  <c r="AQ99" i="13"/>
  <c r="AQ97" i="13" s="1"/>
  <c r="AQ144" i="13"/>
  <c r="AQ159" i="13" s="1"/>
  <c r="AQ129" i="13" s="1"/>
  <c r="AO159" i="13"/>
  <c r="AO129" i="13" s="1"/>
  <c r="AQ86" i="13"/>
  <c r="AQ317" i="13"/>
  <c r="AS23" i="13"/>
  <c r="AS97" i="13" l="1"/>
  <c r="AO85" i="13"/>
  <c r="AG107" i="13"/>
  <c r="AI108" i="13"/>
  <c r="AG116" i="13"/>
  <c r="AG119" i="13" s="1"/>
  <c r="AG149" i="13" s="1"/>
  <c r="AG146" i="13" s="1"/>
  <c r="AE166" i="13"/>
  <c r="AE145" i="13"/>
  <c r="AE160" i="13" s="1"/>
  <c r="AE120" i="13"/>
  <c r="AO95" i="13"/>
  <c r="AS99" i="13"/>
  <c r="AQ22" i="13"/>
  <c r="AQ82" i="13"/>
  <c r="AQ18" i="13"/>
  <c r="AQ81" i="13" s="1"/>
  <c r="AQ313" i="13"/>
  <c r="AQ316" i="13" s="1"/>
  <c r="O187" i="13"/>
  <c r="AQ95" i="13" l="1"/>
  <c r="AG105" i="13"/>
  <c r="AG96" i="13" s="1"/>
  <c r="AG115" i="13" s="1"/>
  <c r="AQ85" i="13"/>
  <c r="AI107" i="13"/>
  <c r="AI105" i="13" s="1"/>
  <c r="AI96" i="13" s="1"/>
  <c r="AI115" i="13" s="1"/>
  <c r="AK108" i="13"/>
  <c r="AI116" i="13"/>
  <c r="AI119" i="13" s="1"/>
  <c r="AI149" i="13" s="1"/>
  <c r="AI146" i="13" s="1"/>
  <c r="AI145" i="13" l="1"/>
  <c r="AI160" i="13" s="1"/>
  <c r="AI166" i="13"/>
  <c r="AI120" i="13"/>
  <c r="AM108" i="13"/>
  <c r="AK107" i="13"/>
  <c r="AK105" i="13" s="1"/>
  <c r="AK96" i="13" s="1"/>
  <c r="AK115" i="13" s="1"/>
  <c r="AK116" i="13"/>
  <c r="AK119" i="13" s="1"/>
  <c r="AK149" i="13" s="1"/>
  <c r="AK146" i="13" s="1"/>
  <c r="AG166" i="13"/>
  <c r="AG145" i="13"/>
  <c r="AG160" i="13" s="1"/>
  <c r="AG120" i="13"/>
  <c r="Q187" i="13"/>
  <c r="AK166" i="13" l="1"/>
  <c r="AK145" i="13"/>
  <c r="AK160" i="13" s="1"/>
  <c r="AK120" i="13"/>
  <c r="AO108" i="13"/>
  <c r="AM107" i="13"/>
  <c r="AM105" i="13" s="1"/>
  <c r="AM96" i="13" s="1"/>
  <c r="AM115" i="13" s="1"/>
  <c r="AM116" i="13"/>
  <c r="AM119" i="13" s="1"/>
  <c r="AM149" i="13" s="1"/>
  <c r="AM146" i="13" s="1"/>
  <c r="AM166" i="13" l="1"/>
  <c r="AM120" i="13"/>
  <c r="AM145" i="13"/>
  <c r="AM160" i="13" s="1"/>
  <c r="AQ108" i="13"/>
  <c r="AO107" i="13"/>
  <c r="AO105" i="13" s="1"/>
  <c r="AO96" i="13" s="1"/>
  <c r="AO115" i="13" s="1"/>
  <c r="AO116" i="13"/>
  <c r="AO119" i="13" s="1"/>
  <c r="AO149" i="13" s="1"/>
  <c r="AO146" i="13" s="1"/>
  <c r="S187" i="13"/>
  <c r="AO120" i="13" l="1"/>
  <c r="AO145" i="13"/>
  <c r="AO160" i="13" s="1"/>
  <c r="AO166" i="13"/>
  <c r="AQ107" i="13"/>
  <c r="AQ105" i="13" s="1"/>
  <c r="AQ96" i="13" s="1"/>
  <c r="AQ115" i="13" s="1"/>
  <c r="AQ116" i="13"/>
  <c r="AQ119" i="13" s="1"/>
  <c r="AQ149" i="13" s="1"/>
  <c r="AQ146" i="13" s="1"/>
  <c r="AS107" i="13"/>
  <c r="AS108" i="13"/>
  <c r="AS189" i="13"/>
  <c r="AQ166" i="13" l="1"/>
  <c r="AQ120" i="13"/>
  <c r="AQ145" i="13"/>
  <c r="U187" i="13"/>
  <c r="AS187" i="13" s="1"/>
  <c r="AQ160" i="13" l="1"/>
  <c r="AQ164" i="13" s="1"/>
  <c r="AQ246" i="13"/>
  <c r="O190" i="13" l="1"/>
  <c r="Q190" i="13" l="1"/>
  <c r="S190" i="13" l="1"/>
  <c r="U190" i="13" l="1"/>
  <c r="W190" i="13" s="1"/>
  <c r="U312" i="13"/>
  <c r="Y190" i="13" l="1"/>
  <c r="W173" i="13"/>
  <c r="AA190" i="13" l="1"/>
  <c r="AA173" i="13" s="1"/>
  <c r="Y173" i="13"/>
  <c r="AC190" i="13" l="1"/>
  <c r="AC173" i="13" s="1"/>
  <c r="AE190" i="13" l="1"/>
  <c r="AG190" i="13" l="1"/>
  <c r="AE173" i="13"/>
  <c r="AI190" i="13" l="1"/>
  <c r="AG173" i="13"/>
  <c r="AK190" i="13" l="1"/>
  <c r="AI173" i="13"/>
  <c r="AM190" i="13" l="1"/>
  <c r="AK173" i="13"/>
  <c r="AO190" i="13" l="1"/>
  <c r="AM173" i="13"/>
  <c r="AM312" i="13" l="1"/>
  <c r="AQ190" i="13"/>
  <c r="AQ173" i="13" s="1"/>
  <c r="AO173" i="13"/>
  <c r="AO312" i="13" s="1"/>
  <c r="AS173" i="13" l="1"/>
  <c r="AQ312" i="13"/>
  <c r="W202" i="13" l="1"/>
  <c r="Y202" i="13"/>
  <c r="U208" i="13"/>
  <c r="W208" i="13" s="1"/>
  <c r="Y208" i="13" s="1"/>
  <c r="AA208" i="13" s="1"/>
  <c r="U248" i="13"/>
  <c r="AC208" i="13" l="1"/>
  <c r="AE208" i="13" s="1"/>
  <c r="AG208" i="13" s="1"/>
  <c r="AI208" i="13" s="1"/>
  <c r="AK208" i="13" s="1"/>
  <c r="AM208" i="13" s="1"/>
  <c r="AO208" i="13" s="1"/>
  <c r="AQ208" i="13" s="1"/>
  <c r="W191" i="13"/>
  <c r="AA202" i="13"/>
  <c r="Y191" i="13"/>
  <c r="Y248" i="13" s="1"/>
  <c r="AA191" i="13" l="1"/>
  <c r="AA248" i="13" s="1"/>
  <c r="W248" i="13"/>
  <c r="AC202" i="13"/>
  <c r="AE202" i="13" l="1"/>
  <c r="AC191" i="13"/>
  <c r="AC248" i="13" l="1"/>
  <c r="AG202" i="13"/>
  <c r="AE191" i="13"/>
  <c r="AE248" i="13" s="1"/>
  <c r="AI202" i="13" l="1"/>
  <c r="AG191" i="13"/>
  <c r="AG248" i="13" s="1"/>
  <c r="AK202" i="13" l="1"/>
  <c r="AI191" i="13"/>
  <c r="AI248" i="13" s="1"/>
  <c r="AK191" i="13" l="1"/>
  <c r="AK248" i="13" s="1"/>
  <c r="AM202" i="13"/>
  <c r="AO202" i="13" l="1"/>
  <c r="AM191" i="13"/>
  <c r="AM248" i="13" l="1"/>
  <c r="AM256" i="13" s="1"/>
  <c r="AQ202" i="13"/>
  <c r="AQ191" i="13" s="1"/>
  <c r="AQ248" i="13" s="1"/>
  <c r="AQ256" i="13" s="1"/>
  <c r="AO191" i="13"/>
  <c r="AO248" i="13" s="1"/>
  <c r="AO256" i="13" s="1"/>
  <c r="AS202" i="13" l="1"/>
  <c r="AS191" i="13"/>
  <c r="AS241" i="13" l="1"/>
  <c r="U252" i="13"/>
  <c r="U254" i="13" l="1"/>
  <c r="U256" i="13"/>
  <c r="W289" i="13" l="1"/>
  <c r="Y289" i="13" s="1"/>
  <c r="AA289" i="13" s="1"/>
  <c r="AC289" i="13" s="1"/>
  <c r="AE289" i="13" s="1"/>
  <c r="AG289" i="13" s="1"/>
  <c r="AI289" i="13" s="1"/>
  <c r="AK289" i="13" s="1"/>
  <c r="AM289" i="13" s="1"/>
  <c r="AO289" i="13" s="1"/>
  <c r="AQ289" i="13" s="1"/>
  <c r="U309" i="13"/>
  <c r="AS289" i="13" l="1"/>
  <c r="W257" i="13" l="1"/>
  <c r="I116" i="13" l="1"/>
  <c r="I119" i="13" s="1"/>
  <c r="K116" i="13"/>
  <c r="O116" i="13"/>
  <c r="O119" i="13" s="1"/>
  <c r="I120" i="13"/>
  <c r="K120" i="13"/>
  <c r="O120" i="13"/>
  <c r="I123" i="13"/>
  <c r="K123" i="13"/>
  <c r="O123" i="13"/>
  <c r="W123" i="13"/>
  <c r="O32" i="13"/>
  <c r="K32" i="13"/>
  <c r="I32" i="13"/>
  <c r="K119" i="13" l="1"/>
  <c r="AM374" i="13"/>
  <c r="AK374" i="13"/>
  <c r="AI374" i="13"/>
  <c r="AG374" i="13"/>
  <c r="AE374" i="13"/>
  <c r="AC374" i="13"/>
  <c r="AA374" i="13"/>
  <c r="Y374" i="13"/>
  <c r="W374" i="13"/>
  <c r="AM345" i="13"/>
  <c r="AK345" i="13"/>
  <c r="AI345" i="13"/>
  <c r="AG345" i="13"/>
  <c r="AE345" i="13"/>
  <c r="AC345" i="13"/>
  <c r="AA345" i="13"/>
  <c r="Y345" i="13"/>
  <c r="W345" i="13"/>
  <c r="AM343" i="13"/>
  <c r="AK343" i="13"/>
  <c r="AI343" i="13"/>
  <c r="AG343" i="13"/>
  <c r="AE343" i="13"/>
  <c r="AC343" i="13"/>
  <c r="AA343" i="13"/>
  <c r="Y343" i="13"/>
  <c r="W343" i="13"/>
  <c r="AM341" i="13"/>
  <c r="AK341" i="13"/>
  <c r="AI341" i="13"/>
  <c r="AG341" i="13"/>
  <c r="AE341" i="13"/>
  <c r="AC341" i="13"/>
  <c r="AA341" i="13"/>
  <c r="Y341" i="13"/>
  <c r="W341" i="13"/>
  <c r="AM340" i="13"/>
  <c r="AK340" i="13"/>
  <c r="AI340" i="13"/>
  <c r="AG340" i="13"/>
  <c r="AE340" i="13"/>
  <c r="AC340" i="13"/>
  <c r="AA340" i="13"/>
  <c r="Y340" i="13"/>
  <c r="W340" i="13"/>
  <c r="AM334" i="13"/>
  <c r="AK334" i="13"/>
  <c r="AI334" i="13"/>
  <c r="AG334" i="13"/>
  <c r="AE334" i="13"/>
  <c r="AC334" i="13"/>
  <c r="AA334" i="13"/>
  <c r="Y334" i="13"/>
  <c r="W334" i="13"/>
  <c r="AM333" i="13"/>
  <c r="AK333" i="13"/>
  <c r="AI333" i="13"/>
  <c r="AG333" i="13"/>
  <c r="AE333" i="13"/>
  <c r="AC333" i="13"/>
  <c r="AA333" i="13"/>
  <c r="Y333" i="13"/>
  <c r="W333" i="13"/>
  <c r="AM331" i="13"/>
  <c r="AK331" i="13"/>
  <c r="AI331" i="13"/>
  <c r="AG331" i="13"/>
  <c r="AE331" i="13"/>
  <c r="AC331" i="13"/>
  <c r="AA331" i="13"/>
  <c r="Y331" i="13"/>
  <c r="W331" i="13"/>
  <c r="AM330" i="13"/>
  <c r="AK330" i="13"/>
  <c r="AI330" i="13"/>
  <c r="AG330" i="13"/>
  <c r="AE330" i="13"/>
  <c r="AC330" i="13"/>
  <c r="AA330" i="13"/>
  <c r="Y330" i="13"/>
  <c r="W330" i="13"/>
  <c r="U330" i="13"/>
  <c r="AM329" i="13"/>
  <c r="AK329" i="13"/>
  <c r="AI329" i="13"/>
  <c r="AG329" i="13"/>
  <c r="AE329" i="13"/>
  <c r="AC329" i="13"/>
  <c r="AA329" i="13"/>
  <c r="Y329" i="13"/>
  <c r="W329" i="13"/>
  <c r="AM328" i="13"/>
  <c r="AK328" i="13"/>
  <c r="AI328" i="13"/>
  <c r="AG328" i="13"/>
  <c r="AE328" i="13"/>
  <c r="AC328" i="13"/>
  <c r="AA328" i="13"/>
  <c r="Y328" i="13"/>
  <c r="W328" i="13"/>
  <c r="AM327" i="13"/>
  <c r="AK327" i="13"/>
  <c r="AI327" i="13"/>
  <c r="AG327" i="13"/>
  <c r="AE327" i="13"/>
  <c r="AC327" i="13"/>
  <c r="AA327" i="13"/>
  <c r="Y327" i="13"/>
  <c r="W327" i="13"/>
  <c r="S330" i="13"/>
  <c r="Q330" i="13"/>
  <c r="O330" i="13"/>
  <c r="AR374" i="13"/>
  <c r="AR345" i="13"/>
  <c r="AR343" i="13"/>
  <c r="AR341" i="13"/>
  <c r="AR340" i="13"/>
  <c r="AR334" i="13"/>
  <c r="AR333" i="13"/>
  <c r="AR331" i="13"/>
  <c r="AR327" i="13"/>
  <c r="I330" i="13"/>
  <c r="AK307" i="13"/>
  <c r="AI307" i="13"/>
  <c r="AG307" i="13"/>
  <c r="AE307" i="13"/>
  <c r="AC307" i="13"/>
  <c r="AA307" i="13"/>
  <c r="Y307" i="13"/>
  <c r="W307" i="13"/>
  <c r="AK269" i="13"/>
  <c r="AI269" i="13"/>
  <c r="AG269" i="13"/>
  <c r="AE269" i="13"/>
  <c r="AC269" i="13"/>
  <c r="AA269" i="13"/>
  <c r="Y269" i="13"/>
  <c r="AK268" i="13"/>
  <c r="AI268" i="13"/>
  <c r="AG268" i="13"/>
  <c r="AE268" i="13"/>
  <c r="AC268" i="13"/>
  <c r="AA268" i="13"/>
  <c r="Y268" i="13"/>
  <c r="AK267" i="13"/>
  <c r="AI267" i="13"/>
  <c r="AG267" i="13"/>
  <c r="AE267" i="13"/>
  <c r="AC267" i="13"/>
  <c r="AA267" i="13"/>
  <c r="Y267" i="13"/>
  <c r="AK262" i="13"/>
  <c r="AI262" i="13"/>
  <c r="AG262" i="13"/>
  <c r="AE262" i="13"/>
  <c r="AC262" i="13"/>
  <c r="AA262" i="13"/>
  <c r="Y262" i="13"/>
  <c r="AK261" i="13"/>
  <c r="AI261" i="13"/>
  <c r="AG261" i="13"/>
  <c r="AE261" i="13"/>
  <c r="AC261" i="13"/>
  <c r="AA261" i="13"/>
  <c r="Y261" i="13"/>
  <c r="AK247" i="13"/>
  <c r="AI247" i="13"/>
  <c r="AG247" i="13"/>
  <c r="AE247" i="13"/>
  <c r="AC247" i="13"/>
  <c r="AA247" i="13"/>
  <c r="Y247" i="13"/>
  <c r="AK253" i="13"/>
  <c r="AG253" i="13"/>
  <c r="AE253" i="13"/>
  <c r="AA253" i="13"/>
  <c r="Y253" i="13"/>
  <c r="AK215" i="13"/>
  <c r="AI215" i="13"/>
  <c r="AG215" i="13"/>
  <c r="AE215" i="13"/>
  <c r="AC215" i="13"/>
  <c r="AA215" i="13"/>
  <c r="Y215" i="13"/>
  <c r="AK210" i="13"/>
  <c r="AI210" i="13"/>
  <c r="AG210" i="13"/>
  <c r="AE210" i="13"/>
  <c r="AC210" i="13"/>
  <c r="AA210" i="13"/>
  <c r="Y210" i="13"/>
  <c r="AK209" i="13"/>
  <c r="AI209" i="13"/>
  <c r="AG209" i="13"/>
  <c r="AE209" i="13"/>
  <c r="AC209" i="13"/>
  <c r="AA209" i="13"/>
  <c r="Y209" i="13"/>
  <c r="AR291" i="13"/>
  <c r="AR290" i="13"/>
  <c r="AR289" i="13"/>
  <c r="AR261" i="13"/>
  <c r="AR260" i="13"/>
  <c r="AR247" i="13"/>
  <c r="AR228" i="13"/>
  <c r="AR210" i="13"/>
  <c r="AR209" i="13"/>
  <c r="AR208" i="13"/>
  <c r="AR206" i="13"/>
  <c r="AR205" i="13"/>
  <c r="AR203" i="13"/>
  <c r="AR202" i="13"/>
  <c r="AR200" i="13"/>
  <c r="AR193" i="13"/>
  <c r="AR191" i="13"/>
  <c r="AR178" i="13"/>
  <c r="AR174" i="13"/>
  <c r="AR173" i="13"/>
  <c r="W134" i="13"/>
  <c r="W110" i="13"/>
  <c r="W109" i="13"/>
  <c r="W101" i="13"/>
  <c r="W100" i="13"/>
  <c r="AR135" i="13"/>
  <c r="AR109" i="13"/>
  <c r="AR107" i="13"/>
  <c r="AR105" i="13"/>
  <c r="AR97" i="13"/>
  <c r="AR80" i="13"/>
  <c r="AR71" i="13"/>
  <c r="AR70" i="13"/>
  <c r="AR64" i="13"/>
  <c r="AR50" i="13"/>
  <c r="AR230" i="13" l="1"/>
  <c r="AR292" i="13"/>
  <c r="AR34" i="13"/>
  <c r="AR116" i="13"/>
  <c r="AR146" i="13"/>
  <c r="AR192" i="13"/>
  <c r="AR204" i="13"/>
  <c r="AR241" i="13"/>
  <c r="AR269" i="13"/>
  <c r="AR307" i="13"/>
  <c r="AR23" i="13"/>
  <c r="AR38" i="13"/>
  <c r="AR56" i="13"/>
  <c r="AR99" i="13"/>
  <c r="AR110" i="13"/>
  <c r="AR242" i="13"/>
  <c r="AR244" i="13"/>
  <c r="AR32" i="13"/>
  <c r="AR18" i="13"/>
  <c r="AR62" i="13"/>
  <c r="AR57" i="13"/>
  <c r="AR100" i="13"/>
  <c r="AR130" i="13"/>
  <c r="AR150" i="13"/>
  <c r="K330" i="13"/>
  <c r="AR330" i="13"/>
  <c r="AR33" i="13"/>
  <c r="AR48" i="13"/>
  <c r="AR19" i="13"/>
  <c r="AR49" i="13"/>
  <c r="AR63" i="13"/>
  <c r="AR78" i="13"/>
  <c r="AR101" i="13"/>
  <c r="AR131" i="13"/>
  <c r="AR201" i="13"/>
  <c r="AR207" i="13"/>
  <c r="AR229" i="13"/>
  <c r="AR246" i="13"/>
  <c r="AC253" i="13"/>
  <c r="AI253" i="13"/>
  <c r="AR81" i="13"/>
  <c r="W111" i="13"/>
  <c r="I440" i="13"/>
  <c r="K435" i="13"/>
  <c r="I435" i="13"/>
  <c r="I411" i="13"/>
  <c r="AI161" i="13"/>
  <c r="AI164" i="13" s="1"/>
  <c r="AC161" i="13"/>
  <c r="AC164" i="13" s="1"/>
  <c r="AE161" i="13"/>
  <c r="AE164" i="13" s="1"/>
  <c r="S161" i="13"/>
  <c r="S164" i="13" s="1"/>
  <c r="K387" i="13"/>
  <c r="AO161" i="13"/>
  <c r="AO164" i="13" s="1"/>
  <c r="Q161" i="13"/>
  <c r="Q164" i="13" s="1"/>
  <c r="G441" i="13"/>
  <c r="G438" i="13"/>
  <c r="G435" i="13" s="1"/>
  <c r="G434" i="13"/>
  <c r="G412" i="13"/>
  <c r="G408" i="13"/>
  <c r="G411" i="13" s="1"/>
  <c r="G388" i="13"/>
  <c r="G383" i="13" s="1"/>
  <c r="G382" i="13" s="1"/>
  <c r="G384" i="13"/>
  <c r="G440" i="13"/>
  <c r="G387" i="13"/>
  <c r="F441" i="13"/>
  <c r="F440" i="13" s="1"/>
  <c r="F438" i="13"/>
  <c r="F435" i="13" s="1"/>
  <c r="F434" i="13"/>
  <c r="F412" i="13"/>
  <c r="F408" i="13"/>
  <c r="F411" i="13" s="1"/>
  <c r="F388" i="13"/>
  <c r="F384" i="13"/>
  <c r="F387" i="13" s="1"/>
  <c r="AS435" i="13" l="1"/>
  <c r="AR317" i="13"/>
  <c r="AR96" i="13"/>
  <c r="AR252" i="13"/>
  <c r="AR119" i="13"/>
  <c r="AR144" i="13"/>
  <c r="AR248" i="13"/>
  <c r="AR37" i="13"/>
  <c r="AR85" i="13"/>
  <c r="AR82" i="13"/>
  <c r="M330" i="13"/>
  <c r="AS330" i="13"/>
  <c r="AR86" i="13"/>
  <c r="AR111" i="13"/>
  <c r="AR22" i="13"/>
  <c r="AR190" i="13"/>
  <c r="AR112" i="13"/>
  <c r="AR120" i="13"/>
  <c r="AR102" i="13"/>
  <c r="AR240" i="13"/>
  <c r="AR316" i="13"/>
  <c r="AR313" i="13"/>
  <c r="AR47" i="13"/>
  <c r="AR253" i="13"/>
  <c r="AE218" i="13"/>
  <c r="W161" i="13"/>
  <c r="G407" i="13"/>
  <c r="G406" i="13" s="1"/>
  <c r="I407" i="13"/>
  <c r="I406" i="13" s="1"/>
  <c r="F383" i="13"/>
  <c r="F382" i="13" s="1"/>
  <c r="K383" i="13"/>
  <c r="K382" i="13" s="1"/>
  <c r="K161" i="13" s="1"/>
  <c r="K440" i="13"/>
  <c r="AS440" i="13" s="1"/>
  <c r="AS387" i="13"/>
  <c r="O161" i="13"/>
  <c r="Y161" i="13"/>
  <c r="Y164" i="13" s="1"/>
  <c r="K411" i="13"/>
  <c r="K407" i="13"/>
  <c r="AC218" i="13"/>
  <c r="AI218" i="13"/>
  <c r="AO218" i="13"/>
  <c r="AK161" i="13"/>
  <c r="AK164" i="13" s="1"/>
  <c r="I387" i="13"/>
  <c r="I383" i="13"/>
  <c r="I382" i="13" s="1"/>
  <c r="G381" i="13"/>
  <c r="G380" i="13" s="1"/>
  <c r="F407" i="13"/>
  <c r="F406" i="13" s="1"/>
  <c r="AG218" i="13" l="1"/>
  <c r="AG161" i="13"/>
  <c r="AG164" i="13" s="1"/>
  <c r="I381" i="13"/>
  <c r="I380" i="13" s="1"/>
  <c r="AS380" i="13" s="1"/>
  <c r="I161" i="13"/>
  <c r="AS383" i="13"/>
  <c r="AM218" i="13"/>
  <c r="AM161" i="13"/>
  <c r="AM164" i="13" s="1"/>
  <c r="AA218" i="13"/>
  <c r="AA161" i="13"/>
  <c r="AA164" i="13" s="1"/>
  <c r="W218" i="13"/>
  <c r="W217" i="13" s="1"/>
  <c r="W216" i="13" s="1"/>
  <c r="AS216" i="13" s="1"/>
  <c r="AR95" i="13"/>
  <c r="AR115" i="13"/>
  <c r="AR254" i="13"/>
  <c r="F381" i="13"/>
  <c r="F380" i="13" s="1"/>
  <c r="K406" i="13"/>
  <c r="Y218" i="13"/>
  <c r="AR145" i="13"/>
  <c r="AK218" i="13"/>
  <c r="W250" i="13" l="1"/>
  <c r="M161" i="13"/>
  <c r="AS382" i="13"/>
  <c r="AR166" i="13"/>
  <c r="W249" i="13"/>
  <c r="W258" i="13"/>
  <c r="K381" i="13"/>
  <c r="AS161" i="13" l="1"/>
  <c r="M164" i="13"/>
  <c r="AR129" i="13"/>
  <c r="AR159" i="13"/>
  <c r="Y257" i="13"/>
  <c r="AR160" i="13"/>
  <c r="AR164" i="13"/>
  <c r="K380" i="13"/>
  <c r="W251" i="13"/>
  <c r="W256" i="13"/>
  <c r="S309" i="13"/>
  <c r="S267" i="13"/>
  <c r="Q287" i="13"/>
  <c r="Q267" i="13"/>
  <c r="O267" i="13"/>
  <c r="M267" i="13"/>
  <c r="K287" i="13"/>
  <c r="I267" i="13"/>
  <c r="I287" i="13"/>
  <c r="AS267" i="13" l="1"/>
  <c r="M309" i="13"/>
  <c r="O287" i="13"/>
  <c r="S287" i="13"/>
  <c r="O309" i="13"/>
  <c r="Q309" i="13"/>
  <c r="I309" i="13"/>
  <c r="K309" i="13"/>
  <c r="M287" i="13"/>
  <c r="AS287" i="13" l="1"/>
  <c r="AS309" i="13"/>
  <c r="S253" i="13"/>
  <c r="S215" i="13"/>
  <c r="S248" i="13"/>
  <c r="Q253" i="13"/>
  <c r="Q217" i="13"/>
  <c r="Q218" i="13" s="1"/>
  <c r="Q215" i="13"/>
  <c r="Q177" i="13"/>
  <c r="Q248" i="13"/>
  <c r="O232" i="13"/>
  <c r="O249" i="13"/>
  <c r="M215" i="13"/>
  <c r="M177" i="13"/>
  <c r="M248" i="13"/>
  <c r="K248" i="13"/>
  <c r="K177" i="13"/>
  <c r="I252" i="13"/>
  <c r="I217" i="13"/>
  <c r="I218" i="13" s="1"/>
  <c r="I215" i="13"/>
  <c r="I190" i="13"/>
  <c r="I248" i="13"/>
  <c r="I177" i="13"/>
  <c r="K249" i="13" l="1"/>
  <c r="O240" i="13"/>
  <c r="M253" i="13"/>
  <c r="O215" i="13"/>
  <c r="K215" i="13"/>
  <c r="AS215" i="13" s="1"/>
  <c r="I208" i="13"/>
  <c r="O252" i="13"/>
  <c r="O208" i="13"/>
  <c r="M190" i="13"/>
  <c r="K252" i="13"/>
  <c r="Q208" i="13"/>
  <c r="K190" i="13"/>
  <c r="AS190" i="13" s="1"/>
  <c r="M208" i="13"/>
  <c r="M249" i="13"/>
  <c r="O177" i="13"/>
  <c r="O253" i="13"/>
  <c r="Q240" i="13"/>
  <c r="S208" i="13"/>
  <c r="S249" i="13"/>
  <c r="K208" i="13"/>
  <c r="M240" i="13"/>
  <c r="O217" i="13"/>
  <c r="O218" i="13" s="1"/>
  <c r="S252" i="13"/>
  <c r="S254" i="13" s="1"/>
  <c r="S217" i="13"/>
  <c r="S218" i="13" s="1"/>
  <c r="S240" i="13"/>
  <c r="S177" i="13"/>
  <c r="S232" i="13"/>
  <c r="Q252" i="13"/>
  <c r="Q254" i="13" s="1"/>
  <c r="Q250" i="13"/>
  <c r="Q249" i="13"/>
  <c r="Q232" i="13"/>
  <c r="O248" i="13"/>
  <c r="O256" i="13" s="1"/>
  <c r="M217" i="13"/>
  <c r="M218" i="13" s="1"/>
  <c r="M252" i="13"/>
  <c r="M232" i="13"/>
  <c r="K217" i="13"/>
  <c r="K240" i="13"/>
  <c r="K232" i="13"/>
  <c r="I249" i="13"/>
  <c r="I256" i="13" s="1"/>
  <c r="I240" i="13"/>
  <c r="I250" i="13"/>
  <c r="I232" i="13"/>
  <c r="AS177" i="13" l="1"/>
  <c r="AS208" i="13"/>
  <c r="AS232" i="13"/>
  <c r="AS249" i="13"/>
  <c r="AS240" i="13"/>
  <c r="K218" i="13"/>
  <c r="AS218" i="13" s="1"/>
  <c r="AS217" i="13"/>
  <c r="AS248" i="13"/>
  <c r="S256" i="13"/>
  <c r="K256" i="13"/>
  <c r="O254" i="13"/>
  <c r="M254" i="13"/>
  <c r="K250" i="13"/>
  <c r="I251" i="13"/>
  <c r="O250" i="13"/>
  <c r="O251" i="13" s="1"/>
  <c r="Q251" i="13"/>
  <c r="M250" i="13"/>
  <c r="M251" i="13" s="1"/>
  <c r="M256" i="13"/>
  <c r="S250" i="13"/>
  <c r="S251" i="13" s="1"/>
  <c r="Q256" i="13"/>
  <c r="K251" i="13" l="1"/>
  <c r="AS251" i="13" s="1"/>
  <c r="AS250" i="13"/>
  <c r="S317" i="13"/>
  <c r="Q317" i="13"/>
  <c r="Q313" i="13"/>
  <c r="Q316" i="13" s="1"/>
  <c r="O149" i="13"/>
  <c r="O134" i="13"/>
  <c r="O144" i="13"/>
  <c r="O96" i="13"/>
  <c r="O102" i="13"/>
  <c r="O62" i="13"/>
  <c r="O37" i="13"/>
  <c r="O312" i="13"/>
  <c r="M317" i="13"/>
  <c r="K149" i="13"/>
  <c r="K134" i="13"/>
  <c r="AS134" i="13" s="1"/>
  <c r="K111" i="13"/>
  <c r="K62" i="13"/>
  <c r="AS62" i="13" s="1"/>
  <c r="K51" i="13"/>
  <c r="K37" i="13"/>
  <c r="K317" i="13"/>
  <c r="I134" i="13"/>
  <c r="I51" i="13"/>
  <c r="I317" i="13"/>
  <c r="I312" i="13"/>
  <c r="I167" i="13"/>
  <c r="I149" i="13"/>
  <c r="I62" i="13"/>
  <c r="I37" i="13"/>
  <c r="O167" i="13"/>
  <c r="AS167" i="13" s="1"/>
  <c r="O51" i="13"/>
  <c r="O47" i="13"/>
  <c r="K72" i="13"/>
  <c r="K86" i="13"/>
  <c r="AS37" i="13" l="1"/>
  <c r="AS51" i="13"/>
  <c r="I112" i="13"/>
  <c r="O72" i="13"/>
  <c r="I72" i="13"/>
  <c r="I111" i="13"/>
  <c r="I73" i="13"/>
  <c r="I76" i="13" s="1"/>
  <c r="I55" i="13"/>
  <c r="I102" i="13"/>
  <c r="K102" i="13"/>
  <c r="AS102" i="13" s="1"/>
  <c r="O22" i="13"/>
  <c r="O313" i="13"/>
  <c r="O316" i="13" s="1"/>
  <c r="M312" i="13"/>
  <c r="O86" i="13"/>
  <c r="O317" i="13"/>
  <c r="S312" i="13"/>
  <c r="I22" i="13"/>
  <c r="I313" i="13"/>
  <c r="I316" i="13" s="1"/>
  <c r="I86" i="13"/>
  <c r="K81" i="13"/>
  <c r="K312" i="13"/>
  <c r="K55" i="13"/>
  <c r="K96" i="13"/>
  <c r="M313" i="13"/>
  <c r="M316" i="13" s="1"/>
  <c r="O73" i="13"/>
  <c r="O76" i="13" s="1"/>
  <c r="S313" i="13"/>
  <c r="S316" i="13" s="1"/>
  <c r="I96" i="13"/>
  <c r="K22" i="13"/>
  <c r="K313" i="13"/>
  <c r="Q312" i="13"/>
  <c r="O81" i="13"/>
  <c r="O115" i="13" s="1"/>
  <c r="O55" i="13"/>
  <c r="O112" i="13"/>
  <c r="I81" i="13"/>
  <c r="I144" i="13"/>
  <c r="O111" i="13"/>
  <c r="AS111" i="13" s="1"/>
  <c r="K73" i="13"/>
  <c r="I47" i="13"/>
  <c r="I82" i="13"/>
  <c r="I85" i="13" s="1"/>
  <c r="O82" i="13"/>
  <c r="O85" i="13" s="1"/>
  <c r="K47" i="13"/>
  <c r="K112" i="13"/>
  <c r="K82" i="13"/>
  <c r="K144" i="13"/>
  <c r="AS72" i="13" l="1"/>
  <c r="AS47" i="13"/>
  <c r="K76" i="13"/>
  <c r="AS76" i="13" s="1"/>
  <c r="AS73" i="13"/>
  <c r="K316" i="13"/>
  <c r="AS55" i="13"/>
  <c r="K95" i="13"/>
  <c r="I115" i="13"/>
  <c r="I145" i="13" s="1"/>
  <c r="K115" i="13"/>
  <c r="I95" i="13"/>
  <c r="K85" i="13"/>
  <c r="O95" i="13"/>
  <c r="O145" i="13"/>
  <c r="O166" i="13"/>
  <c r="O171" i="13" s="1"/>
  <c r="K145" i="13" l="1"/>
  <c r="I166" i="13"/>
  <c r="I171" i="13" s="1"/>
  <c r="K166" i="13"/>
  <c r="I159" i="13"/>
  <c r="I129" i="13" s="1"/>
  <c r="I160" i="13"/>
  <c r="I164" i="13" s="1"/>
  <c r="O160" i="13"/>
  <c r="O164" i="13" s="1"/>
  <c r="O159" i="13"/>
  <c r="O129" i="13" s="1"/>
  <c r="K160" i="13"/>
  <c r="K159" i="13"/>
  <c r="K164" i="13" l="1"/>
  <c r="K171" i="13"/>
  <c r="AS171" i="13" s="1"/>
  <c r="K129" i="13"/>
  <c r="D73" i="4"/>
  <c r="E73" i="4"/>
  <c r="F73" i="4"/>
  <c r="G73" i="4"/>
  <c r="H73" i="4"/>
  <c r="I73" i="4"/>
  <c r="J73" i="4"/>
  <c r="K73" i="4"/>
  <c r="D74" i="4"/>
  <c r="E74" i="4"/>
  <c r="F74" i="4"/>
  <c r="G74" i="4"/>
  <c r="H74" i="4"/>
  <c r="I74" i="4"/>
  <c r="J74" i="4"/>
  <c r="K74" i="4"/>
  <c r="D75" i="4"/>
  <c r="E75" i="4"/>
  <c r="F75" i="4"/>
  <c r="G75" i="4"/>
  <c r="H75" i="4"/>
  <c r="I75" i="4"/>
  <c r="J75" i="4"/>
  <c r="K75" i="4"/>
  <c r="D76" i="4"/>
  <c r="E76" i="4"/>
  <c r="F76" i="4"/>
  <c r="G76" i="4"/>
  <c r="H76" i="4"/>
  <c r="I76" i="4"/>
  <c r="J76" i="4"/>
  <c r="K76" i="4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9" i="6"/>
  <c r="G70" i="6"/>
  <c r="G71" i="6"/>
  <c r="G75" i="6"/>
  <c r="G76" i="6"/>
  <c r="G77" i="6"/>
  <c r="G78" i="6"/>
  <c r="G114" i="6" s="1"/>
  <c r="G79" i="6"/>
  <c r="G80" i="6"/>
  <c r="G81" i="6"/>
  <c r="G82" i="6"/>
  <c r="G83" i="6"/>
  <c r="G84" i="6"/>
  <c r="G85" i="6"/>
  <c r="G86" i="6"/>
  <c r="G113" i="6"/>
  <c r="G87" i="6"/>
  <c r="G88" i="6"/>
  <c r="G89" i="6"/>
  <c r="G90" i="6"/>
  <c r="G91" i="6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D113" i="6"/>
  <c r="E113" i="6"/>
  <c r="F113" i="6"/>
  <c r="D116" i="6"/>
  <c r="E116" i="6"/>
  <c r="F116" i="6"/>
  <c r="G116" i="6"/>
  <c r="G119" i="6"/>
  <c r="G120" i="6"/>
  <c r="G125" i="6"/>
  <c r="G126" i="6"/>
  <c r="G127" i="6"/>
  <c r="G128" i="6"/>
  <c r="G129" i="6"/>
  <c r="G130" i="6"/>
  <c r="G131" i="6"/>
  <c r="G132" i="6"/>
  <c r="G133" i="6"/>
  <c r="G134" i="6"/>
  <c r="G135" i="6"/>
  <c r="G136" i="6"/>
  <c r="G137" i="6"/>
  <c r="G138" i="6"/>
  <c r="G139" i="6"/>
  <c r="G140" i="6"/>
  <c r="G141" i="6"/>
  <c r="G142" i="6"/>
  <c r="G143" i="6"/>
  <c r="G144" i="6"/>
  <c r="G145" i="6"/>
  <c r="J145" i="6"/>
  <c r="K145" i="6"/>
  <c r="L145" i="6"/>
  <c r="G146" i="6"/>
  <c r="G147" i="6"/>
  <c r="G148" i="6"/>
  <c r="G149" i="6"/>
  <c r="G150" i="6"/>
  <c r="G151" i="6"/>
  <c r="G152" i="6"/>
  <c r="G153" i="6"/>
  <c r="G154" i="6"/>
  <c r="G155" i="6"/>
  <c r="G156" i="6"/>
  <c r="G157" i="6"/>
  <c r="G158" i="6"/>
  <c r="G159" i="6"/>
  <c r="G160" i="6"/>
  <c r="G161" i="6"/>
  <c r="G162" i="6"/>
  <c r="G163" i="6"/>
  <c r="G164" i="6"/>
  <c r="G165" i="6"/>
  <c r="G166" i="6"/>
  <c r="G167" i="6"/>
  <c r="G168" i="6"/>
  <c r="G169" i="6"/>
  <c r="G170" i="6"/>
  <c r="G171" i="6"/>
  <c r="G172" i="6"/>
  <c r="G173" i="6"/>
  <c r="G174" i="6"/>
  <c r="G175" i="6"/>
  <c r="G176" i="6"/>
  <c r="G177" i="6"/>
  <c r="G178" i="6"/>
  <c r="G179" i="6"/>
  <c r="G180" i="6"/>
  <c r="G181" i="6"/>
  <c r="G182" i="6"/>
  <c r="G183" i="6"/>
  <c r="C191" i="6"/>
  <c r="D191" i="6"/>
  <c r="E191" i="6"/>
  <c r="F191" i="6"/>
  <c r="C192" i="6"/>
  <c r="D192" i="6"/>
  <c r="E192" i="6"/>
  <c r="G192" i="6" s="1"/>
  <c r="F192" i="6"/>
  <c r="C196" i="6"/>
  <c r="G196" i="6" s="1"/>
  <c r="D196" i="6"/>
  <c r="E196" i="6"/>
  <c r="F196" i="6"/>
  <c r="C197" i="6"/>
  <c r="D197" i="6"/>
  <c r="G197" i="6" s="1"/>
  <c r="E197" i="6"/>
  <c r="F197" i="6"/>
  <c r="D198" i="6"/>
  <c r="G198" i="6"/>
  <c r="E198" i="6"/>
  <c r="F198" i="6"/>
  <c r="E199" i="6"/>
  <c r="F199" i="6"/>
  <c r="C200" i="6"/>
  <c r="D200" i="6"/>
  <c r="E200" i="6"/>
  <c r="F200" i="6"/>
  <c r="C204" i="6"/>
  <c r="D204" i="6"/>
  <c r="E204" i="6"/>
  <c r="F204" i="6"/>
  <c r="G204" i="6"/>
  <c r="C205" i="6"/>
  <c r="D205" i="6"/>
  <c r="E205" i="6"/>
  <c r="F205" i="6"/>
  <c r="G205" i="6"/>
  <c r="C206" i="6"/>
  <c r="D206" i="6"/>
  <c r="E206" i="6"/>
  <c r="F206" i="6"/>
  <c r="G206" i="6"/>
  <c r="C207" i="6"/>
  <c r="D207" i="6"/>
  <c r="E207" i="6"/>
  <c r="F207" i="6"/>
  <c r="G207" i="6"/>
  <c r="C208" i="6"/>
  <c r="D208" i="6"/>
  <c r="E208" i="6"/>
  <c r="F208" i="6"/>
  <c r="G208" i="6"/>
  <c r="C209" i="6"/>
  <c r="D209" i="6"/>
  <c r="E209" i="6"/>
  <c r="F209" i="6"/>
  <c r="G209" i="6"/>
  <c r="C210" i="6"/>
  <c r="D210" i="6"/>
  <c r="E210" i="6"/>
  <c r="F210" i="6"/>
  <c r="G210" i="6"/>
  <c r="C214" i="6"/>
  <c r="G214" i="6" s="1"/>
  <c r="D214" i="6"/>
  <c r="E214" i="6"/>
  <c r="F214" i="6"/>
  <c r="C216" i="6"/>
  <c r="D216" i="6"/>
  <c r="G216" i="6" s="1"/>
  <c r="E216" i="6"/>
  <c r="F216" i="6"/>
  <c r="C220" i="6"/>
  <c r="C248" i="6" s="1"/>
  <c r="D220" i="6"/>
  <c r="G220" i="6" s="1"/>
  <c r="E220" i="6"/>
  <c r="F220" i="6"/>
  <c r="C221" i="6"/>
  <c r="D221" i="6"/>
  <c r="E221" i="6"/>
  <c r="E249" i="6" s="1"/>
  <c r="F221" i="6"/>
  <c r="C222" i="6"/>
  <c r="C223" i="6" s="1"/>
  <c r="D222" i="6"/>
  <c r="E222" i="6"/>
  <c r="F222" i="6"/>
  <c r="G222" i="6" s="1"/>
  <c r="C224" i="6"/>
  <c r="C250" i="6" s="1"/>
  <c r="C252" i="6" s="1"/>
  <c r="D224" i="6"/>
  <c r="E224" i="6"/>
  <c r="F224" i="6"/>
  <c r="C227" i="6"/>
  <c r="C251" i="6" s="1"/>
  <c r="D227" i="6"/>
  <c r="E227" i="6"/>
  <c r="F227" i="6"/>
  <c r="C228" i="6"/>
  <c r="D228" i="6"/>
  <c r="E228" i="6"/>
  <c r="F228" i="6"/>
  <c r="C229" i="6"/>
  <c r="D229" i="6"/>
  <c r="E229" i="6"/>
  <c r="F229" i="6"/>
  <c r="C230" i="6"/>
  <c r="D230" i="6"/>
  <c r="E230" i="6"/>
  <c r="F230" i="6"/>
  <c r="C231" i="6"/>
  <c r="D231" i="6"/>
  <c r="E231" i="6"/>
  <c r="F231" i="6"/>
  <c r="C232" i="6"/>
  <c r="D232" i="6"/>
  <c r="E232" i="6"/>
  <c r="F232" i="6"/>
  <c r="C233" i="6"/>
  <c r="D233" i="6"/>
  <c r="E233" i="6"/>
  <c r="F233" i="6"/>
  <c r="F276" i="6" s="1"/>
  <c r="C234" i="6"/>
  <c r="D234" i="6"/>
  <c r="E234" i="6"/>
  <c r="F234" i="6"/>
  <c r="C235" i="6"/>
  <c r="D235" i="6"/>
  <c r="E235" i="6"/>
  <c r="E236" i="6" s="1"/>
  <c r="E259" i="6" s="1"/>
  <c r="F235" i="6"/>
  <c r="C237" i="6"/>
  <c r="D237" i="6"/>
  <c r="E237" i="6"/>
  <c r="E239" i="6" s="1"/>
  <c r="E215" i="6" s="1"/>
  <c r="F237" i="6"/>
  <c r="C238" i="6"/>
  <c r="C239" i="6" s="1"/>
  <c r="C215" i="6" s="1"/>
  <c r="D238" i="6"/>
  <c r="E238" i="6"/>
  <c r="F238" i="6"/>
  <c r="C240" i="6"/>
  <c r="C242" i="6" s="1"/>
  <c r="D240" i="6"/>
  <c r="E240" i="6"/>
  <c r="F240" i="6"/>
  <c r="C241" i="6"/>
  <c r="D241" i="6"/>
  <c r="E241" i="6"/>
  <c r="F241" i="6"/>
  <c r="F242" i="6" s="1"/>
  <c r="G249" i="6"/>
  <c r="G250" i="6"/>
  <c r="G251" i="6"/>
  <c r="G252" i="6"/>
  <c r="G253" i="6"/>
  <c r="G254" i="6"/>
  <c r="G255" i="6"/>
  <c r="G256" i="6"/>
  <c r="G257" i="6"/>
  <c r="G258" i="6"/>
  <c r="G259" i="6"/>
  <c r="C265" i="6"/>
  <c r="C275" i="6" s="1"/>
  <c r="C274" i="6"/>
  <c r="D265" i="6"/>
  <c r="D274" i="6" s="1"/>
  <c r="G274" i="6" s="1"/>
  <c r="E265" i="6"/>
  <c r="E274" i="6" s="1"/>
  <c r="E270" i="6"/>
  <c r="F265" i="6"/>
  <c r="C266" i="6"/>
  <c r="D266" i="6"/>
  <c r="D270" i="6"/>
  <c r="G266" i="6"/>
  <c r="E266" i="6"/>
  <c r="F266" i="6"/>
  <c r="F270" i="6" s="1"/>
  <c r="C267" i="6"/>
  <c r="D267" i="6"/>
  <c r="E267" i="6"/>
  <c r="E278" i="6"/>
  <c r="F267" i="6"/>
  <c r="C268" i="6"/>
  <c r="D268" i="6"/>
  <c r="D271" i="6" s="1"/>
  <c r="E268" i="6"/>
  <c r="E271" i="6" s="1"/>
  <c r="F268" i="6"/>
  <c r="F271" i="6" s="1"/>
  <c r="C269" i="6"/>
  <c r="D269" i="6"/>
  <c r="G269" i="6"/>
  <c r="D276" i="6"/>
  <c r="E269" i="6"/>
  <c r="E276" i="6" s="1"/>
  <c r="F269" i="6"/>
  <c r="G273" i="6"/>
  <c r="D286" i="6"/>
  <c r="E286" i="6"/>
  <c r="F286" i="6"/>
  <c r="D287" i="6"/>
  <c r="E287" i="6"/>
  <c r="F287" i="6"/>
  <c r="D288" i="6"/>
  <c r="E288" i="6"/>
  <c r="F288" i="6"/>
  <c r="D289" i="6"/>
  <c r="E289" i="6"/>
  <c r="F289" i="6"/>
  <c r="D290" i="6"/>
  <c r="E290" i="6"/>
  <c r="F290" i="6"/>
  <c r="D291" i="6"/>
  <c r="E291" i="6"/>
  <c r="F291" i="6"/>
  <c r="C292" i="6"/>
  <c r="D292" i="6"/>
  <c r="E292" i="6"/>
  <c r="F292" i="6"/>
  <c r="E275" i="6"/>
  <c r="F278" i="6"/>
  <c r="E250" i="6"/>
  <c r="C276" i="6"/>
  <c r="D239" i="6"/>
  <c r="D215" i="6" s="1"/>
  <c r="G215" i="6" s="1"/>
  <c r="D250" i="6"/>
  <c r="D275" i="6"/>
  <c r="D223" i="6"/>
  <c r="G265" i="6"/>
  <c r="D251" i="6"/>
  <c r="D252" i="6" s="1"/>
  <c r="C253" i="6" l="1"/>
  <c r="F253" i="6"/>
  <c r="D248" i="6"/>
  <c r="G200" i="6"/>
  <c r="G191" i="6"/>
  <c r="G270" i="6"/>
  <c r="G268" i="6"/>
  <c r="G271" i="6" s="1"/>
  <c r="E242" i="6"/>
  <c r="C236" i="6"/>
  <c r="C259" i="6" s="1"/>
  <c r="E251" i="6"/>
  <c r="E257" i="6" s="1"/>
  <c r="E277" i="6"/>
  <c r="G275" i="6"/>
  <c r="D249" i="6"/>
  <c r="C271" i="6"/>
  <c r="C277" i="6"/>
  <c r="D242" i="6"/>
  <c r="D243" i="6" s="1"/>
  <c r="F239" i="6"/>
  <c r="F215" i="6" s="1"/>
  <c r="F236" i="6"/>
  <c r="F259" i="6" s="1"/>
  <c r="C249" i="6"/>
  <c r="C257" i="6" s="1"/>
  <c r="C254" i="6"/>
  <c r="C279" i="6" s="1"/>
  <c r="C270" i="6"/>
  <c r="D254" i="6"/>
  <c r="D279" i="6" s="1"/>
  <c r="D253" i="6"/>
  <c r="F249" i="6"/>
  <c r="F254" i="6"/>
  <c r="F279" i="6" s="1"/>
  <c r="E223" i="6"/>
  <c r="D278" i="6"/>
  <c r="E252" i="6"/>
  <c r="D236" i="6"/>
  <c r="D259" i="6" s="1"/>
  <c r="F248" i="6"/>
  <c r="F277" i="6" s="1"/>
  <c r="E248" i="6"/>
  <c r="E225" i="6"/>
  <c r="E226" i="6" s="1"/>
  <c r="E244" i="6"/>
  <c r="E243" i="6"/>
  <c r="D225" i="6"/>
  <c r="D226" i="6" s="1"/>
  <c r="D277" i="6"/>
  <c r="G248" i="6"/>
  <c r="F225" i="6"/>
  <c r="F244" i="6"/>
  <c r="F243" i="6"/>
  <c r="C244" i="6"/>
  <c r="C243" i="6"/>
  <c r="C225" i="6"/>
  <c r="C226" i="6" s="1"/>
  <c r="D256" i="6"/>
  <c r="D280" i="6" s="1"/>
  <c r="D255" i="6"/>
  <c r="C256" i="6"/>
  <c r="C280" i="6" s="1"/>
  <c r="C255" i="6"/>
  <c r="F256" i="6"/>
  <c r="F280" i="6" s="1"/>
  <c r="E254" i="6"/>
  <c r="E279" i="6" s="1"/>
  <c r="G267" i="6"/>
  <c r="D199" i="6"/>
  <c r="G199" i="6" s="1"/>
  <c r="E253" i="6"/>
  <c r="F251" i="6"/>
  <c r="F257" i="6" s="1"/>
  <c r="C278" i="6"/>
  <c r="C199" i="6"/>
  <c r="C198" i="6"/>
  <c r="F223" i="6"/>
  <c r="G221" i="6"/>
  <c r="G223" i="6" s="1"/>
  <c r="D257" i="6"/>
  <c r="F250" i="6"/>
  <c r="F252" i="6" s="1"/>
  <c r="D244" i="6" l="1"/>
  <c r="E255" i="6"/>
  <c r="E256" i="6"/>
  <c r="E280" i="6" s="1"/>
  <c r="F255" i="6"/>
  <c r="AR329" i="13" l="1"/>
  <c r="AR328" i="13"/>
  <c r="AR216" i="13" l="1"/>
  <c r="AR249" i="13" l="1"/>
  <c r="AR251" i="13" l="1"/>
  <c r="Y252" i="13" l="1"/>
  <c r="Y254" i="13" l="1"/>
  <c r="AA252" i="13"/>
  <c r="AA254" i="13" s="1"/>
  <c r="AC252" i="13" l="1"/>
  <c r="AC254" i="13" s="1"/>
  <c r="AE252" i="13" l="1"/>
  <c r="AE254" i="13" s="1"/>
  <c r="AG252" i="13" l="1"/>
  <c r="AG254" i="13" s="1"/>
  <c r="AI252" i="13"/>
  <c r="AI254" i="13" s="1"/>
  <c r="AK252" i="13" l="1"/>
  <c r="AK254" i="13" s="1"/>
  <c r="AS252" i="13" l="1"/>
  <c r="AI309" i="13" l="1"/>
  <c r="AC309" i="13"/>
  <c r="W309" i="13"/>
  <c r="AG309" i="13"/>
  <c r="AA309" i="13"/>
  <c r="AK309" i="13"/>
  <c r="AE309" i="13"/>
  <c r="Y309" i="13"/>
  <c r="AA216" i="13" l="1"/>
  <c r="AA249" i="13" s="1"/>
  <c r="AE216" i="13"/>
  <c r="AE249" i="13" s="1"/>
  <c r="Y216" i="13"/>
  <c r="AG216" i="13"/>
  <c r="AG249" i="13" s="1"/>
  <c r="AI216" i="13"/>
  <c r="AI249" i="13" s="1"/>
  <c r="AC216" i="13"/>
  <c r="AC249" i="13" s="1"/>
  <c r="AK216" i="13"/>
  <c r="AK249" i="13" s="1"/>
  <c r="AI256" i="13" l="1"/>
  <c r="AG256" i="13"/>
  <c r="AE256" i="13"/>
  <c r="Y249" i="13"/>
  <c r="Y258" i="13"/>
  <c r="AK256" i="13"/>
  <c r="AC256" i="13"/>
  <c r="AA256" i="13"/>
  <c r="AA257" i="13" l="1"/>
  <c r="Y256" i="13"/>
  <c r="AS256" i="13" s="1"/>
  <c r="AC217" i="13"/>
  <c r="AC250" i="13" s="1"/>
  <c r="AC251" i="13" s="1"/>
  <c r="Y217" i="13"/>
  <c r="Y250" i="13" s="1"/>
  <c r="Y251" i="13" s="1"/>
  <c r="AE217" i="13"/>
  <c r="AE250" i="13" s="1"/>
  <c r="AE251" i="13" s="1"/>
  <c r="AI217" i="13"/>
  <c r="AI250" i="13" s="1"/>
  <c r="AI251" i="13" s="1"/>
  <c r="AA217" i="13"/>
  <c r="AA250" i="13" s="1"/>
  <c r="AA251" i="13" s="1"/>
  <c r="AG217" i="13"/>
  <c r="AG250" i="13" s="1"/>
  <c r="AG251" i="13" s="1"/>
  <c r="AK217" i="13"/>
  <c r="AK250" i="13" s="1"/>
  <c r="AK251" i="13" s="1"/>
  <c r="AA258" i="13" l="1"/>
  <c r="AC257" i="13" l="1"/>
  <c r="AC258" i="13" l="1"/>
  <c r="Y317" i="13"/>
  <c r="W86" i="13"/>
  <c r="W317" i="13"/>
  <c r="AE257" i="13" l="1"/>
  <c r="W313" i="13"/>
  <c r="W22" i="13"/>
  <c r="AS22" i="13" s="1"/>
  <c r="W82" i="13"/>
  <c r="W116" i="13" s="1"/>
  <c r="W119" i="13" s="1"/>
  <c r="AA317" i="13"/>
  <c r="Y313" i="13"/>
  <c r="Y316" i="13" s="1"/>
  <c r="AE258" i="13" l="1"/>
  <c r="W316" i="13"/>
  <c r="W130" i="13"/>
  <c r="AC317" i="13"/>
  <c r="W85" i="13"/>
  <c r="AA313" i="13"/>
  <c r="AA316" i="13" s="1"/>
  <c r="Y312" i="13"/>
  <c r="AG257" i="13" l="1"/>
  <c r="Y260" i="13"/>
  <c r="AC313" i="13"/>
  <c r="AC316" i="13" s="1"/>
  <c r="AA312" i="13"/>
  <c r="AE317" i="13"/>
  <c r="AG258" i="13" l="1"/>
  <c r="AC312" i="13"/>
  <c r="AG317" i="13"/>
  <c r="AA260" i="13"/>
  <c r="AE313" i="13"/>
  <c r="AI257" i="13" l="1"/>
  <c r="AC260" i="13"/>
  <c r="AI317" i="13"/>
  <c r="AE316" i="13"/>
  <c r="AE312" i="13"/>
  <c r="AG313" i="13"/>
  <c r="AG316" i="13" l="1"/>
  <c r="AI258" i="13"/>
  <c r="AG312" i="13"/>
  <c r="AK317" i="13"/>
  <c r="AS317" i="13" s="1"/>
  <c r="AI313" i="13"/>
  <c r="AI316" i="13" s="1"/>
  <c r="AE260" i="13"/>
  <c r="AK257" i="13" l="1"/>
  <c r="AI312" i="13"/>
  <c r="AK313" i="13"/>
  <c r="AS313" i="13" s="1"/>
  <c r="AG260" i="13"/>
  <c r="AK258" i="13" l="1"/>
  <c r="AK312" i="13"/>
  <c r="AG246" i="13"/>
  <c r="AK316" i="13"/>
  <c r="AS316" i="13" s="1"/>
  <c r="AI260" i="13"/>
  <c r="AM257" i="13" l="1"/>
  <c r="AI246" i="13"/>
  <c r="AS86" i="13"/>
  <c r="AK260" i="13"/>
  <c r="AS82" i="13"/>
  <c r="AM258" i="13" l="1"/>
  <c r="AS85" i="13"/>
  <c r="AO257" i="13" l="1"/>
  <c r="AM246" i="13"/>
  <c r="AK246" i="13"/>
  <c r="AO258" i="13" l="1"/>
  <c r="AQ257" i="13" l="1"/>
  <c r="AS144" i="13"/>
  <c r="AO246" i="13"/>
  <c r="AQ258" i="13" l="1"/>
  <c r="AS257" i="13"/>
  <c r="AS258" i="13" l="1"/>
  <c r="AR312" i="13"/>
  <c r="AR256" i="13" l="1"/>
  <c r="AS411" i="13" l="1"/>
  <c r="AS407" i="13" l="1"/>
  <c r="AS406" i="13" l="1"/>
  <c r="AS381" i="13" l="1"/>
  <c r="AR258" i="13" l="1"/>
  <c r="AR257" i="13"/>
  <c r="AS242" i="13"/>
  <c r="I244" i="13"/>
  <c r="I253" i="13"/>
  <c r="I254" i="13" s="1"/>
  <c r="K244" i="13"/>
  <c r="K253" i="13"/>
  <c r="AS32" i="13"/>
  <c r="W18" i="13"/>
  <c r="AS18" i="13" s="1"/>
  <c r="AS253" i="13" l="1"/>
  <c r="K254" i="13"/>
  <c r="AS254" i="13" s="1"/>
  <c r="W312" i="13"/>
  <c r="AS312" i="13" s="1"/>
  <c r="W81" i="13"/>
  <c r="AS81" i="13" l="1"/>
  <c r="W95" i="13"/>
  <c r="AS95" i="13" s="1"/>
  <c r="AS112" i="13"/>
  <c r="W105" i="13"/>
  <c r="AS105" i="13" l="1"/>
  <c r="W96" i="13"/>
  <c r="W115" i="13" s="1"/>
  <c r="AS96" i="13" l="1"/>
  <c r="W145" i="13"/>
  <c r="W131" i="13"/>
  <c r="W120" i="13"/>
  <c r="W166" i="13"/>
  <c r="AS166" i="13" s="1"/>
  <c r="AS115" i="13"/>
  <c r="Y131" i="13" l="1"/>
  <c r="W135" i="13"/>
  <c r="AS246" i="13"/>
  <c r="W160" i="13"/>
  <c r="AS145" i="13"/>
  <c r="AA131" i="13" l="1"/>
  <c r="Y135" i="13"/>
  <c r="Y150" i="13" s="1"/>
  <c r="AS129" i="13"/>
  <c r="AS159" i="13"/>
  <c r="W164" i="13"/>
  <c r="AS164" i="13" s="1"/>
  <c r="AS160" i="13"/>
  <c r="W150" i="13"/>
  <c r="AS120" i="13"/>
  <c r="AS116" i="13"/>
  <c r="AS119" i="13"/>
  <c r="W149" i="13"/>
  <c r="AS149" i="13" s="1"/>
  <c r="AC131" i="13" l="1"/>
  <c r="AA135" i="13"/>
  <c r="AA150" i="13" s="1"/>
  <c r="W146" i="13"/>
  <c r="AS146" i="13" s="1"/>
  <c r="AE131" i="13" l="1"/>
  <c r="AC135" i="13"/>
  <c r="AC150" i="13" l="1"/>
  <c r="AG131" i="13"/>
  <c r="AE135" i="13"/>
  <c r="AE150" i="13" s="1"/>
  <c r="AI131" i="13" l="1"/>
  <c r="AG135" i="13"/>
  <c r="AG150" i="13" s="1"/>
  <c r="AK131" i="13" l="1"/>
  <c r="AI135" i="13"/>
  <c r="AI150" i="13" s="1"/>
  <c r="AM131" i="13" l="1"/>
  <c r="AK135" i="13"/>
  <c r="AK150" i="13" l="1"/>
  <c r="AO131" i="13"/>
  <c r="AM135" i="13"/>
  <c r="AM150" i="13" s="1"/>
  <c r="AQ131" i="13" l="1"/>
  <c r="AO135" i="13"/>
  <c r="AO150" i="13" s="1"/>
  <c r="AQ135" i="13" l="1"/>
  <c r="AQ150" i="13" s="1"/>
  <c r="AS150" i="13" s="1"/>
  <c r="AS131" i="13"/>
  <c r="AS135" i="13"/>
</calcChain>
</file>

<file path=xl/sharedStrings.xml><?xml version="1.0" encoding="utf-8"?>
<sst xmlns="http://schemas.openxmlformats.org/spreadsheetml/2006/main" count="2699" uniqueCount="1220">
  <si>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</si>
  <si>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</si>
  <si>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</si>
  <si>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</si>
  <si>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</si>
  <si>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</si>
  <si>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</si>
  <si>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</si>
  <si>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</si>
  <si>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</si>
  <si>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</si>
  <si>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</si>
  <si>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</si>
  <si>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</si>
  <si>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</si>
  <si>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</si>
  <si>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</si>
  <si>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</si>
  <si>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</si>
  <si>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</si>
  <si>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</si>
  <si>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</si>
  <si>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</si>
  <si>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</si>
  <si>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</si>
  <si>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</si>
  <si>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</si>
  <si>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</si>
  <si>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</si>
  <si>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</si>
  <si>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</si>
  <si>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</si>
  <si>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</si>
  <si>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</si>
  <si>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</si>
  <si>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</si>
  <si>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</si>
  <si>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</si>
  <si>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</si>
  <si>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</si>
  <si>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</si>
  <si>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</si>
  <si>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</si>
  <si>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</si>
  <si>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</si>
  <si>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</si>
  <si>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</si>
  <si>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</si>
  <si>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</si>
  <si>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</si>
  <si>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</si>
  <si>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</si>
  <si>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</si>
  <si>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</si>
  <si>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</si>
  <si>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</si>
  <si>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</si>
  <si>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</si>
  <si>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</si>
  <si>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</si>
  <si>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</si>
  <si>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</si>
  <si>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</si>
  <si>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</si>
  <si>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</si>
  <si>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</si>
  <si>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</si>
  <si>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</si>
  <si>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</si>
  <si>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</si>
  <si>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</si>
  <si>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</si>
  <si>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</si>
  <si>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</si>
  <si>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</si>
  <si>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</si>
  <si>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</si>
  <si>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</si>
  <si>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</si>
  <si>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</si>
  <si>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</si>
  <si>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</si>
  <si>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</si>
  <si>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</si>
  <si>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</si>
  <si>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</si>
  <si>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</si>
  <si>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</si>
  <si>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</si>
  <si>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</si>
  <si>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</si>
  <si>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</si>
  <si>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</si>
  <si>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</si>
  <si>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</si>
  <si>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</si>
  <si>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</si>
  <si>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</si>
  <si>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</si>
  <si>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</si>
  <si>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</si>
  <si>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</si>
  <si>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</si>
  <si>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</si>
  <si>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</si>
  <si>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</si>
  <si>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</si>
  <si>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</si>
  <si>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</si>
  <si>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</si>
  <si>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</si>
  <si>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</si>
  <si>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</si>
  <si>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</si>
  <si>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</si>
  <si>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</si>
  <si>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</si>
  <si>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</si>
  <si>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</si>
  <si>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</si>
  <si>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</si>
  <si>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</si>
  <si>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</si>
  <si>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</si>
  <si>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</si>
  <si>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</si>
  <si>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</si>
  <si>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</si>
  <si>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</si>
  <si>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</si>
  <si>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</si>
  <si>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</si>
  <si>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</si>
  <si>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</si>
  <si>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</si>
  <si>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</si>
  <si>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</si>
  <si>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</si>
  <si>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</si>
  <si>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</si>
  <si>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</si>
  <si>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</si>
  <si>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</si>
  <si>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</si>
  <si>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</si>
  <si>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</si>
  <si>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</si>
  <si>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</si>
  <si>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</si>
  <si>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</si>
  <si>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</si>
  <si>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</si>
  <si>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</si>
  <si>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</si>
  <si>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</si>
  <si>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</si>
  <si>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</si>
  <si>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</si>
  <si>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</si>
  <si>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</si>
  <si>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</si>
  <si>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</si>
  <si>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</si>
  <si>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</si>
  <si>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</si>
  <si>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</si>
  <si>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</si>
  <si>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</si>
  <si>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</si>
  <si>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</si>
  <si>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</si>
  <si>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</si>
  <si>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</si>
  <si>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</si>
  <si>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</si>
  <si>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</si>
  <si>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</si>
  <si>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</si>
  <si>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</si>
  <si>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</si>
  <si>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</si>
  <si>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</si>
  <si>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</si>
  <si>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</si>
  <si>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</si>
  <si>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</si>
  <si>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</si>
  <si>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</si>
  <si>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</si>
  <si>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</si>
  <si>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</si>
  <si>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Факт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</si>
  <si>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</si>
  <si>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</si>
  <si>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</si>
  <si>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</si>
  <si>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</si>
  <si>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</si>
  <si>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</si>
  <si>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</si>
  <si>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</si>
  <si>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</si>
  <si>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</si>
  <si>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</si>
  <si>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</si>
  <si>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</si>
  <si>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</si>
  <si>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</si>
  <si>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</si>
  <si>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</si>
  <si>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</si>
  <si>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</si>
  <si>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</si>
  <si>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</si>
  <si>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</si>
  <si>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</si>
  <si>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</si>
  <si>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</si>
  <si>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</si>
  <si>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</si>
  <si>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</si>
  <si>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</si>
  <si>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</si>
  <si>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</si>
  <si>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</si>
  <si>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</si>
  <si>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</si>
  <si>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</si>
  <si>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</si>
  <si>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</si>
  <si>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</si>
  <si>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</si>
  <si>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</si>
  <si>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</si>
  <si>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</si>
  <si>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</si>
  <si>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</si>
  <si>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</si>
  <si>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</si>
  <si>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</si>
  <si>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</si>
  <si>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</si>
  <si>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</si>
  <si>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</si>
  <si>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</si>
  <si>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</si>
  <si>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</si>
  <si>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</si>
  <si>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</si>
  <si>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</si>
  <si>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</si>
  <si>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</si>
  <si>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</si>
  <si>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</si>
  <si>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</si>
  <si>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</si>
  <si>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</si>
  <si>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</si>
  <si>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</si>
  <si>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</si>
  <si>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</si>
  <si>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</si>
  <si>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</si>
  <si>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</si>
  <si>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</si>
  <si>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</si>
  <si>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</si>
  <si>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</si>
  <si>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</si>
  <si>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</si>
  <si>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</si>
  <si>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</si>
  <si>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</si>
  <si>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</si>
  <si>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</si>
  <si>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</si>
  <si>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</si>
  <si>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</si>
  <si>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</si>
  <si>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</si>
  <si>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</si>
  <si>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</si>
  <si>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</si>
  <si>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</si>
  <si>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</si>
  <si>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</si>
  <si>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</si>
  <si>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</si>
  <si>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</si>
  <si>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</si>
  <si>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</si>
  <si>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</si>
  <si>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</si>
  <si>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</si>
  <si>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</si>
  <si>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</si>
  <si>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</si>
  <si>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</si>
  <si>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</si>
  <si>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</si>
  <si>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</si>
  <si>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</si>
  <si>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</si>
  <si>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</si>
  <si>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</si>
  <si>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</si>
  <si>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</si>
  <si>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</si>
  <si>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</si>
  <si>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</si>
  <si>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</si>
  <si>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</si>
  <si>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</si>
  <si>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</si>
  <si>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</si>
  <si>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</si>
  <si>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</si>
  <si>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</si>
  <si>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</si>
  <si>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</si>
  <si>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</si>
  <si>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</si>
  <si>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</si>
  <si>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</si>
  <si>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</si>
  <si>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</si>
  <si>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</si>
  <si>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</si>
  <si>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</si>
  <si>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</si>
  <si>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</si>
  <si>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</si>
  <si>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</si>
  <si>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</si>
  <si>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</si>
  <si>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</si>
  <si>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</si>
  <si>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</si>
  <si>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</si>
  <si>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</si>
  <si>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</si>
  <si>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</si>
  <si>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</si>
  <si>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</si>
  <si>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</si>
  <si>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</si>
  <si>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</si>
  <si>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</si>
  <si>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</si>
  <si>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</si>
  <si>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</si>
  <si>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</si>
  <si>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</si>
  <si>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</si>
  <si>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</si>
  <si>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</si>
  <si>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</si>
  <si>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</si>
  <si>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</si>
  <si>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</si>
  <si>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</si>
  <si>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</si>
  <si>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</si>
  <si>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</si>
  <si>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</si>
  <si>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</si>
  <si>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</si>
  <si>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</si>
  <si>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</si>
  <si>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</si>
  <si>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</si>
  <si>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</si>
  <si>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</si>
  <si>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</si>
  <si>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</si>
  <si>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</si>
  <si>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</si>
  <si>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</si>
  <si>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</si>
  <si>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</si>
  <si>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</si>
  <si>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</si>
  <si>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</si>
  <si>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</si>
  <si>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</si>
  <si>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</si>
  <si>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</si>
  <si>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</si>
  <si>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</si>
  <si>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</si>
  <si>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</si>
  <si>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</si>
  <si>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</si>
  <si>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</si>
  <si>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</si>
  <si>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</si>
  <si>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</si>
  <si>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</si>
  <si>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</si>
  <si>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</si>
  <si>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</si>
  <si>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</si>
  <si>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</si>
  <si>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</si>
  <si>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</si>
  <si>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</si>
  <si>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</si>
  <si>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</si>
  <si>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</si>
  <si>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</si>
  <si>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</si>
  <si>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</si>
  <si>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</si>
  <si>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</si>
  <si>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</si>
  <si>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</si>
  <si>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</si>
  <si>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</si>
  <si>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</si>
  <si>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</si>
  <si>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</si>
  <si>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</si>
  <si>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</si>
  <si>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</si>
  <si>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</si>
  <si>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</si>
  <si>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</si>
  <si>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</si>
  <si>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</si>
  <si>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</si>
  <si>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</si>
  <si>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</si>
  <si>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</si>
  <si>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</si>
  <si>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</si>
  <si>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</si>
  <si>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</si>
  <si>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</si>
  <si>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</si>
  <si>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</si>
  <si>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</si>
  <si>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</si>
  <si>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</si>
  <si>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</si>
  <si>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</si>
  <si>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</si>
  <si>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</si>
  <si>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</si>
  <si>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</si>
  <si>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</si>
  <si>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</si>
  <si>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</si>
  <si>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</si>
  <si>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</si>
  <si>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</si>
  <si>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</si>
  <si>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</si>
  <si>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</si>
  <si>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</si>
  <si>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</si>
  <si>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</si>
  <si>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</si>
  <si>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</si>
  <si>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</si>
  <si>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</si>
  <si>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</si>
  <si>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</si>
  <si>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</si>
  <si>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</si>
  <si>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</si>
  <si>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</si>
  <si>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</si>
  <si>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</si>
  <si>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</si>
  <si>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</si>
  <si>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</si>
  <si>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</si>
  <si>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</si>
  <si>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</si>
  <si>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</si>
  <si>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</si>
  <si>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</si>
  <si>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</si>
  <si>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</si>
  <si>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</si>
  <si>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</si>
  <si>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</si>
  <si>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</si>
  <si>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</si>
  <si>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</si>
  <si>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</si>
  <si>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</si>
  <si>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</si>
  <si>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</si>
  <si>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</si>
  <si>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</si>
  <si>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</si>
  <si>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</si>
  <si>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</si>
  <si>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</si>
  <si>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</si>
  <si>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</si>
  <si>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</si>
  <si>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</si>
  <si>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</si>
  <si>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</si>
  <si>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</si>
  <si>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</si>
  <si>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</si>
  <si>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</si>
  <si>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</si>
  <si>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</si>
  <si>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</si>
  <si>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</si>
  <si>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</si>
  <si>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</si>
  <si>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</si>
  <si>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</si>
  <si>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</si>
  <si>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</si>
  <si>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</si>
  <si>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</si>
  <si>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</si>
  <si>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</si>
  <si>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</si>
  <si>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</si>
  <si>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</si>
  <si>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</si>
  <si>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</si>
  <si>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</si>
  <si>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</si>
  <si>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</si>
  <si>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</si>
  <si>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</si>
  <si>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</si>
  <si>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</si>
  <si>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</si>
  <si>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</si>
  <si>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</si>
  <si>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</si>
  <si>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</si>
  <si>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</si>
  <si>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</si>
  <si>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</si>
  <si>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</si>
  <si>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</si>
  <si>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</si>
  <si>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</si>
  <si>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</si>
  <si>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</si>
  <si>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</si>
  <si>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</si>
  <si>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</si>
  <si>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</si>
  <si>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</si>
  <si>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</si>
  <si>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</si>
  <si>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</si>
  <si>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</si>
  <si>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</si>
  <si>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</si>
  <si>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</si>
  <si>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</si>
  <si>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</si>
  <si>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</si>
  <si>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</si>
  <si>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</si>
  <si>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</si>
  <si>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</si>
  <si>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</si>
  <si>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</si>
  <si>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</si>
  <si>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</si>
  <si>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</si>
  <si>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</si>
  <si>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</si>
  <si>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</si>
  <si>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</si>
  <si>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</si>
  <si>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</si>
  <si>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</si>
  <si>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</si>
  <si>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</si>
  <si>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</si>
  <si>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</si>
  <si>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</si>
  <si>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</si>
  <si>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</si>
  <si>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</si>
  <si>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</si>
  <si>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</si>
  <si>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</si>
  <si>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</si>
  <si>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</si>
  <si>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</si>
  <si>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</si>
  <si>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</si>
  <si>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</si>
  <si>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</si>
  <si>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</si>
  <si>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</si>
  <si>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</si>
  <si>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</si>
  <si>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</si>
  <si>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Предложение по корректировке  утвержденного плана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</si>
  <si>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</si>
  <si>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</si>
  <si>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</si>
  <si>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</si>
  <si>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</si>
  <si>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</si>
  <si>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</si>
  <si>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</si>
  <si>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</si>
  <si>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</si>
  <si>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</si>
  <si>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</si>
  <si>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</si>
  <si>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</si>
  <si>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</si>
  <si>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</si>
  <si>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</si>
  <si>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</si>
  <si>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</si>
  <si>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</si>
  <si>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</si>
  <si>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</si>
  <si>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</si>
  <si>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</si>
  <si>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</si>
  <si>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</si>
  <si>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</si>
  <si>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</si>
  <si>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</si>
  <si>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</si>
  <si>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</si>
  <si>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</si>
  <si>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</si>
  <si>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</si>
  <si>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</si>
  <si>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</si>
  <si>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</si>
  <si>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</si>
  <si>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</si>
  <si>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</si>
  <si>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</si>
  <si>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</si>
  <si>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</si>
  <si>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</si>
  <si>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</si>
  <si>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</si>
  <si>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</si>
  <si>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</si>
  <si>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</si>
  <si>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</si>
  <si>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</si>
  <si>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</si>
  <si>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</si>
  <si>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</si>
  <si>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</si>
  <si>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</si>
  <si>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</si>
  <si>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</si>
  <si>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</si>
  <si>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</si>
  <si>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</si>
  <si>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</si>
  <si>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</si>
  <si>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</si>
  <si>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</si>
  <si>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</si>
  <si>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</si>
  <si>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</si>
  <si>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</si>
  <si>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</si>
  <si>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</si>
  <si>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</si>
  <si>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</si>
  <si>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</si>
  <si>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</si>
  <si>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</si>
  <si>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</si>
  <si>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</si>
  <si>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</si>
  <si>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</si>
  <si>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</si>
  <si>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</si>
  <si>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</si>
  <si>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</si>
  <si>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</si>
  <si>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</si>
  <si>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</si>
  <si>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</si>
  <si>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</si>
  <si>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</si>
  <si>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</si>
  <si>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</si>
  <si>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</si>
  <si>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</si>
  <si>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</si>
  <si>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</si>
  <si>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</si>
  <si>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</si>
  <si>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</si>
  <si>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</si>
  <si>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</si>
  <si>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</si>
  <si>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</si>
  <si>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</si>
  <si>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</si>
  <si>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</si>
  <si>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</si>
  <si>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</si>
  <si>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</si>
  <si>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</si>
  <si>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</si>
  <si>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</si>
  <si>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</si>
  <si>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</si>
  <si>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</si>
  <si>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</si>
  <si>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</si>
  <si>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</si>
  <si>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</si>
  <si>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</si>
  <si>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</si>
  <si>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</si>
  <si>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</si>
  <si>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</si>
  <si>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</si>
  <si>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</si>
  <si>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</si>
  <si>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</si>
  <si>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</si>
  <si>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</si>
  <si>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</si>
  <si>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</si>
  <si>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</si>
  <si>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</si>
  <si>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</si>
  <si>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</si>
  <si>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</si>
  <si>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</si>
  <si>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</si>
  <si>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</si>
  <si>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</si>
  <si>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</si>
  <si>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</si>
  <si>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</si>
  <si>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</si>
  <si>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</si>
  <si>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</si>
  <si>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</si>
  <si>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</si>
  <si>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</si>
  <si>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</si>
  <si>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</si>
  <si>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</si>
  <si>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</si>
  <si>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</si>
  <si>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</si>
  <si>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</si>
  <si>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</si>
  <si>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</si>
  <si>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</si>
  <si>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</si>
  <si>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</si>
  <si>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</si>
  <si>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</si>
  <si>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</si>
  <si>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</si>
  <si>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</si>
  <si>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</si>
  <si>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</si>
  <si>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</si>
  <si>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</si>
  <si>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</si>
  <si>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</si>
  <si>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</si>
  <si>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</si>
  <si>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</si>
  <si>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</si>
  <si>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</si>
  <si>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</si>
  <si>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</si>
  <si>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</si>
  <si>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</si>
  <si>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</si>
  <si>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</si>
  <si>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</si>
  <si>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</si>
  <si>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</si>
  <si>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</si>
  <si>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</si>
  <si>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</si>
  <si>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</si>
  <si>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</si>
  <si>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</si>
  <si>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</si>
  <si>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</si>
  <si>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</si>
  <si>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</si>
  <si>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</si>
  <si>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</si>
  <si>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</si>
  <si>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</si>
  <si>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</si>
  <si>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</si>
  <si>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</si>
  <si>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</si>
  <si>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</si>
  <si>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</si>
  <si>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</si>
  <si>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</si>
  <si>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</si>
  <si>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</si>
  <si>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</si>
  <si>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</si>
  <si>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</si>
  <si>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</si>
  <si>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</si>
  <si>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</si>
  <si>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</si>
  <si>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</si>
  <si>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</si>
  <si>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</si>
  <si>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</si>
  <si>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</si>
  <si>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</si>
  <si>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</si>
  <si>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</si>
  <si>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</si>
  <si>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</si>
  <si>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</si>
  <si>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</si>
  <si>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</si>
  <si>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</si>
  <si>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</si>
  <si>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</si>
  <si>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</si>
  <si>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</si>
  <si>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</si>
  <si>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</si>
  <si>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</si>
  <si>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</si>
  <si>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</si>
  <si>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</si>
  <si>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</si>
  <si>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</si>
  <si>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</si>
  <si>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</si>
  <si>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</si>
  <si>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</si>
  <si>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</si>
  <si>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</si>
  <si>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</si>
  <si>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</si>
  <si>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</si>
  <si>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</si>
  <si>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</si>
  <si>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</si>
  <si>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</si>
  <si>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</si>
  <si>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</si>
  <si>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</si>
  <si>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</si>
  <si>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</si>
  <si>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</si>
  <si>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</si>
  <si>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</si>
  <si>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</si>
  <si>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</si>
  <si>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</si>
  <si>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</si>
  <si>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</si>
  <si>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</si>
  <si>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</si>
  <si>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</si>
  <si>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</si>
  <si>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</si>
  <si>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</si>
  <si>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</si>
  <si>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</si>
  <si>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</si>
  <si>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</si>
  <si>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</si>
  <si>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</si>
  <si>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</si>
  <si>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</si>
  <si>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</si>
  <si>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</si>
  <si>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</si>
  <si>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</si>
  <si>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</si>
  <si>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</si>
  <si>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</si>
  <si>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</si>
  <si>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</si>
  <si>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</si>
  <si>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</si>
  <si>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</si>
  <si>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</si>
  <si>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</si>
  <si>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</si>
  <si>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</si>
  <si>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</si>
  <si>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</si>
  <si>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</si>
  <si>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</si>
  <si>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</si>
  <si>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</si>
  <si>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>23.2.9</t>
  </si>
  <si>
    <t>прочая кредиторская задолженность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</si>
  <si>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</si>
  <si>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</si>
  <si>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</si>
  <si>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</si>
  <si>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</si>
  <si>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</si>
  <si>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</si>
  <si>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</si>
  <si>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</si>
  <si>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</si>
  <si>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</si>
  <si>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</si>
  <si>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</si>
  <si>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</si>
  <si>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</si>
  <si>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</si>
  <si>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</si>
  <si>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</si>
  <si>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</si>
  <si>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</si>
  <si>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</si>
  <si>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</si>
  <si>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</si>
  <si>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</si>
  <si>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</si>
  <si>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</si>
  <si>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</si>
  <si>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</si>
  <si>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</si>
  <si>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</si>
  <si>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</si>
  <si>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</si>
  <si>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</si>
  <si>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</si>
  <si>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</si>
  <si>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</si>
  <si>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</si>
  <si>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</si>
  <si>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</si>
  <si>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</si>
  <si>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</si>
  <si>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</si>
  <si>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</si>
  <si>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</si>
  <si>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</si>
  <si>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</si>
  <si>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</si>
  <si>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</si>
  <si>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</si>
  <si>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</si>
  <si>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</si>
  <si>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</si>
  <si>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</si>
  <si>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</si>
  <si>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</si>
  <si>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</si>
  <si>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</si>
  <si>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</si>
  <si>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</si>
  <si>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1.2.3.7.1</t>
  </si>
  <si>
    <t>1.2.3.7.2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</si>
  <si>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</si>
  <si>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</si>
  <si>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</si>
  <si>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</si>
  <si>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</si>
  <si>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</si>
  <si>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</si>
  <si>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</si>
  <si>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</si>
  <si>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</si>
  <si>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</si>
  <si>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</si>
  <si>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</si>
  <si>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</si>
  <si>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</si>
  <si>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</si>
  <si>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</si>
  <si>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</si>
  <si>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</si>
  <si>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</si>
  <si>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</si>
  <si>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</si>
  <si>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</si>
  <si>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</si>
  <si>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</si>
  <si>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</si>
  <si>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</si>
  <si>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</si>
  <si>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</si>
  <si>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</si>
  <si>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</si>
  <si>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</si>
  <si>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</si>
  <si>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</si>
  <si>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</si>
  <si>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</si>
  <si>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</si>
  <si>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</si>
  <si>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</si>
  <si>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</si>
  <si>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</si>
  <si>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</si>
  <si>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</si>
  <si>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</si>
  <si>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</si>
  <si>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</si>
  <si>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</si>
  <si>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</si>
  <si>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</si>
  <si>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</si>
  <si>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</si>
  <si>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</si>
  <si>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</si>
  <si>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</si>
  <si>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</si>
  <si>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</si>
  <si>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</si>
  <si>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</si>
  <si>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</si>
  <si>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</si>
  <si>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</si>
  <si>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</si>
  <si>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</si>
  <si>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</si>
  <si>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</si>
  <si>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</si>
  <si>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</si>
  <si>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</si>
  <si>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</si>
  <si>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</si>
  <si>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</si>
  <si>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</si>
  <si>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</si>
  <si>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</si>
  <si>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</si>
  <si>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</si>
  <si>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</si>
  <si>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</si>
  <si>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</si>
  <si>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</si>
  <si>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</si>
  <si>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</si>
  <si>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</si>
  <si>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</si>
  <si>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</si>
  <si>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</si>
  <si>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>Чистая прибыль (убыток) всего, в том числе:</t>
  </si>
  <si>
    <t>Долг (кредиты и займы) на конец периода, в том числе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</si>
  <si>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</si>
  <si>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</si>
  <si>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</si>
  <si>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</si>
  <si>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Прочие поступления по финансовым операциям</t>
  </si>
  <si>
    <t>Прочие выплаты по финансовым операциям</t>
  </si>
  <si>
    <t>Сальдо денежных средств по инвестиционным операциям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</si>
  <si>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</si>
  <si>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</si>
  <si>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</si>
  <si>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15.1.1</t>
  </si>
  <si>
    <t>15.1.2</t>
  </si>
  <si>
    <t>15.1.3</t>
  </si>
  <si>
    <t>23.3.7.1</t>
  </si>
  <si>
    <t>23.3.7.2</t>
  </si>
  <si>
    <t>23.1.6</t>
  </si>
  <si>
    <t>План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</si>
  <si>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</si>
  <si>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</si>
  <si>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</si>
  <si>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</si>
  <si>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</si>
  <si>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</si>
  <si>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</si>
  <si>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</si>
  <si>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</si>
  <si>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5</t>
  </si>
  <si>
    <t>1.2.3.1.3</t>
  </si>
  <si>
    <t>покупная энергия всего, в том числе:</t>
  </si>
  <si>
    <t>2.4.2</t>
  </si>
  <si>
    <t>2.4.3</t>
  </si>
  <si>
    <t>2.4.4</t>
  </si>
  <si>
    <t>2.4.5</t>
  </si>
  <si>
    <t>Амортизация по капитализируемым ремонтам</t>
  </si>
  <si>
    <t>доходы от восстановления обесценения имущества</t>
  </si>
  <si>
    <t>4.1.5</t>
  </si>
  <si>
    <t>доходы от переоценки финансовых активов</t>
  </si>
  <si>
    <t>4.2.2.1</t>
  </si>
  <si>
    <t>4.2.3.2</t>
  </si>
  <si>
    <t>создание прочих оценочных резервов</t>
  </si>
  <si>
    <t>расходы по обесценению имущества</t>
  </si>
  <si>
    <t>4.2.5</t>
  </si>
  <si>
    <t>расходы от переоценки финансовых активов</t>
  </si>
  <si>
    <t>4.2.6</t>
  </si>
  <si>
    <t>8.4</t>
  </si>
  <si>
    <t>15.3</t>
  </si>
  <si>
    <t>расчеты по обязательствам по аренде</t>
  </si>
  <si>
    <t>23.2.10</t>
  </si>
  <si>
    <t>1.4.3</t>
  </si>
  <si>
    <t>1.4.4</t>
  </si>
  <si>
    <t>прочие</t>
  </si>
  <si>
    <t>3.1.1.1</t>
  </si>
  <si>
    <t>3.1.1.2</t>
  </si>
  <si>
    <t>прибыль от услуг по технологическому присоединению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</si>
  <si>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</si>
  <si>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4.1.6</t>
  </si>
  <si>
    <t>23.2.9.а</t>
  </si>
  <si>
    <t>3.1.4</t>
  </si>
  <si>
    <t xml:space="preserve">Раздел 1. Финансово-экономическая модель деятельности субъекта электроэнергетики </t>
  </si>
  <si>
    <t xml:space="preserve">Раздел 2. Источники финансирования инвестиционной программы субъекта электроэнергетики </t>
  </si>
  <si>
    <t>Амортизация основных средств и нематериальных активов</t>
  </si>
  <si>
    <t>№ пункта</t>
  </si>
  <si>
    <t>Единицы измерения</t>
  </si>
  <si>
    <t>Амортизация прав пользования активами</t>
  </si>
  <si>
    <t>процентные расходы по правам пользования активами</t>
  </si>
  <si>
    <t>Возврат налога на добавленную стоимость</t>
  </si>
  <si>
    <t>от реализации продукции и оказания услуг по регулируемым ценам (тарифам)</t>
  </si>
  <si>
    <t>Поступления от эмиссии акций</t>
  </si>
  <si>
    <t>Амортизация обесценения прав пользования активами</t>
  </si>
  <si>
    <t>Амортизация обесценения основных средств и нематериальных активов</t>
  </si>
  <si>
    <t>услуги инфраструктурных организаций</t>
  </si>
  <si>
    <t>Выручка от реализации товаров (работ, услуг) всего, в том числе:</t>
  </si>
  <si>
    <t>Раздел 1.1. Бюджет доходов и расходов</t>
  </si>
  <si>
    <t>Раздел 1.2. Бюджет движения денежных средств</t>
  </si>
  <si>
    <t>Раздел 1.3. Технико-экономические показатели</t>
  </si>
  <si>
    <t>Амортизация всего, в том числе: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</si>
  <si>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</si>
  <si>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Векселя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</si>
  <si>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</si>
  <si>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 xml:space="preserve">                                              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</si>
  <si>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реквизиты решений об утверждении инвестиционной программы субъекта электроэнергетики и (или) изменений, вносимых в инвестиционную программу субъекта электроэнергетики</t>
  </si>
  <si>
    <t>млн кВт⋅ч</t>
  </si>
  <si>
    <t>человек</t>
  </si>
  <si>
    <t>тыс. Гкал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</si>
  <si>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</si>
  <si>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</si>
  <si>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Прибыль до налогообложения без учета процентов к уплате и амортизации (пункт V + пункт 4.2.2 + пункт II.IV)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</si>
  <si>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</si>
  <si>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</si>
  <si>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</si>
  <si>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Необходимая валовая выручка сетевой организации в части содержания (пункт 1.3 - пункт 2.2.1 - пункт 2.2.2 - пункт 2.1.2.1.1)</t>
  </si>
  <si>
    <t>Заявленная мощность/фактическая мощность всего, в том числе:</t>
  </si>
  <si>
    <t>Источники финансирования инвестиционной программы всего (пункт I + пункт II), в том числе: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</si>
  <si>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</si>
  <si>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</si>
  <si>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Прибыль (убыток) до налогообложения (пункт III + пункт IV) всего, в том числе:</t>
  </si>
  <si>
    <t>Сальдо денежных средств по операционной деятельности (пункт X - пункт XI) всего</t>
  </si>
  <si>
    <t>векселя</t>
  </si>
  <si>
    <t>Погашение кредитов и займов всего , в том числе:</t>
  </si>
  <si>
    <t>Форма 19. Финансовый план субъекта электроэнергетики (версия шаблона 1.0)</t>
  </si>
  <si>
    <t>Проект инвестиционной программы Акционерное общество «Калининградская генерирующая компания»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</si>
  <si>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</si>
  <si>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</si>
  <si>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</si>
  <si>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</si>
  <si>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</si>
  <si>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</si>
  <si>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</si>
  <si>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2031 год</t>
  </si>
  <si>
    <t>2032 год</t>
  </si>
  <si>
    <t>2033 год</t>
  </si>
  <si>
    <t>2034 год</t>
  </si>
  <si>
    <t>2035 год</t>
  </si>
  <si>
    <t>2036 год</t>
  </si>
  <si>
    <t>2037 год</t>
  </si>
  <si>
    <t>2038 год</t>
  </si>
  <si>
    <t>2039 год</t>
  </si>
  <si>
    <t xml:space="preserve">Факт
</t>
  </si>
  <si>
    <t>2023 год</t>
  </si>
  <si>
    <t>2022 год</t>
  </si>
  <si>
    <t>2021 год</t>
  </si>
  <si>
    <t>Утвержденный план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</si>
  <si>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</si>
  <si>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</si>
  <si>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</si>
  <si>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</si>
  <si>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</si>
  <si>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</si>
  <si>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</si>
  <si>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</si>
  <si>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</si>
  <si>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</si>
  <si>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</si>
  <si>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</si>
  <si>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</si>
  <si>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</si>
  <si>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</si>
  <si>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</si>
  <si>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</si>
  <si>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</si>
  <si>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</si>
  <si>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</si>
  <si>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</si>
  <si>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</si>
  <si>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</si>
  <si>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</si>
  <si>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</si>
  <si>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Субъект Российской Федерации: Калининградская область</t>
  </si>
  <si>
    <t>4.37</t>
  </si>
  <si>
    <t>2019 год</t>
  </si>
  <si>
    <t>2020 год</t>
  </si>
  <si>
    <t>4.1.1.</t>
  </si>
  <si>
    <t>4.1.2.</t>
  </si>
  <si>
    <t>2040 год</t>
  </si>
  <si>
    <t>4.38</t>
  </si>
  <si>
    <t>4.39</t>
  </si>
  <si>
    <t>Год раскрытия информации: 2025</t>
  </si>
  <si>
    <t>Утвержденные плановые значения показателей приведены в соответствии с решением от 10.11.2017 № 85-01э/17 (с учетом изм. от 07.10.2019 №75-01э/19, от 25.09.2020 № 72-01э/20, от 28.10.2021 № 50-03э/21, от 25.10.2022 №73-01э/22, от 05.10.2023 №57-01э/23, от 19.11.2024 № 86-03э/24)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</si>
</sst>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"/>
    <numFmt numFmtId="168" formatCode="#,##0.000"/>
    <numFmt numFmtId="169" formatCode="0.0"/>
    <numFmt numFmtId="170" formatCode="0.000"/>
    <numFmt numFmtId="171" formatCode="_-* #,##0_р_._-;\-* #,##0_р_._-;_-* &quot;-&quot;??_р_._-;_-@_-"/>
    <numFmt numFmtId="172" formatCode="_-* #,##0.0_р_._-;\-* #,##0.0_р_._-;_-* &quot;-&quot;??_р_._-;_-@_-"/>
    <numFmt numFmtId="173" formatCode="#,##0_р_."/>
    <numFmt numFmtId="174" formatCode="0.0%"/>
    <numFmt numFmtId="175" formatCode="_-* #,##0\ _₽_-;\-* #,##0\ _₽_-;_-* &quot;-&quot;??\ _₽_-;_-@_-"/>
  </numFmts>
  <fonts count="7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5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</font>
    <font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</font>
    <font>
      <b/>
      <sz val="12"/>
      <color theme="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2"/>
      <color rgb="FFC0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C0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81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8" fillId="0" borderId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0" fillId="0" borderId="0"/>
    <xf numFmtId="0" fontId="19" fillId="0" borderId="0"/>
    <xf numFmtId="0" fontId="20" fillId="0" borderId="0"/>
    <xf numFmtId="0" fontId="20" fillId="0" borderId="0"/>
    <xf numFmtId="0" fontId="1" fillId="0" borderId="0"/>
    <xf numFmtId="0" fontId="46" fillId="0" borderId="0"/>
    <xf numFmtId="0" fontId="1" fillId="0" borderId="0"/>
    <xf numFmtId="0" fontId="19" fillId="0" borderId="0"/>
    <xf numFmtId="0" fontId="1" fillId="0" borderId="0"/>
    <xf numFmtId="0" fontId="19" fillId="0" borderId="0"/>
    <xf numFmtId="0" fontId="48" fillId="0" borderId="0"/>
    <xf numFmtId="0" fontId="1" fillId="0" borderId="0"/>
    <xf numFmtId="0" fontId="48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9" fillId="0" borderId="0"/>
    <xf numFmtId="0" fontId="46" fillId="0" borderId="0"/>
    <xf numFmtId="0" fontId="1" fillId="0" borderId="0"/>
    <xf numFmtId="0" fontId="20" fillId="0" borderId="0"/>
    <xf numFmtId="0" fontId="31" fillId="0" borderId="0"/>
    <xf numFmtId="0" fontId="1" fillId="0" borderId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6" fillId="23" borderId="8" applyNumberFormat="0" applyFont="0" applyAlignment="0" applyProtection="0"/>
    <xf numFmtId="9" fontId="19" fillId="0" borderId="0" applyFont="0" applyFill="0" applyBorder="0" applyAlignment="0" applyProtection="0"/>
    <xf numFmtId="9" fontId="41" fillId="0" borderId="0" applyFill="0" applyBorder="0" applyAlignment="0" applyProtection="0"/>
    <xf numFmtId="9" fontId="4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6" fillId="0" borderId="0" applyFont="0" applyFill="0" applyBorder="0" applyAlignment="0" applyProtection="0"/>
    <xf numFmtId="0" fontId="23" fillId="0" borderId="9" applyNumberFormat="0" applyFill="0" applyAlignment="0" applyProtection="0"/>
    <xf numFmtId="0" fontId="24" fillId="0" borderId="0"/>
    <xf numFmtId="0" fontId="25" fillId="0" borderId="0" applyNumberFormat="0" applyFill="0" applyBorder="0" applyAlignment="0" applyProtection="0"/>
    <xf numFmtId="164" fontId="46" fillId="0" borderId="0" applyFont="0" applyFill="0" applyBorder="0" applyAlignment="0" applyProtection="0"/>
    <xf numFmtId="164" fontId="46" fillId="0" borderId="0" applyFont="0" applyFill="0" applyBorder="0" applyAlignment="0" applyProtection="0"/>
    <xf numFmtId="166" fontId="19" fillId="0" borderId="0" applyFont="0" applyFill="0" applyBorder="0" applyAlignment="0" applyProtection="0"/>
    <xf numFmtId="165" fontId="46" fillId="0" borderId="0" applyFont="0" applyFill="0" applyBorder="0" applyAlignment="0" applyProtection="0"/>
    <xf numFmtId="164" fontId="42" fillId="0" borderId="0" applyFont="0" applyFill="0" applyBorder="0" applyAlignment="0" applyProtection="0"/>
    <xf numFmtId="165" fontId="8" fillId="0" borderId="0" applyFont="0" applyFill="0" applyBorder="0" applyAlignment="0" applyProtection="0"/>
    <xf numFmtId="164" fontId="46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26" fillId="4" borderId="0" applyNumberFormat="0" applyBorder="0" applyAlignment="0" applyProtection="0"/>
    <xf numFmtId="9" fontId="46" fillId="0" borderId="0" applyFont="0" applyFill="0" applyBorder="0" applyAlignment="0" applyProtection="0"/>
  </cellStyleXfs>
  <cellXfs count="370">
    <xf numFmtId="0" fontId="0" fillId="0" borderId="0" xfId="0"/>
    <xf numFmtId="0" fontId="29" fillId="0" borderId="10" xfId="0" applyFont="1" applyFill="1" applyBorder="1" applyAlignment="1" applyProtection="1">
      <alignment horizontal="left"/>
    </xf>
    <xf numFmtId="0" fontId="29" fillId="0" borderId="10" xfId="0" applyFont="1" applyFill="1" applyBorder="1" applyProtection="1"/>
    <xf numFmtId="167" fontId="30" fillId="0" borderId="10" xfId="0" applyNumberFormat="1" applyFont="1" applyFill="1" applyBorder="1" applyAlignment="1" applyProtection="1">
      <alignment horizontal="center"/>
    </xf>
    <xf numFmtId="49" fontId="30" fillId="0" borderId="11" xfId="0" applyNumberFormat="1" applyFont="1" applyFill="1" applyBorder="1" applyAlignment="1" applyProtection="1">
      <alignment horizontal="left" vertical="center" wrapText="1"/>
    </xf>
    <xf numFmtId="0" fontId="30" fillId="0" borderId="11" xfId="0" applyFont="1" applyFill="1" applyBorder="1" applyAlignment="1" applyProtection="1">
      <alignment horizontal="left" wrapText="1"/>
    </xf>
    <xf numFmtId="167" fontId="30" fillId="0" borderId="12" xfId="0" applyNumberFormat="1" applyFont="1" applyFill="1" applyBorder="1" applyAlignment="1" applyProtection="1">
      <alignment horizontal="center"/>
    </xf>
    <xf numFmtId="0" fontId="30" fillId="0" borderId="11" xfId="0" applyFont="1" applyFill="1" applyBorder="1" applyAlignment="1" applyProtection="1">
      <alignment horizontal="left" vertical="center" wrapText="1"/>
    </xf>
    <xf numFmtId="167" fontId="30" fillId="0" borderId="12" xfId="0" applyNumberFormat="1" applyFont="1" applyFill="1" applyBorder="1" applyAlignment="1" applyProtection="1">
      <alignment horizontal="center" vertical="center"/>
    </xf>
    <xf numFmtId="49" fontId="32" fillId="0" borderId="11" xfId="0" applyNumberFormat="1" applyFont="1" applyFill="1" applyBorder="1" applyAlignment="1" applyProtection="1">
      <alignment horizontal="left" vertical="center" wrapText="1"/>
    </xf>
    <xf numFmtId="0" fontId="29" fillId="0" borderId="10" xfId="0" applyFont="1" applyFill="1" applyBorder="1" applyAlignment="1" applyProtection="1">
      <alignment horizontal="center"/>
    </xf>
    <xf numFmtId="0" fontId="29" fillId="0" borderId="10" xfId="0" applyFont="1" applyBorder="1" applyProtection="1"/>
    <xf numFmtId="167" fontId="30" fillId="0" borderId="10" xfId="78" applyNumberFormat="1" applyFont="1" applyFill="1" applyBorder="1" applyAlignment="1" applyProtection="1">
      <alignment horizontal="center"/>
    </xf>
    <xf numFmtId="49" fontId="30" fillId="0" borderId="11" xfId="0" applyNumberFormat="1" applyFont="1" applyFill="1" applyBorder="1" applyAlignment="1" applyProtection="1">
      <alignment horizontal="center" vertical="center" wrapText="1"/>
    </xf>
    <xf numFmtId="0" fontId="30" fillId="0" borderId="11" xfId="0" applyFont="1" applyBorder="1" applyAlignment="1" applyProtection="1">
      <alignment horizontal="left" wrapText="1"/>
    </xf>
    <xf numFmtId="0" fontId="30" fillId="0" borderId="11" xfId="0" applyFont="1" applyBorder="1" applyAlignment="1" applyProtection="1">
      <alignment horizontal="left" vertical="center" wrapText="1"/>
    </xf>
    <xf numFmtId="0" fontId="30" fillId="0" borderId="12" xfId="0" applyFont="1" applyBorder="1" applyAlignment="1" applyProtection="1">
      <alignment horizontal="left" vertical="center" wrapText="1"/>
    </xf>
    <xf numFmtId="0" fontId="30" fillId="0" borderId="13" xfId="0" applyFont="1" applyBorder="1" applyAlignment="1" applyProtection="1">
      <alignment horizontal="left" vertical="center"/>
    </xf>
    <xf numFmtId="0" fontId="30" fillId="0" borderId="11" xfId="58" applyFont="1" applyFill="1" applyBorder="1" applyAlignment="1" applyProtection="1">
      <alignment horizontal="left" vertical="top" wrapText="1"/>
    </xf>
    <xf numFmtId="167" fontId="30" fillId="0" borderId="11" xfId="78" applyNumberFormat="1" applyFont="1" applyFill="1" applyBorder="1" applyAlignment="1" applyProtection="1">
      <alignment horizontal="center"/>
    </xf>
    <xf numFmtId="49" fontId="30" fillId="0" borderId="12" xfId="0" applyNumberFormat="1" applyFont="1" applyFill="1" applyBorder="1" applyAlignment="1" applyProtection="1">
      <alignment horizontal="center" vertical="center" wrapText="1"/>
    </xf>
    <xf numFmtId="0" fontId="30" fillId="0" borderId="11" xfId="58" applyFont="1" applyFill="1" applyBorder="1" applyAlignment="1" applyProtection="1">
      <alignment horizontal="left" vertical="top" wrapText="1" indent="3"/>
    </xf>
    <xf numFmtId="0" fontId="30" fillId="0" borderId="11" xfId="58" applyFont="1" applyFill="1" applyBorder="1" applyAlignment="1" applyProtection="1">
      <alignment horizontal="left" vertical="center" wrapText="1"/>
    </xf>
    <xf numFmtId="0" fontId="30" fillId="0" borderId="13" xfId="58" applyFont="1" applyFill="1" applyBorder="1" applyAlignment="1" applyProtection="1">
      <alignment horizontal="left" vertical="top" wrapText="1" indent="3"/>
    </xf>
    <xf numFmtId="167" fontId="30" fillId="0" borderId="14" xfId="78" applyNumberFormat="1" applyFont="1" applyFill="1" applyBorder="1" applyAlignment="1" applyProtection="1">
      <alignment horizontal="center"/>
    </xf>
    <xf numFmtId="0" fontId="33" fillId="0" borderId="10" xfId="0" applyFont="1" applyBorder="1" applyProtection="1"/>
    <xf numFmtId="167" fontId="30" fillId="24" borderId="10" xfId="0" applyNumberFormat="1" applyFont="1" applyFill="1" applyBorder="1" applyProtection="1"/>
    <xf numFmtId="167" fontId="30" fillId="24" borderId="12" xfId="0" applyNumberFormat="1" applyFont="1" applyFill="1" applyBorder="1" applyProtection="1"/>
    <xf numFmtId="167" fontId="30" fillId="24" borderId="11" xfId="0" applyNumberFormat="1" applyFont="1" applyFill="1" applyBorder="1" applyProtection="1"/>
    <xf numFmtId="167" fontId="30" fillId="24" borderId="11" xfId="0" applyNumberFormat="1" applyFont="1" applyFill="1" applyBorder="1" applyAlignment="1" applyProtection="1">
      <alignment vertical="center"/>
    </xf>
    <xf numFmtId="167" fontId="30" fillId="24" borderId="15" xfId="0" applyNumberFormat="1" applyFont="1" applyFill="1" applyBorder="1" applyProtection="1"/>
    <xf numFmtId="167" fontId="30" fillId="24" borderId="10" xfId="78" applyNumberFormat="1" applyFont="1" applyFill="1" applyBorder="1" applyAlignment="1" applyProtection="1">
      <alignment horizontal="right"/>
    </xf>
    <xf numFmtId="167" fontId="30" fillId="24" borderId="16" xfId="0" applyNumberFormat="1" applyFont="1" applyFill="1" applyBorder="1" applyProtection="1"/>
    <xf numFmtId="0" fontId="30" fillId="0" borderId="0" xfId="58" applyFont="1" applyFill="1" applyBorder="1" applyAlignment="1" applyProtection="1">
      <alignment horizontal="left" vertical="top" wrapText="1" indent="3"/>
    </xf>
    <xf numFmtId="167" fontId="0" fillId="0" borderId="0" xfId="0" applyNumberFormat="1"/>
    <xf numFmtId="49" fontId="30" fillId="26" borderId="11" xfId="0" applyNumberFormat="1" applyFont="1" applyFill="1" applyBorder="1" applyAlignment="1" applyProtection="1">
      <alignment horizontal="left" vertical="center" wrapText="1"/>
    </xf>
    <xf numFmtId="0" fontId="30" fillId="26" borderId="11" xfId="0" applyFont="1" applyFill="1" applyBorder="1" applyAlignment="1" applyProtection="1">
      <alignment horizontal="left" wrapText="1"/>
    </xf>
    <xf numFmtId="167" fontId="30" fillId="26" borderId="12" xfId="0" applyNumberFormat="1" applyFont="1" applyFill="1" applyBorder="1" applyAlignment="1" applyProtection="1">
      <alignment horizontal="center"/>
    </xf>
    <xf numFmtId="167" fontId="30" fillId="26" borderId="11" xfId="0" applyNumberFormat="1" applyFont="1" applyFill="1" applyBorder="1" applyProtection="1"/>
    <xf numFmtId="49" fontId="30" fillId="27" borderId="11" xfId="0" applyNumberFormat="1" applyFont="1" applyFill="1" applyBorder="1" applyAlignment="1" applyProtection="1">
      <alignment horizontal="left" vertical="center" wrapText="1"/>
    </xf>
    <xf numFmtId="0" fontId="30" fillId="27" borderId="11" xfId="58" applyFont="1" applyFill="1" applyBorder="1" applyAlignment="1" applyProtection="1">
      <alignment vertical="top" wrapText="1"/>
    </xf>
    <xf numFmtId="167" fontId="30" fillId="27" borderId="12" xfId="0" applyNumberFormat="1" applyFont="1" applyFill="1" applyBorder="1" applyAlignment="1" applyProtection="1">
      <alignment horizontal="center"/>
    </xf>
    <xf numFmtId="167" fontId="30" fillId="27" borderId="11" xfId="0" applyNumberFormat="1" applyFont="1" applyFill="1" applyBorder="1" applyAlignment="1" applyProtection="1">
      <alignment vertical="center"/>
    </xf>
    <xf numFmtId="49" fontId="30" fillId="26" borderId="11" xfId="0" applyNumberFormat="1" applyFont="1" applyFill="1" applyBorder="1" applyAlignment="1" applyProtection="1">
      <alignment horizontal="center" vertical="center" wrapText="1"/>
    </xf>
    <xf numFmtId="0" fontId="30" fillId="26" borderId="11" xfId="0" applyFont="1" applyFill="1" applyBorder="1" applyAlignment="1" applyProtection="1">
      <alignment horizontal="left" vertical="center" wrapText="1"/>
    </xf>
    <xf numFmtId="167" fontId="30" fillId="26" borderId="12" xfId="0" applyNumberFormat="1" applyFont="1" applyFill="1" applyBorder="1" applyAlignment="1" applyProtection="1">
      <alignment horizontal="center" vertical="center"/>
    </xf>
    <xf numFmtId="167" fontId="30" fillId="26" borderId="11" xfId="0" applyNumberFormat="1" applyFont="1" applyFill="1" applyBorder="1" applyAlignment="1" applyProtection="1">
      <alignment vertical="center"/>
    </xf>
    <xf numFmtId="0" fontId="30" fillId="26" borderId="11" xfId="58" applyFont="1" applyFill="1" applyBorder="1" applyAlignment="1" applyProtection="1">
      <alignment horizontal="left" vertical="top" wrapText="1"/>
    </xf>
    <xf numFmtId="167" fontId="30" fillId="26" borderId="11" xfId="78" applyNumberFormat="1" applyFont="1" applyFill="1" applyBorder="1" applyAlignment="1" applyProtection="1">
      <alignment horizontal="center"/>
    </xf>
    <xf numFmtId="167" fontId="30" fillId="27" borderId="11" xfId="0" applyNumberFormat="1" applyFont="1" applyFill="1" applyBorder="1" applyProtection="1"/>
    <xf numFmtId="49" fontId="30" fillId="28" borderId="11" xfId="0" applyNumberFormat="1" applyFont="1" applyFill="1" applyBorder="1" applyAlignment="1" applyProtection="1">
      <alignment horizontal="center" vertical="center" wrapText="1"/>
    </xf>
    <xf numFmtId="0" fontId="30" fillId="28" borderId="11" xfId="58" applyFont="1" applyFill="1" applyBorder="1" applyAlignment="1" applyProtection="1">
      <alignment horizontal="left" vertical="top" wrapText="1"/>
    </xf>
    <xf numFmtId="167" fontId="30" fillId="28" borderId="11" xfId="78" applyNumberFormat="1" applyFont="1" applyFill="1" applyBorder="1" applyAlignment="1" applyProtection="1">
      <alignment horizontal="center"/>
    </xf>
    <xf numFmtId="167" fontId="30" fillId="28" borderId="11" xfId="0" applyNumberFormat="1" applyFont="1" applyFill="1" applyBorder="1" applyProtection="1"/>
    <xf numFmtId="0" fontId="47" fillId="0" borderId="0" xfId="0" applyFont="1" applyAlignment="1">
      <alignment horizontal="center" vertical="center" wrapText="1"/>
    </xf>
    <xf numFmtId="167" fontId="30" fillId="24" borderId="12" xfId="0" applyNumberFormat="1" applyFont="1" applyFill="1" applyBorder="1" applyAlignment="1" applyProtection="1">
      <alignment vertical="center"/>
    </xf>
    <xf numFmtId="167" fontId="30" fillId="24" borderId="13" xfId="0" applyNumberFormat="1" applyFont="1" applyFill="1" applyBorder="1" applyAlignment="1" applyProtection="1">
      <alignment vertical="center"/>
    </xf>
    <xf numFmtId="167" fontId="30" fillId="24" borderId="14" xfId="0" applyNumberFormat="1" applyFont="1" applyFill="1" applyBorder="1" applyProtection="1"/>
    <xf numFmtId="167" fontId="30" fillId="0" borderId="12" xfId="0" applyNumberFormat="1" applyFont="1" applyBorder="1" applyProtection="1">
      <protection locked="0"/>
    </xf>
    <xf numFmtId="167" fontId="30" fillId="0" borderId="12" xfId="0" applyNumberFormat="1" applyFont="1" applyBorder="1" applyAlignment="1" applyProtection="1">
      <alignment vertical="center"/>
      <protection locked="0"/>
    </xf>
    <xf numFmtId="167" fontId="30" fillId="25" borderId="12" xfId="0" applyNumberFormat="1" applyFont="1" applyFill="1" applyBorder="1" applyProtection="1">
      <protection locked="0"/>
    </xf>
    <xf numFmtId="167" fontId="30" fillId="24" borderId="11" xfId="78" applyNumberFormat="1" applyFont="1" applyFill="1" applyBorder="1" applyAlignment="1" applyProtection="1">
      <alignment horizontal="right"/>
    </xf>
    <xf numFmtId="167" fontId="30" fillId="25" borderId="14" xfId="78" applyNumberFormat="1" applyFont="1" applyFill="1" applyBorder="1" applyAlignment="1" applyProtection="1">
      <alignment horizontal="right"/>
      <protection locked="0"/>
    </xf>
    <xf numFmtId="167" fontId="30" fillId="26" borderId="12" xfId="0" applyNumberFormat="1" applyFont="1" applyFill="1" applyBorder="1" applyProtection="1">
      <protection locked="0"/>
    </xf>
    <xf numFmtId="167" fontId="30" fillId="26" borderId="12" xfId="0" applyNumberFormat="1" applyFont="1" applyFill="1" applyBorder="1" applyAlignment="1" applyProtection="1">
      <alignment vertical="center"/>
      <protection locked="0"/>
    </xf>
    <xf numFmtId="167" fontId="30" fillId="26" borderId="11" xfId="78" applyNumberFormat="1" applyFont="1" applyFill="1" applyBorder="1" applyAlignment="1" applyProtection="1">
      <alignment horizontal="right"/>
    </xf>
    <xf numFmtId="167" fontId="30" fillId="27" borderId="11" xfId="78" applyNumberFormat="1" applyFont="1" applyFill="1" applyBorder="1" applyAlignment="1" applyProtection="1">
      <alignment horizontal="right"/>
    </xf>
    <xf numFmtId="0" fontId="47" fillId="0" borderId="17" xfId="0" applyFont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right" vertical="center" wrapText="1"/>
    </xf>
    <xf numFmtId="0" fontId="5" fillId="0" borderId="20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right" vertical="center"/>
    </xf>
    <xf numFmtId="0" fontId="28" fillId="0" borderId="19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justify" vertical="center" wrapText="1"/>
    </xf>
    <xf numFmtId="2" fontId="3" fillId="0" borderId="19" xfId="0" applyNumberFormat="1" applyFont="1" applyFill="1" applyBorder="1" applyAlignment="1">
      <alignment horizontal="right" vertical="center"/>
    </xf>
    <xf numFmtId="169" fontId="1" fillId="0" borderId="19" xfId="0" applyNumberFormat="1" applyFont="1" applyFill="1" applyBorder="1" applyAlignment="1">
      <alignment horizontal="right" vertical="center"/>
    </xf>
    <xf numFmtId="169" fontId="3" fillId="0" borderId="0" xfId="0" applyNumberFormat="1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 wrapText="1"/>
    </xf>
    <xf numFmtId="1" fontId="3" fillId="0" borderId="19" xfId="0" applyNumberFormat="1" applyFont="1" applyFill="1" applyBorder="1" applyAlignment="1">
      <alignment horizontal="right" vertical="center"/>
    </xf>
    <xf numFmtId="0" fontId="1" fillId="0" borderId="23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1" fontId="3" fillId="0" borderId="19" xfId="0" applyNumberFormat="1" applyFont="1" applyFill="1" applyBorder="1" applyAlignment="1">
      <alignment horizontal="right" vertical="center" wrapText="1"/>
    </xf>
    <xf numFmtId="0" fontId="3" fillId="0" borderId="22" xfId="0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/>
    </xf>
    <xf numFmtId="1" fontId="1" fillId="0" borderId="19" xfId="0" applyNumberFormat="1" applyFont="1" applyFill="1" applyBorder="1" applyAlignment="1">
      <alignment horizontal="right" vertical="center" wrapText="1"/>
    </xf>
    <xf numFmtId="2" fontId="1" fillId="0" borderId="19" xfId="0" applyNumberFormat="1" applyFont="1" applyFill="1" applyBorder="1" applyAlignment="1">
      <alignment horizontal="right" vertical="center"/>
    </xf>
    <xf numFmtId="1" fontId="28" fillId="0" borderId="0" xfId="0" applyNumberFormat="1" applyFont="1" applyFill="1" applyBorder="1" applyAlignment="1">
      <alignment vertical="center" wrapText="1"/>
    </xf>
    <xf numFmtId="0" fontId="28" fillId="0" borderId="0" xfId="0" applyFont="1" applyFill="1" applyBorder="1" applyAlignment="1">
      <alignment vertical="center" wrapText="1"/>
    </xf>
    <xf numFmtId="2" fontId="3" fillId="26" borderId="19" xfId="0" applyNumberFormat="1" applyFont="1" applyFill="1" applyBorder="1" applyAlignment="1">
      <alignment horizontal="right" vertical="center"/>
    </xf>
    <xf numFmtId="170" fontId="0" fillId="0" borderId="0" xfId="0" applyNumberFormat="1" applyFill="1" applyBorder="1" applyAlignment="1">
      <alignment vertical="center"/>
    </xf>
    <xf numFmtId="164" fontId="1" fillId="0" borderId="19" xfId="72" applyFont="1" applyFill="1" applyBorder="1" applyAlignment="1">
      <alignment horizontal="right" vertical="center"/>
    </xf>
    <xf numFmtId="0" fontId="1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/>
    </xf>
    <xf numFmtId="1" fontId="1" fillId="0" borderId="19" xfId="0" applyNumberFormat="1" applyFont="1" applyFill="1" applyBorder="1" applyAlignment="1">
      <alignment horizontal="right" vertical="center"/>
    </xf>
    <xf numFmtId="2" fontId="1" fillId="0" borderId="19" xfId="72" applyNumberFormat="1" applyFont="1" applyFill="1" applyBorder="1" applyAlignment="1">
      <alignment horizontal="right" vertical="center"/>
    </xf>
    <xf numFmtId="2" fontId="0" fillId="0" borderId="0" xfId="0" applyNumberFormat="1" applyFill="1" applyBorder="1" applyAlignment="1">
      <alignment vertical="center"/>
    </xf>
    <xf numFmtId="0" fontId="3" fillId="0" borderId="20" xfId="0" applyFont="1" applyFill="1" applyBorder="1" applyAlignment="1">
      <alignment horizontal="center" vertical="center"/>
    </xf>
    <xf numFmtId="16" fontId="1" fillId="0" borderId="22" xfId="0" applyNumberFormat="1" applyFont="1" applyFill="1" applyBorder="1" applyAlignment="1">
      <alignment horizontal="center" vertical="center"/>
    </xf>
    <xf numFmtId="164" fontId="1" fillId="26" borderId="19" xfId="72" applyFont="1" applyFill="1" applyBorder="1" applyAlignment="1">
      <alignment horizontal="right" vertical="center"/>
    </xf>
    <xf numFmtId="2" fontId="1" fillId="26" borderId="19" xfId="72" applyNumberFormat="1" applyFont="1" applyFill="1" applyBorder="1" applyAlignment="1">
      <alignment horizontal="right" vertical="center"/>
    </xf>
    <xf numFmtId="169" fontId="3" fillId="0" borderId="19" xfId="0" applyNumberFormat="1" applyFont="1" applyFill="1" applyBorder="1" applyAlignment="1">
      <alignment horizontal="right" vertical="center"/>
    </xf>
    <xf numFmtId="0" fontId="34" fillId="0" borderId="19" xfId="0" applyFont="1" applyFill="1" applyBorder="1" applyAlignment="1">
      <alignment vertical="center"/>
    </xf>
    <xf numFmtId="1" fontId="34" fillId="0" borderId="19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vertical="center"/>
    </xf>
    <xf numFmtId="169" fontId="1" fillId="0" borderId="19" xfId="72" applyNumberFormat="1" applyFont="1" applyFill="1" applyBorder="1" applyAlignment="1">
      <alignment horizontal="right" vertical="center"/>
    </xf>
    <xf numFmtId="2" fontId="1" fillId="26" borderId="19" xfId="0" applyNumberFormat="1" applyFont="1" applyFill="1" applyBorder="1" applyAlignment="1">
      <alignment horizontal="right" vertical="center"/>
    </xf>
    <xf numFmtId="0" fontId="1" fillId="0" borderId="19" xfId="72" applyNumberFormat="1" applyFont="1" applyFill="1" applyBorder="1" applyAlignment="1">
      <alignment horizontal="right" vertical="center"/>
    </xf>
    <xf numFmtId="0" fontId="1" fillId="26" borderId="19" xfId="0" applyNumberFormat="1" applyFont="1" applyFill="1" applyBorder="1" applyAlignment="1">
      <alignment horizontal="right" vertical="center"/>
    </xf>
    <xf numFmtId="164" fontId="3" fillId="0" borderId="19" xfId="72" applyFont="1" applyFill="1" applyBorder="1" applyAlignment="1">
      <alignment horizontal="right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19" xfId="41" applyFont="1" applyFill="1" applyBorder="1" applyAlignment="1">
      <alignment horizontal="justify" vertical="center" wrapText="1"/>
    </xf>
    <xf numFmtId="2" fontId="0" fillId="0" borderId="19" xfId="0" applyNumberFormat="1" applyFill="1" applyBorder="1" applyAlignment="1">
      <alignment horizontal="right"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19" xfId="43" applyFont="1" applyBorder="1" applyAlignment="1">
      <alignment horizontal="center" vertical="center" wrapText="1"/>
    </xf>
    <xf numFmtId="171" fontId="3" fillId="0" borderId="19" xfId="72" applyNumberFormat="1" applyFont="1" applyFill="1" applyBorder="1" applyAlignment="1">
      <alignment horizontal="center" vertical="center" wrapText="1"/>
    </xf>
    <xf numFmtId="164" fontId="3" fillId="0" borderId="19" xfId="72" applyNumberFormat="1" applyFont="1" applyFill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171" fontId="1" fillId="0" borderId="19" xfId="0" applyNumberFormat="1" applyFont="1" applyBorder="1" applyAlignment="1">
      <alignment vertical="center"/>
    </xf>
    <xf numFmtId="171" fontId="1" fillId="26" borderId="19" xfId="72" applyNumberFormat="1" applyFont="1" applyFill="1" applyBorder="1" applyAlignment="1">
      <alignment horizontal="center" vertical="center"/>
    </xf>
    <xf numFmtId="171" fontId="1" fillId="0" borderId="19" xfId="72" applyNumberFormat="1" applyFont="1" applyFill="1" applyBorder="1" applyAlignment="1">
      <alignment horizontal="center" vertical="center"/>
    </xf>
    <xf numFmtId="0" fontId="1" fillId="0" borderId="19" xfId="0" applyNumberFormat="1" applyFont="1" applyBorder="1" applyAlignment="1">
      <alignment vertical="center" wrapText="1"/>
    </xf>
    <xf numFmtId="171" fontId="1" fillId="0" borderId="19" xfId="0" applyNumberFormat="1" applyFont="1" applyBorder="1" applyAlignment="1">
      <alignment vertical="center" wrapText="1"/>
    </xf>
    <xf numFmtId="0" fontId="1" fillId="0" borderId="19" xfId="0" applyFont="1" applyBorder="1" applyAlignment="1">
      <alignment horizontal="right" vertical="center"/>
    </xf>
    <xf numFmtId="171" fontId="1" fillId="0" borderId="19" xfId="0" applyNumberFormat="1" applyFont="1" applyBorder="1" applyAlignment="1">
      <alignment horizontal="right" vertical="center"/>
    </xf>
    <xf numFmtId="171" fontId="0" fillId="0" borderId="19" xfId="0" applyNumberFormat="1" applyFill="1" applyBorder="1" applyAlignment="1">
      <alignment vertical="center"/>
    </xf>
    <xf numFmtId="164" fontId="1" fillId="0" borderId="19" xfId="72" applyNumberFormat="1" applyFont="1" applyFill="1" applyBorder="1" applyAlignment="1">
      <alignment horizontal="center" vertical="center"/>
    </xf>
    <xf numFmtId="0" fontId="1" fillId="0" borderId="19" xfId="0" applyFont="1" applyBorder="1" applyAlignment="1">
      <alignment vertical="center" wrapText="1"/>
    </xf>
    <xf numFmtId="49" fontId="1" fillId="0" borderId="19" xfId="43" applyNumberFormat="1" applyFont="1" applyFill="1" applyBorder="1" applyAlignment="1">
      <alignment horizontal="center" vertical="center"/>
    </xf>
    <xf numFmtId="0" fontId="35" fillId="0" borderId="19" xfId="43" applyFont="1" applyFill="1" applyBorder="1" applyAlignment="1">
      <alignment horizontal="left" vertical="center" wrapText="1"/>
    </xf>
    <xf numFmtId="164" fontId="3" fillId="0" borderId="19" xfId="72" applyNumberFormat="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wrapText="1" indent="3"/>
    </xf>
    <xf numFmtId="49" fontId="1" fillId="0" borderId="0" xfId="43" applyNumberFormat="1" applyFont="1" applyFill="1" applyBorder="1" applyAlignment="1">
      <alignment horizontal="center" vertical="center"/>
    </xf>
    <xf numFmtId="0" fontId="1" fillId="0" borderId="0" xfId="43" applyFont="1" applyFill="1" applyBorder="1" applyAlignment="1">
      <alignment horizontal="left" vertical="center" wrapText="1" indent="3"/>
    </xf>
    <xf numFmtId="164" fontId="1" fillId="0" borderId="0" xfId="72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50" fillId="0" borderId="0" xfId="0" applyFont="1" applyFill="1" applyBorder="1" applyAlignment="1">
      <alignment horizontal="left" vertical="center" wrapText="1"/>
    </xf>
    <xf numFmtId="168" fontId="51" fillId="0" borderId="0" xfId="0" applyNumberFormat="1" applyFont="1" applyFill="1" applyBorder="1" applyAlignment="1">
      <alignment vertical="center"/>
    </xf>
    <xf numFmtId="0" fontId="1" fillId="29" borderId="19" xfId="0" applyFont="1" applyFill="1" applyBorder="1" applyAlignment="1">
      <alignment horizontal="center" vertical="center"/>
    </xf>
    <xf numFmtId="0" fontId="1" fillId="29" borderId="19" xfId="0" applyFont="1" applyFill="1" applyBorder="1" applyAlignment="1">
      <alignment horizontal="left" vertical="center" wrapText="1"/>
    </xf>
    <xf numFmtId="43" fontId="1" fillId="0" borderId="19" xfId="0" applyNumberFormat="1" applyFont="1" applyFill="1" applyBorder="1" applyAlignment="1">
      <alignment horizontal="center" vertical="center"/>
    </xf>
    <xf numFmtId="43" fontId="1" fillId="29" borderId="19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19" xfId="0" applyFont="1" applyFill="1" applyBorder="1" applyAlignment="1">
      <alignment vertical="center"/>
    </xf>
    <xf numFmtId="0" fontId="36" fillId="0" borderId="19" xfId="0" applyFont="1" applyFill="1" applyBorder="1" applyAlignment="1">
      <alignment horizontal="center" vertical="center"/>
    </xf>
    <xf numFmtId="2" fontId="36" fillId="0" borderId="19" xfId="0" applyNumberFormat="1" applyFont="1" applyFill="1" applyBorder="1" applyAlignment="1">
      <alignment horizontal="center" vertical="center"/>
    </xf>
    <xf numFmtId="1" fontId="0" fillId="0" borderId="19" xfId="0" applyNumberFormat="1" applyFill="1" applyBorder="1" applyAlignment="1">
      <alignment vertical="center"/>
    </xf>
    <xf numFmtId="0" fontId="34" fillId="0" borderId="19" xfId="0" applyFont="1" applyFill="1" applyBorder="1" applyAlignment="1">
      <alignment horizontal="left" vertical="center" indent="3"/>
    </xf>
    <xf numFmtId="2" fontId="34" fillId="0" borderId="19" xfId="0" applyNumberFormat="1" applyFont="1" applyFill="1" applyBorder="1" applyAlignment="1">
      <alignment horizontal="center" vertical="center"/>
    </xf>
    <xf numFmtId="164" fontId="34" fillId="0" borderId="19" xfId="72" applyFont="1" applyFill="1" applyBorder="1" applyAlignment="1">
      <alignment horizontal="center" vertical="center"/>
    </xf>
    <xf numFmtId="164" fontId="34" fillId="0" borderId="19" xfId="72" applyFont="1" applyFill="1" applyBorder="1" applyAlignment="1">
      <alignment horizontal="left" vertical="center" indent="1"/>
    </xf>
    <xf numFmtId="0" fontId="34" fillId="0" borderId="19" xfId="0" applyFont="1" applyFill="1" applyBorder="1" applyAlignment="1">
      <alignment horizontal="left" vertical="center" indent="1"/>
    </xf>
    <xf numFmtId="169" fontId="34" fillId="0" borderId="19" xfId="0" applyNumberFormat="1" applyFont="1" applyFill="1" applyBorder="1" applyAlignment="1">
      <alignment horizontal="center" vertical="center"/>
    </xf>
    <xf numFmtId="169" fontId="36" fillId="0" borderId="19" xfId="0" applyNumberFormat="1" applyFont="1" applyFill="1" applyBorder="1" applyAlignment="1">
      <alignment horizontal="center" vertical="center"/>
    </xf>
    <xf numFmtId="164" fontId="34" fillId="0" borderId="19" xfId="72" applyFont="1" applyFill="1" applyBorder="1" applyAlignment="1">
      <alignment vertical="center"/>
    </xf>
    <xf numFmtId="9" fontId="34" fillId="0" borderId="19" xfId="66" applyFont="1" applyFill="1" applyBorder="1" applyAlignment="1">
      <alignment vertical="center"/>
    </xf>
    <xf numFmtId="0" fontId="36" fillId="26" borderId="19" xfId="0" applyFont="1" applyFill="1" applyBorder="1" applyAlignment="1">
      <alignment vertical="center"/>
    </xf>
    <xf numFmtId="164" fontId="34" fillId="0" borderId="19" xfId="71" applyFont="1" applyFill="1" applyBorder="1" applyAlignment="1">
      <alignment vertical="center"/>
    </xf>
    <xf numFmtId="164" fontId="52" fillId="0" borderId="19" xfId="71" applyFont="1" applyFill="1" applyBorder="1" applyAlignment="1">
      <alignment vertical="center"/>
    </xf>
    <xf numFmtId="164" fontId="46" fillId="0" borderId="19" xfId="71" applyFont="1" applyFill="1" applyBorder="1" applyAlignment="1">
      <alignment vertical="center"/>
    </xf>
    <xf numFmtId="0" fontId="1" fillId="0" borderId="0" xfId="0" applyFont="1" applyFill="1" applyAlignment="1">
      <alignment vertical="center" wrapText="1"/>
    </xf>
    <xf numFmtId="9" fontId="46" fillId="0" borderId="0" xfId="66" applyFont="1" applyFill="1" applyAlignment="1">
      <alignment vertical="center"/>
    </xf>
    <xf numFmtId="0" fontId="37" fillId="0" borderId="19" xfId="50" applyNumberFormat="1" applyFont="1" applyFill="1" applyBorder="1" applyAlignment="1" applyProtection="1">
      <alignment horizontal="left" vertical="center" wrapText="1"/>
    </xf>
    <xf numFmtId="1" fontId="34" fillId="0" borderId="19" xfId="0" applyNumberFormat="1" applyFont="1" applyFill="1" applyBorder="1" applyAlignment="1">
      <alignment horizontal="center" vertical="center"/>
    </xf>
    <xf numFmtId="164" fontId="34" fillId="0" borderId="19" xfId="71" applyFont="1" applyFill="1" applyBorder="1" applyAlignment="1">
      <alignment horizontal="center" vertical="center"/>
    </xf>
    <xf numFmtId="164" fontId="52" fillId="0" borderId="19" xfId="71" applyFont="1" applyFill="1" applyBorder="1" applyAlignment="1">
      <alignment horizontal="center" vertical="center"/>
    </xf>
    <xf numFmtId="0" fontId="34" fillId="0" borderId="19" xfId="0" applyNumberFormat="1" applyFont="1" applyFill="1" applyBorder="1" applyAlignment="1">
      <alignment horizontal="left" vertical="center"/>
    </xf>
    <xf numFmtId="1" fontId="34" fillId="0" borderId="19" xfId="72" applyNumberFormat="1" applyFont="1" applyFill="1" applyBorder="1" applyAlignment="1">
      <alignment horizontal="center" vertical="center"/>
    </xf>
    <xf numFmtId="169" fontId="34" fillId="0" borderId="19" xfId="72" applyNumberFormat="1" applyFont="1" applyFill="1" applyBorder="1" applyAlignment="1">
      <alignment horizontal="center" vertical="center"/>
    </xf>
    <xf numFmtId="169" fontId="52" fillId="0" borderId="19" xfId="72" applyNumberFormat="1" applyFont="1" applyFill="1" applyBorder="1" applyAlignment="1">
      <alignment horizontal="center" vertical="center"/>
    </xf>
    <xf numFmtId="169" fontId="52" fillId="0" borderId="19" xfId="0" applyNumberFormat="1" applyFont="1" applyFill="1" applyBorder="1" applyAlignment="1">
      <alignment horizontal="center" vertical="center"/>
    </xf>
    <xf numFmtId="0" fontId="36" fillId="0" borderId="19" xfId="0" applyFont="1" applyFill="1" applyBorder="1" applyAlignment="1">
      <alignment vertical="center"/>
    </xf>
    <xf numFmtId="0" fontId="34" fillId="0" borderId="19" xfId="0" applyFont="1" applyFill="1" applyBorder="1" applyAlignment="1">
      <alignment horizontal="left" vertical="center"/>
    </xf>
    <xf numFmtId="1" fontId="37" fillId="0" borderId="19" xfId="57" applyNumberFormat="1" applyFont="1" applyFill="1" applyBorder="1" applyAlignment="1" applyProtection="1">
      <alignment horizontal="left" vertical="center" wrapText="1"/>
    </xf>
    <xf numFmtId="0" fontId="37" fillId="0" borderId="19" xfId="37" applyFont="1" applyFill="1" applyBorder="1" applyAlignment="1" applyProtection="1">
      <alignment horizontal="left" vertical="center" wrapText="1"/>
    </xf>
    <xf numFmtId="0" fontId="38" fillId="0" borderId="19" xfId="0" applyFont="1" applyFill="1" applyBorder="1" applyAlignment="1">
      <alignment vertical="center"/>
    </xf>
    <xf numFmtId="0" fontId="53" fillId="0" borderId="19" xfId="0" applyFont="1" applyFill="1" applyBorder="1" applyAlignment="1">
      <alignment vertical="center"/>
    </xf>
    <xf numFmtId="1" fontId="52" fillId="0" borderId="19" xfId="0" applyNumberFormat="1" applyFont="1" applyFill="1" applyBorder="1" applyAlignment="1">
      <alignment horizontal="center" vertical="center"/>
    </xf>
    <xf numFmtId="0" fontId="34" fillId="26" borderId="19" xfId="0" applyFont="1" applyFill="1" applyBorder="1" applyAlignment="1">
      <alignment horizontal="left" vertical="center" indent="1"/>
    </xf>
    <xf numFmtId="0" fontId="34" fillId="0" borderId="19" xfId="0" applyFont="1" applyFill="1" applyBorder="1" applyAlignment="1">
      <alignment horizontal="left" vertical="center" indent="2"/>
    </xf>
    <xf numFmtId="1" fontId="1" fillId="0" borderId="19" xfId="0" applyNumberFormat="1" applyFont="1" applyFill="1" applyBorder="1" applyAlignment="1">
      <alignment vertical="center"/>
    </xf>
    <xf numFmtId="169" fontId="1" fillId="0" borderId="19" xfId="0" applyNumberFormat="1" applyFont="1" applyFill="1" applyBorder="1" applyAlignment="1">
      <alignment vertical="center"/>
    </xf>
    <xf numFmtId="0" fontId="1" fillId="29" borderId="0" xfId="59" applyFont="1" applyFill="1" applyBorder="1" applyAlignment="1">
      <alignment vertical="center"/>
    </xf>
    <xf numFmtId="0" fontId="1" fillId="0" borderId="0" xfId="59" applyFont="1" applyFill="1" applyAlignment="1">
      <alignment vertical="center"/>
    </xf>
    <xf numFmtId="0" fontId="54" fillId="0" borderId="0" xfId="56" applyFont="1" applyFill="1" applyAlignment="1">
      <alignment vertical="center"/>
    </xf>
    <xf numFmtId="0" fontId="55" fillId="0" borderId="0" xfId="56" applyFont="1" applyFill="1" applyAlignment="1">
      <alignment horizontal="center" vertical="center"/>
    </xf>
    <xf numFmtId="0" fontId="56" fillId="0" borderId="0" xfId="56" applyFont="1" applyAlignment="1">
      <alignment horizontal="center" vertical="center"/>
    </xf>
    <xf numFmtId="0" fontId="39" fillId="0" borderId="0" xfId="41" applyFont="1" applyFill="1" applyAlignment="1">
      <alignment vertical="center"/>
    </xf>
    <xf numFmtId="0" fontId="57" fillId="30" borderId="0" xfId="56" applyFont="1" applyFill="1" applyAlignment="1">
      <alignment horizontal="center" vertical="center"/>
    </xf>
    <xf numFmtId="0" fontId="58" fillId="30" borderId="0" xfId="56" applyFont="1" applyFill="1" applyAlignment="1">
      <alignment horizontal="center" vertical="center" wrapText="1"/>
    </xf>
    <xf numFmtId="0" fontId="56" fillId="0" borderId="0" xfId="56" applyFont="1" applyFill="1" applyAlignment="1">
      <alignment horizontal="center" vertical="center"/>
    </xf>
    <xf numFmtId="172" fontId="59" fillId="0" borderId="0" xfId="77" applyNumberFormat="1" applyFont="1" applyAlignment="1">
      <alignment horizontal="center" vertical="center"/>
    </xf>
    <xf numFmtId="172" fontId="60" fillId="0" borderId="0" xfId="77" applyNumberFormat="1" applyFont="1" applyAlignment="1">
      <alignment horizontal="center" vertical="center"/>
    </xf>
    <xf numFmtId="0" fontId="59" fillId="0" borderId="0" xfId="41" applyFont="1" applyFill="1" applyAlignment="1">
      <alignment vertical="center" wrapText="1"/>
    </xf>
    <xf numFmtId="0" fontId="59" fillId="0" borderId="0" xfId="56" applyFont="1" applyAlignment="1">
      <alignment vertical="center" wrapText="1"/>
    </xf>
    <xf numFmtId="0" fontId="39" fillId="0" borderId="0" xfId="42" applyFont="1" applyFill="1" applyAlignment="1">
      <alignment vertical="center"/>
    </xf>
    <xf numFmtId="1" fontId="56" fillId="0" borderId="0" xfId="56" applyNumberFormat="1" applyFont="1" applyFill="1" applyAlignment="1">
      <alignment horizontal="center" vertical="center"/>
    </xf>
    <xf numFmtId="171" fontId="60" fillId="0" borderId="0" xfId="77" applyNumberFormat="1" applyFont="1" applyAlignment="1">
      <alignment horizontal="center" vertical="center"/>
    </xf>
    <xf numFmtId="171" fontId="59" fillId="0" borderId="0" xfId="77" applyNumberFormat="1" applyFont="1" applyAlignment="1">
      <alignment horizontal="center" vertical="center"/>
    </xf>
    <xf numFmtId="0" fontId="61" fillId="0" borderId="0" xfId="56" applyFont="1" applyFill="1" applyAlignment="1">
      <alignment horizontal="center" vertical="center"/>
    </xf>
    <xf numFmtId="171" fontId="59" fillId="0" borderId="0" xfId="77" applyNumberFormat="1" applyFont="1" applyAlignment="1">
      <alignment horizontal="center" vertical="center" wrapText="1"/>
    </xf>
    <xf numFmtId="173" fontId="56" fillId="0" borderId="0" xfId="56" applyNumberFormat="1" applyFont="1" applyAlignment="1">
      <alignment vertical="center"/>
    </xf>
    <xf numFmtId="0" fontId="56" fillId="0" borderId="0" xfId="56" applyFont="1" applyAlignment="1">
      <alignment vertical="center"/>
    </xf>
    <xf numFmtId="0" fontId="1" fillId="0" borderId="0" xfId="0" applyFont="1" applyAlignment="1">
      <alignment vertical="center"/>
    </xf>
    <xf numFmtId="0" fontId="39" fillId="0" borderId="0" xfId="41" applyFont="1" applyFill="1" applyAlignment="1">
      <alignment vertical="center" wrapText="1"/>
    </xf>
    <xf numFmtId="0" fontId="61" fillId="0" borderId="0" xfId="56" applyFont="1" applyAlignment="1">
      <alignment horizontal="center" vertical="center"/>
    </xf>
    <xf numFmtId="164" fontId="59" fillId="0" borderId="0" xfId="77" applyNumberFormat="1" applyFont="1" applyAlignment="1">
      <alignment horizontal="center" vertical="center"/>
    </xf>
    <xf numFmtId="0" fontId="59" fillId="0" borderId="0" xfId="56" applyFont="1" applyAlignment="1">
      <alignment horizontal="center" vertical="center"/>
    </xf>
    <xf numFmtId="4" fontId="56" fillId="0" borderId="0" xfId="56" applyNumberFormat="1" applyFont="1" applyAlignment="1">
      <alignment horizontal="center" vertical="center"/>
    </xf>
    <xf numFmtId="0" fontId="60" fillId="31" borderId="0" xfId="56" applyFont="1" applyFill="1" applyAlignment="1">
      <alignment horizontal="center" vertical="center"/>
    </xf>
    <xf numFmtId="171" fontId="60" fillId="31" borderId="0" xfId="77" applyNumberFormat="1" applyFont="1" applyFill="1" applyAlignment="1">
      <alignment horizontal="center" vertical="center"/>
    </xf>
    <xf numFmtId="172" fontId="60" fillId="31" borderId="0" xfId="77" applyNumberFormat="1" applyFont="1" applyFill="1" applyAlignment="1">
      <alignment horizontal="center" vertical="center"/>
    </xf>
    <xf numFmtId="0" fontId="59" fillId="0" borderId="0" xfId="56" applyFont="1" applyAlignment="1">
      <alignment horizontal="right" vertical="center"/>
    </xf>
    <xf numFmtId="174" fontId="59" fillId="0" borderId="0" xfId="67" applyNumberFormat="1" applyFont="1" applyAlignment="1">
      <alignment horizontal="center" vertical="center"/>
    </xf>
    <xf numFmtId="175" fontId="55" fillId="0" borderId="0" xfId="56" applyNumberFormat="1" applyFont="1" applyAlignment="1">
      <alignment horizontal="center" vertical="center"/>
    </xf>
    <xf numFmtId="0" fontId="60" fillId="0" borderId="0" xfId="56" applyFont="1" applyAlignment="1">
      <alignment horizontal="right" vertical="center"/>
    </xf>
    <xf numFmtId="173" fontId="56" fillId="0" borderId="0" xfId="56" applyNumberFormat="1" applyFont="1" applyAlignment="1">
      <alignment horizontal="center" vertical="center"/>
    </xf>
    <xf numFmtId="0" fontId="60" fillId="0" borderId="0" xfId="56" applyFont="1" applyAlignment="1">
      <alignment horizontal="center" vertical="center"/>
    </xf>
    <xf numFmtId="0" fontId="55" fillId="0" borderId="0" xfId="56" applyFont="1" applyAlignment="1">
      <alignment horizontal="center" vertical="center" wrapText="1"/>
    </xf>
    <xf numFmtId="3" fontId="56" fillId="0" borderId="0" xfId="56" applyNumberFormat="1" applyFont="1" applyAlignment="1">
      <alignment horizontal="center" vertical="center"/>
    </xf>
    <xf numFmtId="0" fontId="58" fillId="30" borderId="0" xfId="56" applyFont="1" applyFill="1" applyAlignment="1">
      <alignment horizontal="center" vertical="center"/>
    </xf>
    <xf numFmtId="0" fontId="62" fillId="31" borderId="0" xfId="56" applyFont="1" applyFill="1" applyAlignment="1">
      <alignment horizontal="center" vertical="center"/>
    </xf>
    <xf numFmtId="171" fontId="62" fillId="31" borderId="0" xfId="77" applyNumberFormat="1" applyFont="1" applyFill="1" applyAlignment="1">
      <alignment horizontal="center" vertical="center"/>
    </xf>
    <xf numFmtId="0" fontId="63" fillId="0" borderId="0" xfId="56" applyFont="1" applyAlignment="1">
      <alignment horizontal="right" vertical="center"/>
    </xf>
    <xf numFmtId="171" fontId="63" fillId="0" borderId="0" xfId="77" applyNumberFormat="1" applyFont="1" applyAlignment="1">
      <alignment horizontal="center" vertical="center"/>
    </xf>
    <xf numFmtId="0" fontId="64" fillId="0" borderId="0" xfId="56" applyFont="1" applyAlignment="1">
      <alignment horizontal="center" vertical="center"/>
    </xf>
    <xf numFmtId="171" fontId="64" fillId="0" borderId="0" xfId="77" applyNumberFormat="1" applyFont="1" applyAlignment="1">
      <alignment horizontal="center" vertical="center"/>
    </xf>
    <xf numFmtId="3" fontId="59" fillId="0" borderId="0" xfId="56" applyNumberFormat="1" applyFont="1" applyAlignment="1">
      <alignment horizontal="right" vertical="center"/>
    </xf>
    <xf numFmtId="0" fontId="56" fillId="0" borderId="0" xfId="56" applyFont="1" applyAlignment="1">
      <alignment horizontal="right" vertical="center"/>
    </xf>
    <xf numFmtId="1" fontId="56" fillId="0" borderId="0" xfId="56" applyNumberFormat="1" applyFont="1" applyAlignment="1">
      <alignment vertical="center"/>
    </xf>
    <xf numFmtId="171" fontId="62" fillId="31" borderId="0" xfId="56" applyNumberFormat="1" applyFont="1" applyFill="1" applyAlignment="1">
      <alignment horizontal="center" vertical="center"/>
    </xf>
    <xf numFmtId="0" fontId="39" fillId="26" borderId="0" xfId="41" applyFont="1" applyFill="1" applyAlignment="1">
      <alignment vertical="center" wrapText="1"/>
    </xf>
    <xf numFmtId="0" fontId="60" fillId="31" borderId="0" xfId="56" applyFont="1" applyFill="1" applyAlignment="1">
      <alignment horizontal="right" vertical="center"/>
    </xf>
    <xf numFmtId="171" fontId="60" fillId="31" borderId="0" xfId="56" applyNumberFormat="1" applyFont="1" applyFill="1" applyAlignment="1">
      <alignment horizontal="center" vertical="center"/>
    </xf>
    <xf numFmtId="171" fontId="59" fillId="0" borderId="0" xfId="56" applyNumberFormat="1" applyFont="1" applyAlignment="1">
      <alignment horizontal="center" vertical="center"/>
    </xf>
    <xf numFmtId="9" fontId="59" fillId="0" borderId="0" xfId="65" applyFont="1" applyAlignment="1">
      <alignment horizontal="center" vertical="center"/>
    </xf>
    <xf numFmtId="3" fontId="55" fillId="0" borderId="0" xfId="56" applyNumberFormat="1" applyFont="1" applyAlignment="1">
      <alignment horizontal="center" vertical="center"/>
    </xf>
    <xf numFmtId="171" fontId="60" fillId="0" borderId="0" xfId="76" applyNumberFormat="1" applyFont="1" applyAlignment="1">
      <alignment horizontal="center" vertical="center"/>
    </xf>
    <xf numFmtId="171" fontId="65" fillId="0" borderId="0" xfId="56" applyNumberFormat="1" applyFont="1" applyAlignment="1">
      <alignment horizontal="center" vertical="center"/>
    </xf>
    <xf numFmtId="171" fontId="59" fillId="0" borderId="0" xfId="76" applyNumberFormat="1" applyFont="1" applyAlignment="1">
      <alignment horizontal="center" vertical="center"/>
    </xf>
    <xf numFmtId="9" fontId="65" fillId="26" borderId="0" xfId="67" applyFont="1" applyFill="1" applyAlignment="1">
      <alignment horizontal="center" vertical="center"/>
    </xf>
    <xf numFmtId="171" fontId="55" fillId="0" borderId="0" xfId="77" applyNumberFormat="1" applyFont="1" applyAlignment="1">
      <alignment horizontal="center" vertical="center"/>
    </xf>
    <xf numFmtId="0" fontId="60" fillId="0" borderId="0" xfId="56" applyFont="1" applyAlignment="1">
      <alignment horizontal="center" vertical="center" wrapText="1"/>
    </xf>
    <xf numFmtId="0" fontId="59" fillId="0" borderId="0" xfId="0" applyFont="1" applyAlignment="1">
      <alignment vertical="center" wrapText="1"/>
    </xf>
    <xf numFmtId="0" fontId="1" fillId="0" borderId="0" xfId="41" applyFont="1" applyFill="1" applyAlignment="1">
      <alignment vertical="center"/>
    </xf>
    <xf numFmtId="0" fontId="1" fillId="0" borderId="0" xfId="0" applyFont="1" applyAlignment="1">
      <alignment vertical="center" wrapText="1"/>
    </xf>
    <xf numFmtId="174" fontId="56" fillId="0" borderId="0" xfId="66" applyNumberFormat="1" applyFont="1" applyAlignment="1">
      <alignment horizontal="center" vertical="center"/>
    </xf>
    <xf numFmtId="0" fontId="66" fillId="0" borderId="0" xfId="56" applyFont="1" applyAlignment="1">
      <alignment horizontal="center" vertical="center"/>
    </xf>
    <xf numFmtId="174" fontId="59" fillId="0" borderId="0" xfId="66" applyNumberFormat="1" applyFont="1" applyAlignment="1">
      <alignment horizontal="center" vertical="center"/>
    </xf>
    <xf numFmtId="0" fontId="56" fillId="0" borderId="0" xfId="56" applyFont="1" applyAlignment="1">
      <alignment vertical="center" wrapText="1"/>
    </xf>
    <xf numFmtId="174" fontId="59" fillId="0" borderId="0" xfId="65" applyNumberFormat="1" applyFont="1" applyAlignment="1">
      <alignment horizontal="center" vertical="center"/>
    </xf>
    <xf numFmtId="0" fontId="67" fillId="0" borderId="0" xfId="0" applyFont="1" applyAlignment="1">
      <alignment vertical="center" wrapText="1"/>
    </xf>
    <xf numFmtId="0" fontId="67" fillId="0" borderId="0" xfId="56" applyFont="1" applyAlignment="1">
      <alignment vertical="center" wrapText="1"/>
    </xf>
    <xf numFmtId="0" fontId="1" fillId="0" borderId="14" xfId="0" applyFont="1" applyBorder="1" applyAlignment="1">
      <alignment horizontal="center" vertical="top"/>
    </xf>
    <xf numFmtId="0" fontId="3" fillId="0" borderId="14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left" vertical="top"/>
    </xf>
    <xf numFmtId="3" fontId="1" fillId="0" borderId="10" xfId="0" applyNumberFormat="1" applyFont="1" applyBorder="1" applyAlignment="1">
      <alignment horizontal="right" vertical="top"/>
    </xf>
    <xf numFmtId="1" fontId="1" fillId="0" borderId="10" xfId="0" applyNumberFormat="1" applyFont="1" applyBorder="1" applyAlignment="1">
      <alignment horizontal="left" vertical="top"/>
    </xf>
    <xf numFmtId="0" fontId="1" fillId="0" borderId="10" xfId="0" applyFont="1" applyBorder="1" applyAlignment="1">
      <alignment horizontal="left" vertical="top" wrapText="1"/>
    </xf>
    <xf numFmtId="3" fontId="1" fillId="0" borderId="10" xfId="0" applyNumberFormat="1" applyFont="1" applyBorder="1" applyAlignment="1">
      <alignment horizontal="left" vertical="top" indent="1"/>
    </xf>
    <xf numFmtId="3" fontId="1" fillId="0" borderId="27" xfId="0" applyNumberFormat="1" applyFont="1" applyBorder="1" applyAlignment="1">
      <alignment horizontal="right" vertical="top"/>
    </xf>
    <xf numFmtId="0" fontId="1" fillId="0" borderId="10" xfId="0" applyFont="1" applyBorder="1" applyAlignment="1">
      <alignment horizontal="center" vertical="top" wrapText="1"/>
    </xf>
    <xf numFmtId="0" fontId="51" fillId="0" borderId="10" xfId="0" applyFont="1" applyBorder="1" applyAlignment="1">
      <alignment horizontal="left" vertical="top" wrapText="1"/>
    </xf>
    <xf numFmtId="3" fontId="51" fillId="0" borderId="10" xfId="0" applyNumberFormat="1" applyFont="1" applyBorder="1" applyAlignment="1">
      <alignment horizontal="right" vertical="top"/>
    </xf>
    <xf numFmtId="0" fontId="1" fillId="0" borderId="10" xfId="0" applyFont="1" applyFill="1" applyBorder="1" applyAlignment="1">
      <alignment horizontal="left" vertical="top"/>
    </xf>
    <xf numFmtId="0" fontId="1" fillId="0" borderId="10" xfId="0" applyFont="1" applyFill="1" applyBorder="1" applyAlignment="1">
      <alignment horizontal="left" vertical="top" wrapText="1"/>
    </xf>
    <xf numFmtId="3" fontId="1" fillId="0" borderId="20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right" vertical="top"/>
    </xf>
    <xf numFmtId="3" fontId="1" fillId="0" borderId="14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left" vertical="top" indent="1"/>
    </xf>
    <xf numFmtId="0" fontId="1" fillId="0" borderId="19" xfId="43" applyFont="1" applyFill="1" applyBorder="1" applyAlignment="1">
      <alignment horizontal="left" vertical="center" indent="1"/>
    </xf>
    <xf numFmtId="0" fontId="1" fillId="0" borderId="19" xfId="43" applyFont="1" applyFill="1" applyBorder="1" applyAlignment="1">
      <alignment horizontal="left" vertical="center" wrapText="1" indent="1"/>
    </xf>
    <xf numFmtId="0" fontId="1" fillId="0" borderId="19" xfId="43" applyFont="1" applyFill="1" applyBorder="1" applyAlignment="1">
      <alignment horizontal="left" vertical="center" indent="3"/>
    </xf>
    <xf numFmtId="0" fontId="1" fillId="0" borderId="19" xfId="0" applyFont="1" applyFill="1" applyBorder="1" applyAlignment="1">
      <alignment horizontal="left" vertical="center" wrapText="1" indent="1"/>
    </xf>
    <xf numFmtId="0" fontId="1" fillId="0" borderId="19" xfId="43" applyFont="1" applyFill="1" applyBorder="1" applyAlignment="1">
      <alignment horizontal="left" vertical="center" wrapText="1" indent="5"/>
    </xf>
    <xf numFmtId="0" fontId="1" fillId="0" borderId="19" xfId="0" applyFont="1" applyFill="1" applyBorder="1" applyAlignment="1">
      <alignment horizontal="left" vertical="center" wrapText="1" indent="7"/>
    </xf>
    <xf numFmtId="0" fontId="1" fillId="0" borderId="0" xfId="43" applyFont="1" applyFill="1" applyAlignment="1">
      <alignment wrapText="1"/>
    </xf>
    <xf numFmtId="0" fontId="28" fillId="0" borderId="0" xfId="43" applyFont="1" applyFill="1" applyAlignment="1">
      <alignment horizontal="center" vertical="center" wrapText="1"/>
    </xf>
    <xf numFmtId="0" fontId="1" fillId="0" borderId="0" xfId="43" applyFont="1" applyFill="1"/>
    <xf numFmtId="0" fontId="27" fillId="0" borderId="19" xfId="43" applyFont="1" applyFill="1" applyBorder="1" applyAlignment="1">
      <alignment horizontal="center" vertical="center" wrapText="1"/>
    </xf>
    <xf numFmtId="0" fontId="1" fillId="0" borderId="19" xfId="43" applyFont="1" applyFill="1" applyBorder="1" applyAlignment="1">
      <alignment horizontal="left" vertical="center" indent="5"/>
    </xf>
    <xf numFmtId="0" fontId="1" fillId="0" borderId="19" xfId="43" applyFont="1" applyFill="1" applyBorder="1" applyAlignment="1">
      <alignment horizontal="left" vertical="center" indent="7"/>
    </xf>
    <xf numFmtId="49" fontId="28" fillId="0" borderId="0" xfId="43" applyNumberFormat="1" applyFont="1" applyFill="1" applyAlignment="1">
      <alignment horizontal="center" vertical="center"/>
    </xf>
    <xf numFmtId="0" fontId="1" fillId="0" borderId="19" xfId="0" applyFont="1" applyFill="1" applyBorder="1" applyAlignment="1">
      <alignment vertical="center" wrapText="1"/>
    </xf>
    <xf numFmtId="0" fontId="68" fillId="0" borderId="0" xfId="0" applyFont="1" applyFill="1" applyAlignment="1">
      <alignment horizontal="justify" vertical="center"/>
    </xf>
    <xf numFmtId="0" fontId="1" fillId="0" borderId="0" xfId="43" applyFont="1" applyFill="1" applyAlignment="1">
      <alignment vertical="center"/>
    </xf>
    <xf numFmtId="0" fontId="1" fillId="32" borderId="0" xfId="43" applyFont="1" applyFill="1"/>
    <xf numFmtId="0" fontId="1" fillId="32" borderId="0" xfId="43" applyFont="1" applyFill="1" applyAlignment="1">
      <alignment vertical="center"/>
    </xf>
    <xf numFmtId="0" fontId="1" fillId="0" borderId="19" xfId="0" applyFont="1" applyFill="1" applyBorder="1" applyAlignment="1">
      <alignment horizontal="left" vertical="center" wrapText="1" indent="2"/>
    </xf>
    <xf numFmtId="0" fontId="28" fillId="0" borderId="19" xfId="43" applyFont="1" applyFill="1" applyBorder="1" applyAlignment="1">
      <alignment horizontal="center" vertical="center"/>
    </xf>
    <xf numFmtId="49" fontId="28" fillId="0" borderId="19" xfId="0" applyNumberFormat="1" applyFont="1" applyFill="1" applyBorder="1" applyAlignment="1">
      <alignment horizontal="center" vertical="center"/>
    </xf>
    <xf numFmtId="0" fontId="28" fillId="0" borderId="19" xfId="43" applyFont="1" applyFill="1" applyBorder="1" applyAlignment="1">
      <alignment horizontal="center" vertical="center" wrapText="1"/>
    </xf>
    <xf numFmtId="49" fontId="28" fillId="0" borderId="19" xfId="43" applyNumberFormat="1" applyFont="1" applyFill="1" applyBorder="1" applyAlignment="1">
      <alignment horizontal="center" vertical="center"/>
    </xf>
    <xf numFmtId="0" fontId="1" fillId="26" borderId="0" xfId="43" applyFont="1" applyFill="1" applyAlignment="1">
      <alignment vertical="center"/>
    </xf>
    <xf numFmtId="0" fontId="1" fillId="26" borderId="0" xfId="43" applyFont="1" applyFill="1"/>
    <xf numFmtId="0" fontId="3" fillId="0" borderId="0" xfId="43" applyFont="1" applyFill="1" applyAlignment="1">
      <alignment vertical="center"/>
    </xf>
    <xf numFmtId="0" fontId="3" fillId="0" borderId="0" xfId="43" applyFont="1" applyFill="1"/>
    <xf numFmtId="3" fontId="28" fillId="0" borderId="0" xfId="43" applyNumberFormat="1" applyFont="1" applyFill="1" applyAlignment="1">
      <alignment horizontal="center" vertical="center" wrapText="1"/>
    </xf>
    <xf numFmtId="3" fontId="1" fillId="0" borderId="0" xfId="43" applyNumberFormat="1" applyFont="1" applyFill="1" applyAlignment="1">
      <alignment horizontal="center" vertical="center" wrapText="1"/>
    </xf>
    <xf numFmtId="3" fontId="1" fillId="0" borderId="0" xfId="43" applyNumberFormat="1" applyFont="1" applyFill="1"/>
    <xf numFmtId="3" fontId="27" fillId="0" borderId="19" xfId="43" applyNumberFormat="1" applyFont="1" applyFill="1" applyBorder="1" applyAlignment="1">
      <alignment horizontal="center" vertical="center" wrapText="1"/>
    </xf>
    <xf numFmtId="3" fontId="28" fillId="0" borderId="19" xfId="43" applyNumberFormat="1" applyFont="1" applyFill="1" applyBorder="1" applyAlignment="1">
      <alignment horizontal="center" vertical="center"/>
    </xf>
    <xf numFmtId="3" fontId="28" fillId="0" borderId="19" xfId="0" applyNumberFormat="1" applyFont="1" applyFill="1" applyBorder="1" applyAlignment="1">
      <alignment horizontal="center" vertical="center"/>
    </xf>
    <xf numFmtId="3" fontId="1" fillId="0" borderId="19" xfId="71" applyNumberFormat="1" applyFont="1" applyFill="1" applyBorder="1" applyAlignment="1">
      <alignment horizontal="center" vertical="center"/>
    </xf>
    <xf numFmtId="3" fontId="1" fillId="0" borderId="19" xfId="43" applyNumberFormat="1" applyFont="1" applyFill="1" applyBorder="1" applyAlignment="1">
      <alignment horizontal="center" vertical="center" wrapText="1"/>
    </xf>
    <xf numFmtId="3" fontId="2" fillId="0" borderId="19" xfId="0" applyNumberFormat="1" applyFont="1" applyFill="1" applyBorder="1" applyAlignment="1">
      <alignment horizontal="center" vertical="center"/>
    </xf>
    <xf numFmtId="3" fontId="2" fillId="0" borderId="19" xfId="0" applyNumberFormat="1" applyFont="1" applyFill="1" applyBorder="1" applyAlignment="1">
      <alignment horizontal="center" vertical="center" wrapText="1"/>
    </xf>
    <xf numFmtId="3" fontId="1" fillId="0" borderId="0" xfId="43" applyNumberFormat="1" applyFont="1" applyFill="1" applyAlignment="1">
      <alignment horizontal="center" vertical="center"/>
    </xf>
    <xf numFmtId="3" fontId="1" fillId="0" borderId="19" xfId="43" applyNumberFormat="1" applyFont="1" applyFill="1" applyBorder="1" applyAlignment="1">
      <alignment horizontal="center" vertical="center"/>
    </xf>
    <xf numFmtId="3" fontId="3" fillId="0" borderId="19" xfId="43" applyNumberFormat="1" applyFont="1" applyFill="1" applyBorder="1" applyAlignment="1">
      <alignment horizontal="center" vertical="center" wrapText="1"/>
    </xf>
    <xf numFmtId="49" fontId="27" fillId="0" borderId="19" xfId="43" applyNumberFormat="1" applyFont="1" applyFill="1" applyBorder="1" applyAlignment="1">
      <alignment horizontal="center" vertical="center"/>
    </xf>
    <xf numFmtId="49" fontId="27" fillId="0" borderId="19" xfId="43" applyNumberFormat="1" applyFont="1" applyFill="1" applyBorder="1" applyAlignment="1">
      <alignment horizontal="center" vertical="center" wrapText="1"/>
    </xf>
    <xf numFmtId="3" fontId="54" fillId="0" borderId="19" xfId="0" applyNumberFormat="1" applyFont="1" applyFill="1" applyBorder="1" applyAlignment="1">
      <alignment horizontal="center" vertical="center"/>
    </xf>
    <xf numFmtId="3" fontId="72" fillId="0" borderId="19" xfId="0" applyNumberFormat="1" applyFont="1" applyFill="1" applyBorder="1" applyAlignment="1">
      <alignment horizontal="center" vertical="center"/>
    </xf>
    <xf numFmtId="0" fontId="54" fillId="0" borderId="19" xfId="0" applyFont="1" applyFill="1" applyBorder="1" applyAlignment="1">
      <alignment horizontal="center" vertical="center"/>
    </xf>
    <xf numFmtId="9" fontId="28" fillId="0" borderId="19" xfId="80" applyFont="1" applyFill="1" applyBorder="1" applyAlignment="1">
      <alignment horizontal="center" vertical="center"/>
    </xf>
    <xf numFmtId="3" fontId="27" fillId="0" borderId="19" xfId="43" applyNumberFormat="1" applyFont="1" applyFill="1" applyBorder="1" applyAlignment="1">
      <alignment horizontal="center" vertical="center"/>
    </xf>
    <xf numFmtId="3" fontId="3" fillId="0" borderId="19" xfId="43" applyNumberFormat="1" applyFont="1" applyFill="1" applyBorder="1" applyAlignment="1">
      <alignment horizontal="center" vertical="center" wrapText="1"/>
    </xf>
    <xf numFmtId="49" fontId="27" fillId="0" borderId="19" xfId="43" applyNumberFormat="1" applyFont="1" applyFill="1" applyBorder="1" applyAlignment="1">
      <alignment horizontal="center" vertical="center" wrapText="1"/>
    </xf>
    <xf numFmtId="49" fontId="73" fillId="0" borderId="19" xfId="0" applyNumberFormat="1" applyFont="1" applyFill="1" applyBorder="1" applyAlignment="1">
      <alignment horizontal="center" vertical="center"/>
    </xf>
    <xf numFmtId="0" fontId="74" fillId="0" borderId="19" xfId="43" applyFont="1" applyFill="1" applyBorder="1" applyAlignment="1">
      <alignment horizontal="left" vertical="center" wrapText="1" indent="3"/>
    </xf>
    <xf numFmtId="0" fontId="73" fillId="0" borderId="19" xfId="43" applyFont="1" applyFill="1" applyBorder="1" applyAlignment="1">
      <alignment horizontal="center" vertical="center"/>
    </xf>
    <xf numFmtId="3" fontId="73" fillId="0" borderId="19" xfId="43" applyNumberFormat="1" applyFont="1" applyFill="1" applyBorder="1" applyAlignment="1">
      <alignment horizontal="center" vertical="center"/>
    </xf>
    <xf numFmtId="0" fontId="74" fillId="0" borderId="0" xfId="43" applyFont="1" applyFill="1" applyAlignment="1">
      <alignment vertical="center"/>
    </xf>
    <xf numFmtId="3" fontId="75" fillId="0" borderId="19" xfId="0" applyNumberFormat="1" applyFont="1" applyFill="1" applyBorder="1" applyAlignment="1">
      <alignment horizontal="center" vertical="center"/>
    </xf>
    <xf numFmtId="0" fontId="74" fillId="0" borderId="19" xfId="0" applyFont="1" applyFill="1" applyBorder="1" applyAlignment="1">
      <alignment horizontal="left" vertical="center" wrapText="1" indent="1"/>
    </xf>
    <xf numFmtId="0" fontId="74" fillId="0" borderId="19" xfId="43" applyFont="1" applyFill="1" applyBorder="1" applyAlignment="1">
      <alignment horizontal="left" vertical="center" wrapText="1" indent="5"/>
    </xf>
    <xf numFmtId="3" fontId="74" fillId="0" borderId="19" xfId="43" applyNumberFormat="1" applyFont="1" applyFill="1" applyBorder="1" applyAlignment="1">
      <alignment horizontal="center" vertical="center" wrapText="1"/>
    </xf>
    <xf numFmtId="0" fontId="74" fillId="0" borderId="0" xfId="43" applyFont="1" applyFill="1"/>
    <xf numFmtId="0" fontId="74" fillId="0" borderId="19" xfId="0" applyFont="1" applyFill="1" applyBorder="1" applyAlignment="1">
      <alignment horizontal="left" vertical="center" wrapText="1" indent="2"/>
    </xf>
    <xf numFmtId="0" fontId="74" fillId="32" borderId="0" xfId="43" applyFont="1" applyFill="1"/>
    <xf numFmtId="49" fontId="76" fillId="0" borderId="19" xfId="0" applyNumberFormat="1" applyFont="1" applyFill="1" applyBorder="1" applyAlignment="1">
      <alignment horizontal="center" vertical="center"/>
    </xf>
    <xf numFmtId="0" fontId="51" fillId="0" borderId="19" xfId="43" applyFont="1" applyFill="1" applyBorder="1" applyAlignment="1">
      <alignment horizontal="left" vertical="center" wrapText="1" indent="3"/>
    </xf>
    <xf numFmtId="0" fontId="76" fillId="0" borderId="19" xfId="43" applyFont="1" applyFill="1" applyBorder="1" applyAlignment="1">
      <alignment horizontal="center" vertical="center"/>
    </xf>
    <xf numFmtId="3" fontId="77" fillId="0" borderId="19" xfId="0" applyNumberFormat="1" applyFont="1" applyFill="1" applyBorder="1" applyAlignment="1">
      <alignment horizontal="center" vertical="center"/>
    </xf>
    <xf numFmtId="3" fontId="76" fillId="0" borderId="19" xfId="43" applyNumberFormat="1" applyFont="1" applyFill="1" applyBorder="1" applyAlignment="1">
      <alignment horizontal="center" vertical="center"/>
    </xf>
    <xf numFmtId="0" fontId="51" fillId="0" borderId="0" xfId="43" applyFont="1" applyFill="1" applyAlignment="1">
      <alignment vertical="center"/>
    </xf>
    <xf numFmtId="0" fontId="51" fillId="0" borderId="19" xfId="43" applyFont="1" applyFill="1" applyBorder="1" applyAlignment="1">
      <alignment horizontal="left" vertical="center" indent="3"/>
    </xf>
    <xf numFmtId="0" fontId="59" fillId="0" borderId="0" xfId="56" applyFont="1" applyAlignment="1">
      <alignment horizontal="center" vertical="center" wrapText="1"/>
    </xf>
    <xf numFmtId="0" fontId="3" fillId="33" borderId="28" xfId="0" applyFont="1" applyFill="1" applyBorder="1" applyAlignment="1">
      <alignment horizontal="center" vertical="center" wrapText="1"/>
    </xf>
    <xf numFmtId="0" fontId="3" fillId="33" borderId="0" xfId="0" applyFont="1" applyFill="1" applyBorder="1" applyAlignment="1">
      <alignment horizontal="center" vertical="center" wrapText="1"/>
    </xf>
    <xf numFmtId="0" fontId="3" fillId="33" borderId="19" xfId="0" applyFont="1" applyFill="1" applyBorder="1" applyAlignment="1">
      <alignment horizontal="center" vertical="center" wrapText="1"/>
    </xf>
    <xf numFmtId="0" fontId="59" fillId="0" borderId="0" xfId="56" applyFont="1" applyAlignment="1">
      <alignment horizontal="left" vertical="center" wrapText="1"/>
    </xf>
    <xf numFmtId="0" fontId="59" fillId="0" borderId="0" xfId="41" applyFont="1" applyFill="1" applyAlignment="1">
      <alignment horizontal="center" vertical="center" wrapText="1"/>
    </xf>
    <xf numFmtId="0" fontId="3" fillId="0" borderId="19" xfId="43" applyFont="1" applyFill="1" applyBorder="1" applyAlignment="1">
      <alignment horizontal="center" vertical="center" wrapText="1"/>
    </xf>
    <xf numFmtId="3" fontId="3" fillId="0" borderId="19" xfId="43" applyNumberFormat="1" applyFont="1" applyFill="1" applyBorder="1" applyAlignment="1">
      <alignment horizontal="center" vertical="center" wrapText="1"/>
    </xf>
    <xf numFmtId="49" fontId="71" fillId="0" borderId="19" xfId="43" applyNumberFormat="1" applyFont="1" applyFill="1" applyBorder="1" applyAlignment="1">
      <alignment horizontal="center" vertical="center"/>
    </xf>
    <xf numFmtId="49" fontId="27" fillId="0" borderId="19" xfId="43" applyNumberFormat="1" applyFont="1" applyFill="1" applyBorder="1" applyAlignment="1">
      <alignment horizontal="center" vertical="center" wrapText="1"/>
    </xf>
    <xf numFmtId="0" fontId="1" fillId="0" borderId="19" xfId="43" applyFont="1" applyFill="1" applyBorder="1" applyAlignment="1">
      <alignment horizontal="left" vertical="center" wrapText="1"/>
    </xf>
    <xf numFmtId="0" fontId="70" fillId="0" borderId="26" xfId="43" applyFont="1" applyFill="1" applyBorder="1" applyAlignment="1">
      <alignment horizontal="center" vertical="center" wrapText="1"/>
    </xf>
    <xf numFmtId="0" fontId="70" fillId="0" borderId="0" xfId="43" applyFont="1" applyFill="1" applyBorder="1" applyAlignment="1">
      <alignment horizontal="center" vertical="center" wrapText="1"/>
    </xf>
    <xf numFmtId="0" fontId="70" fillId="0" borderId="29" xfId="43" applyFont="1" applyFill="1" applyBorder="1" applyAlignment="1">
      <alignment horizontal="center" vertical="center" wrapText="1"/>
    </xf>
    <xf numFmtId="0" fontId="43" fillId="0" borderId="0" xfId="43" applyFont="1" applyFill="1" applyAlignment="1">
      <alignment horizontal="center" vertical="center" wrapText="1"/>
    </xf>
    <xf numFmtId="0" fontId="70" fillId="0" borderId="0" xfId="43" applyFont="1" applyFill="1" applyAlignment="1">
      <alignment horizontal="center" vertical="center" wrapText="1"/>
    </xf>
    <xf numFmtId="0" fontId="68" fillId="0" borderId="0" xfId="0" applyFont="1" applyFill="1" applyAlignment="1">
      <alignment horizontal="center" vertical="center"/>
    </xf>
    <xf numFmtId="0" fontId="69" fillId="0" borderId="0" xfId="0" applyFont="1" applyFill="1" applyAlignment="1">
      <alignment horizontal="center" vertical="top"/>
    </xf>
    <xf numFmtId="0" fontId="68" fillId="0" borderId="0" xfId="0" applyFont="1" applyFill="1" applyAlignment="1">
      <alignment horizontal="center" vertical="center" wrapText="1"/>
    </xf>
    <xf numFmtId="0" fontId="44" fillId="0" borderId="0" xfId="0" applyFont="1" applyFill="1" applyAlignment="1">
      <alignment horizontal="center" vertical="top" wrapText="1"/>
    </xf>
  </cellXfs>
  <cellStyles count="81">
    <cellStyle name="20% - Акцент1 2" xfId="1" xr:uid="{00000000-0005-0000-0000-000000000000}"/>
    <cellStyle name="20% - Акцент2 2" xfId="2" xr:uid="{00000000-0005-0000-0000-000001000000}"/>
    <cellStyle name="20% - Акцент3 2" xfId="3" xr:uid="{00000000-0005-0000-0000-000002000000}"/>
    <cellStyle name="20% - Акцент4 2" xfId="4" xr:uid="{00000000-0005-0000-0000-000003000000}"/>
    <cellStyle name="20% - Акцент5 2" xfId="5" xr:uid="{00000000-0005-0000-0000-000004000000}"/>
    <cellStyle name="20% - Акцент6 2" xfId="6" xr:uid="{00000000-0005-0000-0000-000005000000}"/>
    <cellStyle name="40% - Акцент1 2" xfId="7" xr:uid="{00000000-0005-0000-0000-000006000000}"/>
    <cellStyle name="40% - Акцент2 2" xfId="8" xr:uid="{00000000-0005-0000-0000-000007000000}"/>
    <cellStyle name="40% - Акцент3 2" xfId="9" xr:uid="{00000000-0005-0000-0000-000008000000}"/>
    <cellStyle name="40% - Акцент4 2" xfId="10" xr:uid="{00000000-0005-0000-0000-000009000000}"/>
    <cellStyle name="40% - Акцент5 2" xfId="11" xr:uid="{00000000-0005-0000-0000-00000A000000}"/>
    <cellStyle name="40% - Акцент6 2" xfId="12" xr:uid="{00000000-0005-0000-0000-00000B000000}"/>
    <cellStyle name="60% - Акцент1 2" xfId="13" xr:uid="{00000000-0005-0000-0000-00000C000000}"/>
    <cellStyle name="60% - Акцент2 2" xfId="14" xr:uid="{00000000-0005-0000-0000-00000D000000}"/>
    <cellStyle name="60% - Акцент3 2" xfId="15" xr:uid="{00000000-0005-0000-0000-00000E000000}"/>
    <cellStyle name="60% - Акцент4 2" xfId="16" xr:uid="{00000000-0005-0000-0000-00000F000000}"/>
    <cellStyle name="60% - Акцент5 2" xfId="17" xr:uid="{00000000-0005-0000-0000-000010000000}"/>
    <cellStyle name="60% - Акцент6 2" xfId="18" xr:uid="{00000000-0005-0000-0000-000011000000}"/>
    <cellStyle name="Normal 2" xfId="19" xr:uid="{00000000-0005-0000-0000-000012000000}"/>
    <cellStyle name="Акцент1 2" xfId="20" xr:uid="{00000000-0005-0000-0000-000013000000}"/>
    <cellStyle name="Акцент2 2" xfId="21" xr:uid="{00000000-0005-0000-0000-000014000000}"/>
    <cellStyle name="Акцент3 2" xfId="22" xr:uid="{00000000-0005-0000-0000-000015000000}"/>
    <cellStyle name="Акцент4 2" xfId="23" xr:uid="{00000000-0005-0000-0000-000016000000}"/>
    <cellStyle name="Акцент5 2" xfId="24" xr:uid="{00000000-0005-0000-0000-000017000000}"/>
    <cellStyle name="Акцент6 2" xfId="25" xr:uid="{00000000-0005-0000-0000-000018000000}"/>
    <cellStyle name="Ввод  2" xfId="26" xr:uid="{00000000-0005-0000-0000-000019000000}"/>
    <cellStyle name="Вывод 2" xfId="27" xr:uid="{00000000-0005-0000-0000-00001A000000}"/>
    <cellStyle name="Вычисление 2" xfId="28" xr:uid="{00000000-0005-0000-0000-00001B000000}"/>
    <cellStyle name="Заголовок 1 2" xfId="29" xr:uid="{00000000-0005-0000-0000-00001C000000}"/>
    <cellStyle name="Заголовок 2 2" xfId="30" xr:uid="{00000000-0005-0000-0000-00001D000000}"/>
    <cellStyle name="Заголовок 3 2" xfId="31" xr:uid="{00000000-0005-0000-0000-00001E000000}"/>
    <cellStyle name="Заголовок 4 2" xfId="32" xr:uid="{00000000-0005-0000-0000-00001F000000}"/>
    <cellStyle name="Итог 2" xfId="33" xr:uid="{00000000-0005-0000-0000-000020000000}"/>
    <cellStyle name="Контрольная ячейка 2" xfId="34" xr:uid="{00000000-0005-0000-0000-000021000000}"/>
    <cellStyle name="Название 2" xfId="35" xr:uid="{00000000-0005-0000-0000-000022000000}"/>
    <cellStyle name="Нейтральный 2" xfId="36" xr:uid="{00000000-0005-0000-0000-000023000000}"/>
    <cellStyle name="Обычный" xfId="0" builtinId="0"/>
    <cellStyle name="Обычный 12" xfId="37" xr:uid="{00000000-0005-0000-0000-000025000000}"/>
    <cellStyle name="Обычный 12 2" xfId="38" xr:uid="{00000000-0005-0000-0000-000026000000}"/>
    <cellStyle name="Обычный 2" xfId="39" xr:uid="{00000000-0005-0000-0000-000027000000}"/>
    <cellStyle name="Обычный 2 26 2" xfId="40" xr:uid="{00000000-0005-0000-0000-000028000000}"/>
    <cellStyle name="Обычный 3" xfId="41" xr:uid="{00000000-0005-0000-0000-000029000000}"/>
    <cellStyle name="Обычный 3 10 2" xfId="42" xr:uid="{00000000-0005-0000-0000-00002A000000}"/>
    <cellStyle name="Обычный 3 2" xfId="43" xr:uid="{00000000-0005-0000-0000-00002B000000}"/>
    <cellStyle name="Обычный 3 2 2 2" xfId="44" xr:uid="{00000000-0005-0000-0000-00002C000000}"/>
    <cellStyle name="Обычный 3 21" xfId="45" xr:uid="{00000000-0005-0000-0000-00002D000000}"/>
    <cellStyle name="Обычный 30" xfId="46" xr:uid="{00000000-0005-0000-0000-00002E000000}"/>
    <cellStyle name="Обычный 4" xfId="47" xr:uid="{00000000-0005-0000-0000-00002F000000}"/>
    <cellStyle name="Обычный 4 2" xfId="48" xr:uid="{00000000-0005-0000-0000-000030000000}"/>
    <cellStyle name="Обычный 5" xfId="49" xr:uid="{00000000-0005-0000-0000-000031000000}"/>
    <cellStyle name="Обычный 6" xfId="50" xr:uid="{00000000-0005-0000-0000-000032000000}"/>
    <cellStyle name="Обычный 6 2" xfId="51" xr:uid="{00000000-0005-0000-0000-000033000000}"/>
    <cellStyle name="Обычный 6 2 2" xfId="52" xr:uid="{00000000-0005-0000-0000-000034000000}"/>
    <cellStyle name="Обычный 6 2 3" xfId="53" xr:uid="{00000000-0005-0000-0000-000035000000}"/>
    <cellStyle name="Обычный 7" xfId="54" xr:uid="{00000000-0005-0000-0000-000036000000}"/>
    <cellStyle name="Обычный 7 2" xfId="55" xr:uid="{00000000-0005-0000-0000-000037000000}"/>
    <cellStyle name="Обычный 8" xfId="56" xr:uid="{00000000-0005-0000-0000-000038000000}"/>
    <cellStyle name="Обычный_BPnov (1)" xfId="57" xr:uid="{00000000-0005-0000-0000-000039000000}"/>
    <cellStyle name="Обычный_Сводка для эот" xfId="58" xr:uid="{00000000-0005-0000-0000-00003A000000}"/>
    <cellStyle name="Обычный_Формат МЭ  - (кор  08 09 2010) 2" xfId="59" xr:uid="{00000000-0005-0000-0000-00003B000000}"/>
    <cellStyle name="Плохой 2" xfId="60" xr:uid="{00000000-0005-0000-0000-00003C000000}"/>
    <cellStyle name="Пояснение 2" xfId="61" xr:uid="{00000000-0005-0000-0000-00003D000000}"/>
    <cellStyle name="Примечание 2" xfId="62" xr:uid="{00000000-0005-0000-0000-00003E000000}"/>
    <cellStyle name="Процентный" xfId="80" builtinId="5"/>
    <cellStyle name="Процентный 2" xfId="63" xr:uid="{00000000-0005-0000-0000-00003F000000}"/>
    <cellStyle name="Процентный 2 3" xfId="64" xr:uid="{00000000-0005-0000-0000-000040000000}"/>
    <cellStyle name="Процентный 2 3 2" xfId="65" xr:uid="{00000000-0005-0000-0000-000041000000}"/>
    <cellStyle name="Процентный 3" xfId="66" xr:uid="{00000000-0005-0000-0000-000042000000}"/>
    <cellStyle name="Процентный 4" xfId="67" xr:uid="{00000000-0005-0000-0000-000043000000}"/>
    <cellStyle name="Связанная ячейка 2" xfId="68" xr:uid="{00000000-0005-0000-0000-000044000000}"/>
    <cellStyle name="Стиль 1" xfId="69" xr:uid="{00000000-0005-0000-0000-000045000000}"/>
    <cellStyle name="Текст предупреждения 2" xfId="70" xr:uid="{00000000-0005-0000-0000-000046000000}"/>
    <cellStyle name="Финансовый" xfId="71" builtinId="3"/>
    <cellStyle name="Финансовый 2" xfId="72" xr:uid="{00000000-0005-0000-0000-000048000000}"/>
    <cellStyle name="Финансовый 2 2 2 2 2" xfId="73" xr:uid="{00000000-0005-0000-0000-000049000000}"/>
    <cellStyle name="Финансовый 3" xfId="74" xr:uid="{00000000-0005-0000-0000-00004A000000}"/>
    <cellStyle name="Финансовый 5" xfId="75" xr:uid="{00000000-0005-0000-0000-00004B000000}"/>
    <cellStyle name="Финансовый 5 2" xfId="76" xr:uid="{00000000-0005-0000-0000-00004C000000}"/>
    <cellStyle name="Финансовый 6" xfId="77" xr:uid="{00000000-0005-0000-0000-00004D000000}"/>
    <cellStyle name="Финансовый_Смета 2000 г." xfId="78" xr:uid="{00000000-0005-0000-0000-00004E000000}"/>
    <cellStyle name="Хороший 2" xfId="79" xr:uid="{00000000-0005-0000-0000-00004F000000}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85;&#1074;&#1077;&#1089;&#1090;&#1080;&#1094;&#1080;&#1086;&#1085;&#1085;&#1072;&#1103;%20&#1087;&#1088;&#1086;&#1075;&#1088;&#1072;&#1084;&#1084;&#1072;/!&#1048;&#1055;%202025/!&#1055;&#1088;&#1086;&#1077;&#1082;&#1090;%20&#1082;&#1086;&#1088;&#1088;&#1077;&#1082;&#1090;&#1080;&#1088;&#1086;&#1074;&#1082;&#1080;%20&#1040;&#1054;%20&#1050;&#1043;&#1050;%20&#1048;&#1055;%202024-2028%20&#1075;&#1075;%20-%20&#1086;&#1082;&#1090;&#1103;&#1073;&#1088;&#1100;%202024/1%20&#1060;&#1080;&#1085;&#1072;&#1085;&#1089;&#1086;&#1074;&#1099;&#1081;%20&#1087;&#1083;&#1072;&#1085;/&#1060;&#1080;&#1085;&#1072;&#1085;&#1089;&#1086;&#1074;&#1099;&#1081;%20&#1087;&#1083;&#1072;&#1085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85;&#1074;&#1077;&#1089;&#1090;&#1080;&#1094;&#1080;&#1086;&#1085;&#1085;&#1072;&#1103;%20&#1087;&#1088;&#1086;&#1075;&#1088;&#1072;&#1084;&#1084;&#1072;/!&#1048;&#1055;%202025/&#1088;&#1072;&#1073;&#1086;&#1095;&#1072;&#1103;/&#1056;&#1072;&#1089;&#1095;&#1077;&#1090;%20&#1076;&#1086;&#1089;&#1090;&#1091;&#1087;&#1085;&#1086;&#1089;&#1090;&#1080;%20-%20&#1088;&#1072;&#1073;&#1086;&#1095;&#1080;&#1081;-%2020.03.2024%20-%20&#1082;&#1088;&#1077;&#1076;&#1080;&#1090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6;&#1072;&#1089;&#1095;&#1077;&#1090;%20&#1076;&#1086;&#1089;&#1090;&#1091;&#1087;&#1085;&#1086;&#1089;&#1090;&#1080;%20-%20&#1088;&#1072;&#1073;&#1086;&#1095;&#1080;&#1081;-%2020.03.2024%20-%20&#1082;&#1088;&#1077;&#1076;&#1080;&#1090;.xm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85;&#1074;&#1077;&#1089;&#1090;&#1080;&#1094;&#1080;&#1086;&#1085;&#1085;&#1072;&#1103;%20&#1087;&#1088;&#1086;&#1075;&#1088;&#1072;&#1084;&#1084;&#1072;/!&#1048;&#1055;%202026/&#1088;&#1072;&#1073;&#1086;&#1095;&#1080;&#1077;/&#1041;&#1055;%202025-2029%20&#1050;&#1043;&#1050;%20-%20&#1082;&#1088;&#1077;&#1076;&#1080;&#1090;%20&#1043;&#1058;&#1069;&#1062;%20&#1089;%202028.xlsb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85;&#1074;&#1077;&#1089;&#1090;&#1080;&#1094;&#1080;&#1086;&#1085;&#1085;&#1072;&#1103;%20&#1087;&#1088;&#1086;&#1075;&#1088;&#1072;&#1084;&#1084;&#1072;/!&#1048;&#1055;%202026/&#1088;&#1072;&#1073;&#1086;&#1095;&#1080;&#1077;/&#1056;&#1072;&#1089;&#1095;&#1077;&#1090;%20&#1076;&#1086;&#1089;&#1090;&#1091;&#1087;&#1085;&#1086;&#1089;&#1090;&#1080;%20-%20&#1088;&#1072;&#1073;&#1086;&#1095;&#1080;&#1081;-%2024.02.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ЭЦ-1 "/>
      <sheetName val="РТСЮ "/>
      <sheetName val="ГТЭЦ "/>
      <sheetName val="ВЭС"/>
      <sheetName val="Свод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0">
          <cell r="L20">
            <v>84.767475439999998</v>
          </cell>
          <cell r="N20">
            <v>886.84953531989095</v>
          </cell>
          <cell r="P20">
            <v>1086.506256768175</v>
          </cell>
          <cell r="R20">
            <v>1086.506256768175</v>
          </cell>
        </row>
        <row r="21">
          <cell r="L21">
            <v>84.767475439999998</v>
          </cell>
          <cell r="N21">
            <v>107.55563332999999</v>
          </cell>
          <cell r="P21">
            <v>114.39645260894862</v>
          </cell>
          <cell r="R21">
            <v>114.39645260894862</v>
          </cell>
        </row>
        <row r="25">
          <cell r="L25">
            <v>0</v>
          </cell>
          <cell r="N25">
            <v>779.29390198989108</v>
          </cell>
          <cell r="P25">
            <v>931.38942682589322</v>
          </cell>
          <cell r="R25">
            <v>931.38942682589322</v>
          </cell>
        </row>
        <row r="35">
          <cell r="L35">
            <v>66.009064579664496</v>
          </cell>
          <cell r="N35">
            <v>837.9411863398617</v>
          </cell>
          <cell r="P35">
            <v>983.98521645000017</v>
          </cell>
          <cell r="R35">
            <v>983.98521645000017</v>
          </cell>
        </row>
        <row r="36">
          <cell r="L36">
            <v>66.009064579664496</v>
          </cell>
          <cell r="N36">
            <v>75.762127241806994</v>
          </cell>
          <cell r="P36">
            <v>99.883736711840285</v>
          </cell>
          <cell r="R36">
            <v>96.707920443599789</v>
          </cell>
        </row>
        <row r="40">
          <cell r="L40">
            <v>0</v>
          </cell>
          <cell r="N40">
            <v>762.17905909805472</v>
          </cell>
          <cell r="P40">
            <v>983.98521645000028</v>
          </cell>
          <cell r="R40">
            <v>868.5890406994539</v>
          </cell>
        </row>
        <row r="50">
          <cell r="L50">
            <v>0.226600055174076</v>
          </cell>
          <cell r="N50">
            <v>435.63204383830197</v>
          </cell>
          <cell r="P50">
            <v>538.86079921035116</v>
          </cell>
          <cell r="R50">
            <v>538.86079921035116</v>
          </cell>
        </row>
        <row r="51">
          <cell r="L51">
            <v>0</v>
          </cell>
          <cell r="N51">
            <v>344.19240388999998</v>
          </cell>
          <cell r="P51">
            <v>407.68241084000005</v>
          </cell>
          <cell r="R51">
            <v>407.68241084000005</v>
          </cell>
        </row>
        <row r="52">
          <cell r="L52">
            <v>0</v>
          </cell>
          <cell r="N52">
            <v>73.572361093493271</v>
          </cell>
          <cell r="P52">
            <v>102.1736567</v>
          </cell>
          <cell r="R52">
            <v>102.1736567</v>
          </cell>
        </row>
        <row r="53">
          <cell r="L53">
            <v>0</v>
          </cell>
          <cell r="N53">
            <v>73.572361093493271</v>
          </cell>
          <cell r="P53">
            <v>102.1736567</v>
          </cell>
          <cell r="R53">
            <v>102.1736567</v>
          </cell>
        </row>
        <row r="57">
          <cell r="L57">
            <v>0.226600055174076</v>
          </cell>
          <cell r="N57">
            <v>17.867278854808752</v>
          </cell>
          <cell r="P57">
            <v>24.534700160351104</v>
          </cell>
          <cell r="R57">
            <v>25.912022047365085</v>
          </cell>
        </row>
        <row r="59">
          <cell r="L59">
            <v>0</v>
          </cell>
          <cell r="N59">
            <v>21.806842201411456</v>
          </cell>
          <cell r="P59">
            <v>23.423575565284168</v>
          </cell>
          <cell r="R59">
            <v>23.423575565284168</v>
          </cell>
        </row>
        <row r="65">
          <cell r="L65">
            <v>2.4754187563043151</v>
          </cell>
          <cell r="N65">
            <v>225.37850233017409</v>
          </cell>
          <cell r="P65">
            <v>0</v>
          </cell>
          <cell r="R65">
            <v>253.90953972791999</v>
          </cell>
        </row>
        <row r="66">
          <cell r="L66">
            <v>60.619173374853098</v>
          </cell>
          <cell r="N66">
            <v>90.672523943504004</v>
          </cell>
          <cell r="P66">
            <v>116.52096796996058</v>
          </cell>
          <cell r="R66">
            <v>116.52096796996058</v>
          </cell>
        </row>
        <row r="67">
          <cell r="L67">
            <v>1.50985091962541</v>
          </cell>
          <cell r="N67">
            <v>24.031339322487636</v>
          </cell>
          <cell r="P67">
            <v>4.1175547800000007</v>
          </cell>
          <cell r="R67">
            <v>20.344500829999998</v>
          </cell>
        </row>
        <row r="68">
          <cell r="L68">
            <v>1.50824510185421</v>
          </cell>
          <cell r="N68">
            <v>21.555860932240716</v>
          </cell>
          <cell r="P68">
            <v>9.5509449999999996E-2</v>
          </cell>
          <cell r="R68">
            <v>19.699142699999999</v>
          </cell>
        </row>
        <row r="69">
          <cell r="L69">
            <v>1.6058177711999466E-3</v>
          </cell>
          <cell r="N69">
            <v>2.4754783902469217</v>
          </cell>
          <cell r="P69">
            <v>4.022045330000001</v>
          </cell>
          <cell r="R69">
            <v>0.6453581299999982</v>
          </cell>
        </row>
        <row r="70">
          <cell r="L70">
            <v>1.1780214737076005</v>
          </cell>
          <cell r="N70">
            <v>40.419934703982662</v>
          </cell>
          <cell r="P70">
            <v>301.06231892440428</v>
          </cell>
          <cell r="R70">
            <v>30.925833146484255</v>
          </cell>
        </row>
        <row r="75">
          <cell r="P75">
            <v>0</v>
          </cell>
          <cell r="R75">
            <v>55.395424935266412</v>
          </cell>
        </row>
        <row r="77">
          <cell r="P77">
            <v>104.44372785020468</v>
          </cell>
          <cell r="R77">
            <v>104.44372785020468</v>
          </cell>
        </row>
        <row r="94">
          <cell r="P94">
            <v>19.091764269999999</v>
          </cell>
          <cell r="R94">
            <v>19.091764269999999</v>
          </cell>
        </row>
        <row r="96">
          <cell r="P96">
            <v>14.863</v>
          </cell>
          <cell r="R96">
            <v>14.863</v>
          </cell>
        </row>
        <row r="97">
          <cell r="L97">
            <v>0</v>
          </cell>
          <cell r="N97">
            <v>0</v>
          </cell>
          <cell r="P97">
            <v>0</v>
          </cell>
          <cell r="R97">
            <v>2.7834420000000002E-2</v>
          </cell>
          <cell r="AH97">
            <v>0</v>
          </cell>
          <cell r="AJ97">
            <v>0</v>
          </cell>
          <cell r="AL97">
            <v>0</v>
          </cell>
          <cell r="AN97">
            <v>0</v>
          </cell>
          <cell r="AP97">
            <v>0</v>
          </cell>
          <cell r="AR97">
            <v>0</v>
          </cell>
          <cell r="AT97">
            <v>0</v>
          </cell>
          <cell r="AV97">
            <v>0</v>
          </cell>
          <cell r="AX97">
            <v>0</v>
          </cell>
          <cell r="AZ97">
            <v>0</v>
          </cell>
          <cell r="BB97">
            <v>7.6292459999999993E-2</v>
          </cell>
        </row>
        <row r="98">
          <cell r="R98">
            <v>2.7834420000000002E-2</v>
          </cell>
          <cell r="BB98">
            <v>7.6292459999999993E-2</v>
          </cell>
        </row>
        <row r="100">
          <cell r="P100">
            <v>37.104753340000002</v>
          </cell>
          <cell r="R100">
            <v>84.970972210000014</v>
          </cell>
        </row>
        <row r="102">
          <cell r="P102">
            <v>0</v>
          </cell>
          <cell r="R102">
            <v>47.866218869999997</v>
          </cell>
        </row>
        <row r="103">
          <cell r="L103">
            <v>0</v>
          </cell>
          <cell r="N103">
            <v>0</v>
          </cell>
          <cell r="P103">
            <v>1.3140000000000001</v>
          </cell>
          <cell r="R103">
            <v>1.3140000000000001</v>
          </cell>
          <cell r="AH103">
            <v>0</v>
          </cell>
          <cell r="AJ103">
            <v>0</v>
          </cell>
          <cell r="AL103">
            <v>0</v>
          </cell>
          <cell r="AN103">
            <v>0</v>
          </cell>
          <cell r="AP103">
            <v>0</v>
          </cell>
          <cell r="AR103">
            <v>0</v>
          </cell>
          <cell r="AT103">
            <v>0</v>
          </cell>
          <cell r="AV103">
            <v>0</v>
          </cell>
          <cell r="AX103">
            <v>0</v>
          </cell>
          <cell r="AZ103">
            <v>0.56899999999999995</v>
          </cell>
          <cell r="BB103">
            <v>3.766</v>
          </cell>
        </row>
        <row r="104">
          <cell r="P104">
            <v>1.3140000000000001</v>
          </cell>
          <cell r="R104">
            <v>0</v>
          </cell>
          <cell r="BB104">
            <v>33.138999999999996</v>
          </cell>
        </row>
        <row r="121">
          <cell r="L121">
            <v>3.7516821720671008</v>
          </cell>
          <cell r="N121">
            <v>26.435099856845049</v>
          </cell>
          <cell r="P121">
            <v>8.8339999999999996</v>
          </cell>
          <cell r="R121">
            <v>8.8339999999999996</v>
          </cell>
          <cell r="AH121">
            <v>0.54711453470722804</v>
          </cell>
          <cell r="AJ121">
            <v>0.63366447067202702</v>
          </cell>
          <cell r="AL121">
            <v>0.73152589629811671</v>
          </cell>
          <cell r="AN121">
            <v>0.81136423134798608</v>
          </cell>
          <cell r="AP121">
            <v>0.7797250618005066</v>
          </cell>
          <cell r="AR121">
            <v>1.8003527511497566</v>
          </cell>
          <cell r="AT121">
            <v>1.7106730063624815</v>
          </cell>
          <cell r="AV121">
            <v>3.2078089057006598</v>
          </cell>
          <cell r="AX121">
            <v>4.1550591202933251</v>
          </cell>
          <cell r="AZ121">
            <v>5.1303854050417321</v>
          </cell>
          <cell r="BB121">
            <v>28.709205997753859</v>
          </cell>
        </row>
        <row r="122">
          <cell r="L122">
            <v>3.7516821720671008</v>
          </cell>
          <cell r="N122">
            <v>4.5622425036386005</v>
          </cell>
          <cell r="P122">
            <v>0</v>
          </cell>
          <cell r="R122">
            <v>0</v>
          </cell>
        </row>
        <row r="125">
          <cell r="L125">
            <v>3.7516821720671008</v>
          </cell>
          <cell r="N125">
            <v>4.5622425036386005</v>
          </cell>
          <cell r="P125">
            <v>0</v>
          </cell>
          <cell r="R125">
            <v>0</v>
          </cell>
          <cell r="AH125">
            <v>8.0619491641696044</v>
          </cell>
          <cell r="AJ125">
            <v>9.7337022134281987</v>
          </cell>
          <cell r="AL125">
            <v>11.959827585987277</v>
          </cell>
          <cell r="AN125">
            <v>24.566589033686931</v>
          </cell>
          <cell r="AP125">
            <v>11.552829562800959</v>
          </cell>
          <cell r="AR125">
            <v>11.57965426878958</v>
          </cell>
          <cell r="AT125">
            <v>11.616024313157734</v>
          </cell>
          <cell r="AV125">
            <v>11.698645211056279</v>
          </cell>
          <cell r="AX125">
            <v>11.698645211056279</v>
          </cell>
          <cell r="AZ125">
            <v>4.1441067840540686</v>
          </cell>
          <cell r="BB125">
            <v>141.8542530772722</v>
          </cell>
        </row>
        <row r="126">
          <cell r="L126">
            <v>0</v>
          </cell>
          <cell r="N126">
            <v>21.872857353206449</v>
          </cell>
          <cell r="P126">
            <v>8.8339999999999996</v>
          </cell>
          <cell r="R126">
            <v>5.1268455129864927</v>
          </cell>
        </row>
        <row r="137">
          <cell r="L137">
            <v>15.006728688268401</v>
          </cell>
          <cell r="N137">
            <v>27.231263584554402</v>
          </cell>
          <cell r="P137">
            <v>-30.177686704651176</v>
          </cell>
          <cell r="R137">
            <v>-30.177686704651176</v>
          </cell>
        </row>
        <row r="140">
          <cell r="L140">
            <v>15.006728688268401</v>
          </cell>
          <cell r="N140">
            <v>27.231263584554402</v>
          </cell>
          <cell r="P140">
            <v>-30.177686704651176</v>
          </cell>
          <cell r="R140">
            <v>-30.177686704651176</v>
          </cell>
        </row>
        <row r="141">
          <cell r="L141">
            <v>0</v>
          </cell>
          <cell r="N141">
            <v>87.491429412825795</v>
          </cell>
          <cell r="P141">
            <v>39.660551543452861</v>
          </cell>
          <cell r="R141">
            <v>39.660551543452861</v>
          </cell>
        </row>
        <row r="164">
          <cell r="L164">
            <v>101.720970528</v>
          </cell>
          <cell r="N164">
            <v>1064.2194423838694</v>
          </cell>
          <cell r="P164">
            <v>1351.2152689999998</v>
          </cell>
          <cell r="R164">
            <v>1351.2152689999998</v>
          </cell>
        </row>
        <row r="165">
          <cell r="L165">
            <v>101.720970528</v>
          </cell>
          <cell r="N165">
            <v>129.066759996</v>
          </cell>
          <cell r="P165">
            <v>194.98932198</v>
          </cell>
          <cell r="R165">
            <v>194.98932198</v>
          </cell>
        </row>
        <row r="168">
          <cell r="L168">
            <v>101.720970528</v>
          </cell>
          <cell r="N168">
            <v>129.066759996</v>
          </cell>
          <cell r="P168">
            <v>194.98932198</v>
          </cell>
          <cell r="R168">
            <v>194.98932198</v>
          </cell>
        </row>
        <row r="169">
          <cell r="L169">
            <v>0</v>
          </cell>
          <cell r="N169">
            <v>935.15268238786916</v>
          </cell>
          <cell r="P169">
            <v>1111.18429528</v>
          </cell>
          <cell r="R169">
            <v>1111.18429528</v>
          </cell>
        </row>
        <row r="182">
          <cell r="L182">
            <v>13.174179854721938</v>
          </cell>
          <cell r="N182">
            <v>899.71062625878722</v>
          </cell>
          <cell r="P182">
            <v>1118.2005622499998</v>
          </cell>
          <cell r="R182">
            <v>1118.2005622499998</v>
          </cell>
        </row>
        <row r="183">
          <cell r="L183">
            <v>0.2719200662088912</v>
          </cell>
          <cell r="N183">
            <v>522.75845260596225</v>
          </cell>
          <cell r="P183">
            <v>484.45696100999999</v>
          </cell>
          <cell r="R183">
            <v>478.95828069999999</v>
          </cell>
        </row>
        <row r="184">
          <cell r="L184">
            <v>0</v>
          </cell>
          <cell r="N184">
            <v>0</v>
          </cell>
          <cell r="P184">
            <v>135.31507192000001</v>
          </cell>
          <cell r="R184">
            <v>135.31507192000001</v>
          </cell>
        </row>
        <row r="191">
          <cell r="L191">
            <v>1.9282770115694501</v>
          </cell>
          <cell r="N191">
            <v>172.59032433480476</v>
          </cell>
          <cell r="P191">
            <v>197.93720877999999</v>
          </cell>
          <cell r="R191">
            <v>197.93720877999999</v>
          </cell>
        </row>
        <row r="192">
          <cell r="L192">
            <v>0.54714174473486499</v>
          </cell>
          <cell r="N192">
            <v>52.788177995369317</v>
          </cell>
          <cell r="P192">
            <v>43.878587049999993</v>
          </cell>
          <cell r="R192">
            <v>43.878587049999993</v>
          </cell>
        </row>
        <row r="193">
          <cell r="L193">
            <v>5.2615330916925105</v>
          </cell>
          <cell r="N193">
            <v>50.466439179332689</v>
          </cell>
          <cell r="P193">
            <v>154.84762115000001</v>
          </cell>
          <cell r="R193">
            <v>154.84762115000001</v>
          </cell>
        </row>
        <row r="194">
          <cell r="L194">
            <v>3.7516821720671008</v>
          </cell>
          <cell r="N194">
            <v>26.435099856845049</v>
          </cell>
          <cell r="P194">
            <v>45.743725999999995</v>
          </cell>
          <cell r="R194">
            <v>45.743725999999995</v>
          </cell>
        </row>
        <row r="195">
          <cell r="L195">
            <v>3.7516821720671008</v>
          </cell>
          <cell r="N195">
            <v>26.435099856845049</v>
          </cell>
          <cell r="P195">
            <v>25.098728200000004</v>
          </cell>
          <cell r="R195">
            <v>30.597408510000001</v>
          </cell>
        </row>
        <row r="196">
          <cell r="L196">
            <v>0</v>
          </cell>
          <cell r="N196">
            <v>26.168210641693747</v>
          </cell>
          <cell r="P196">
            <v>27.422695469999997</v>
          </cell>
          <cell r="R196">
            <v>27.422695469999997</v>
          </cell>
        </row>
        <row r="197">
          <cell r="P197">
            <v>3.6663428800000006</v>
          </cell>
          <cell r="R197">
            <v>3.6663428800000006</v>
          </cell>
        </row>
        <row r="199">
          <cell r="L199">
            <v>1.4136257684491205</v>
          </cell>
          <cell r="N199">
            <v>48.503921644779204</v>
          </cell>
          <cell r="P199">
            <v>45.577345789999868</v>
          </cell>
          <cell r="R199">
            <v>-0.16638021000008019</v>
          </cell>
        </row>
        <row r="200">
          <cell r="L200">
            <v>0</v>
          </cell>
          <cell r="N200">
            <v>0</v>
          </cell>
          <cell r="P200">
            <v>0</v>
          </cell>
          <cell r="R200">
            <v>0</v>
          </cell>
          <cell r="AJ200">
            <v>0</v>
          </cell>
          <cell r="AL200">
            <v>0</v>
          </cell>
          <cell r="AN200">
            <v>0</v>
          </cell>
          <cell r="AP200">
            <v>0</v>
          </cell>
          <cell r="AR200">
            <v>0</v>
          </cell>
          <cell r="AT200">
            <v>0</v>
          </cell>
          <cell r="AV200">
            <v>0</v>
          </cell>
          <cell r="AX200">
            <v>0</v>
          </cell>
          <cell r="AZ200">
            <v>0</v>
          </cell>
        </row>
        <row r="201">
          <cell r="BB201">
            <v>0</v>
          </cell>
        </row>
        <row r="206">
          <cell r="BB206">
            <v>0</v>
          </cell>
        </row>
        <row r="207">
          <cell r="L207">
            <v>50.324666370000003</v>
          </cell>
          <cell r="N207">
            <v>120.7471866185</v>
          </cell>
          <cell r="P207">
            <v>156.27391959773882</v>
          </cell>
          <cell r="R207">
            <v>143.72758854</v>
          </cell>
          <cell r="AJ207">
            <v>94.453899269999994</v>
          </cell>
          <cell r="AL207">
            <v>100.43900019</v>
          </cell>
          <cell r="AN207">
            <v>60.692331150000008</v>
          </cell>
          <cell r="AP207">
            <v>3.9067528</v>
          </cell>
          <cell r="AR207">
            <v>0</v>
          </cell>
          <cell r="AT207">
            <v>0</v>
          </cell>
          <cell r="AV207">
            <v>0</v>
          </cell>
          <cell r="AX207">
            <v>0</v>
          </cell>
          <cell r="AZ207">
            <v>0</v>
          </cell>
        </row>
        <row r="208">
          <cell r="L208">
            <v>50.324666370000003</v>
          </cell>
          <cell r="N208">
            <v>120.7471866185</v>
          </cell>
          <cell r="P208">
            <v>156.27391959773882</v>
          </cell>
          <cell r="R208">
            <v>143.72758854</v>
          </cell>
          <cell r="AJ208">
            <v>94.453899269999994</v>
          </cell>
          <cell r="AL208">
            <v>100.43900019</v>
          </cell>
          <cell r="AN208">
            <v>60.692331150000008</v>
          </cell>
          <cell r="AP208">
            <v>3.9067528</v>
          </cell>
          <cell r="AR208">
            <v>0</v>
          </cell>
          <cell r="AT208">
            <v>0</v>
          </cell>
          <cell r="AV208">
            <v>0</v>
          </cell>
          <cell r="AX208">
            <v>0</v>
          </cell>
          <cell r="AZ208">
            <v>0</v>
          </cell>
        </row>
        <row r="209">
          <cell r="L209">
            <v>50.324666370000003</v>
          </cell>
          <cell r="N209">
            <v>120.7471866185</v>
          </cell>
          <cell r="P209">
            <v>156.27391959773882</v>
          </cell>
          <cell r="R209">
            <v>143.72758854</v>
          </cell>
        </row>
        <row r="219">
          <cell r="L219">
            <v>0</v>
          </cell>
          <cell r="N219">
            <v>0</v>
          </cell>
          <cell r="P219">
            <v>0</v>
          </cell>
          <cell r="R219">
            <v>14.863022540000001</v>
          </cell>
        </row>
        <row r="220">
          <cell r="P220">
            <v>0</v>
          </cell>
          <cell r="R220">
            <v>14.863022540000001</v>
          </cell>
        </row>
        <row r="221">
          <cell r="L221">
            <v>0</v>
          </cell>
          <cell r="N221">
            <v>0</v>
          </cell>
        </row>
        <row r="232">
          <cell r="L232">
            <v>0</v>
          </cell>
          <cell r="N232">
            <v>0</v>
          </cell>
          <cell r="P232">
            <v>55.358975960000002</v>
          </cell>
          <cell r="R232">
            <v>64.358975960000009</v>
          </cell>
        </row>
        <row r="233">
          <cell r="L233">
            <v>0</v>
          </cell>
          <cell r="N233">
            <v>0</v>
          </cell>
          <cell r="P233">
            <v>0</v>
          </cell>
          <cell r="R233">
            <v>0</v>
          </cell>
          <cell r="AJ233">
            <v>0</v>
          </cell>
          <cell r="AL233">
            <v>0</v>
          </cell>
          <cell r="AN233">
            <v>0</v>
          </cell>
          <cell r="AP233">
            <v>0</v>
          </cell>
          <cell r="AR233">
            <v>0</v>
          </cell>
          <cell r="AT233">
            <v>0</v>
          </cell>
          <cell r="AV233">
            <v>0</v>
          </cell>
          <cell r="AX233">
            <v>0</v>
          </cell>
          <cell r="AZ233">
            <v>0</v>
          </cell>
        </row>
        <row r="237">
          <cell r="P237">
            <v>0</v>
          </cell>
          <cell r="R237">
            <v>55.358975960000002</v>
          </cell>
        </row>
        <row r="238">
          <cell r="P238">
            <v>9</v>
          </cell>
          <cell r="R238">
            <v>9</v>
          </cell>
          <cell r="AJ238">
            <v>0</v>
          </cell>
          <cell r="AL238">
            <v>0</v>
          </cell>
          <cell r="AN238">
            <v>0</v>
          </cell>
          <cell r="AP238">
            <v>0</v>
          </cell>
          <cell r="AR238">
            <v>0</v>
          </cell>
          <cell r="AT238">
            <v>0</v>
          </cell>
          <cell r="AV238">
            <v>0</v>
          </cell>
          <cell r="AX238">
            <v>0</v>
          </cell>
          <cell r="AZ238">
            <v>0</v>
          </cell>
          <cell r="BB238">
            <v>359</v>
          </cell>
        </row>
        <row r="248">
          <cell r="P248">
            <v>48.980814357000099</v>
          </cell>
          <cell r="R248">
            <v>48.980814357000099</v>
          </cell>
        </row>
        <row r="249">
          <cell r="P249">
            <v>0</v>
          </cell>
          <cell r="R249">
            <v>88.77197914700001</v>
          </cell>
        </row>
        <row r="251">
          <cell r="L251">
            <v>5.617</v>
          </cell>
          <cell r="N251">
            <v>69.009</v>
          </cell>
          <cell r="P251">
            <v>0.19700000060891762</v>
          </cell>
          <cell r="R251">
            <v>232.53000000060891</v>
          </cell>
          <cell r="AJ251">
            <v>319.77099200244345</v>
          </cell>
          <cell r="AL251">
            <v>329.24591808932854</v>
          </cell>
          <cell r="AN251">
            <v>339.00390992208821</v>
          </cell>
          <cell r="AP251">
            <v>349.05344765273156</v>
          </cell>
          <cell r="AR251">
            <v>359.40326571962396</v>
          </cell>
          <cell r="AT251">
            <v>370.0623604748962</v>
          </cell>
          <cell r="AV251">
            <v>381.03999804066348</v>
          </cell>
          <cell r="AX251">
            <v>392.34572240091893</v>
          </cell>
          <cell r="AZ251">
            <v>403.98936373617249</v>
          </cell>
          <cell r="BB251">
            <v>5728.2637320170452</v>
          </cell>
        </row>
        <row r="252">
          <cell r="BB252">
            <v>0</v>
          </cell>
        </row>
        <row r="253">
          <cell r="BB253">
            <v>0</v>
          </cell>
        </row>
        <row r="258">
          <cell r="P258">
            <v>0.19700000060891762</v>
          </cell>
          <cell r="R258">
            <v>0</v>
          </cell>
          <cell r="AJ258">
            <v>11.056349682453861</v>
          </cell>
          <cell r="AL258">
            <v>11.056349682453861</v>
          </cell>
          <cell r="AN258">
            <v>11.056349682453861</v>
          </cell>
          <cell r="AP258">
            <v>11.056349682453861</v>
          </cell>
          <cell r="AR258">
            <v>11.056349682453861</v>
          </cell>
          <cell r="AT258">
            <v>11.056349682453861</v>
          </cell>
          <cell r="AV258">
            <v>11.056349682453861</v>
          </cell>
          <cell r="AX258">
            <v>11.056349682453861</v>
          </cell>
          <cell r="AZ258">
            <v>11.056349682453861</v>
          </cell>
          <cell r="BB258">
            <v>245.91551893811777</v>
          </cell>
        </row>
        <row r="259">
          <cell r="BB259">
            <v>0</v>
          </cell>
        </row>
        <row r="260">
          <cell r="BB260">
            <v>0</v>
          </cell>
        </row>
        <row r="280">
          <cell r="L280">
            <v>1039.7660000000001</v>
          </cell>
          <cell r="N280">
            <v>1036.8810000000001</v>
          </cell>
          <cell r="P280">
            <v>1.532</v>
          </cell>
          <cell r="R280">
            <v>1032.346</v>
          </cell>
        </row>
        <row r="281">
          <cell r="P281">
            <v>0</v>
          </cell>
          <cell r="R281">
            <v>97.802072903999999</v>
          </cell>
        </row>
        <row r="283">
          <cell r="P283">
            <v>1.83</v>
          </cell>
          <cell r="R283">
            <v>5.4120003500000049</v>
          </cell>
        </row>
        <row r="298">
          <cell r="P298">
            <v>0</v>
          </cell>
          <cell r="R298">
            <v>400.53000000000003</v>
          </cell>
          <cell r="AH298">
            <v>0</v>
          </cell>
          <cell r="AJ298">
            <v>0</v>
          </cell>
          <cell r="AL298">
            <v>0</v>
          </cell>
          <cell r="AN298">
            <v>0</v>
          </cell>
          <cell r="AP298">
            <v>0</v>
          </cell>
          <cell r="AR298">
            <v>0</v>
          </cell>
          <cell r="AT298">
            <v>0</v>
          </cell>
          <cell r="AV298">
            <v>0</v>
          </cell>
          <cell r="AX298">
            <v>0</v>
          </cell>
          <cell r="AZ298">
            <v>0</v>
          </cell>
          <cell r="BB298">
            <v>2458.2496872600004</v>
          </cell>
        </row>
        <row r="300">
          <cell r="P300">
            <v>-0.29800000000000004</v>
          </cell>
          <cell r="R300">
            <v>528.60192674600012</v>
          </cell>
          <cell r="AH300">
            <v>341.69160765056921</v>
          </cell>
          <cell r="AJ300">
            <v>249.32166943530939</v>
          </cell>
          <cell r="AL300">
            <v>156.9517312200496</v>
          </cell>
          <cell r="AN300">
            <v>64.581793004789816</v>
          </cell>
          <cell r="AP300">
            <v>-27.788145210469981</v>
          </cell>
          <cell r="AR300">
            <v>-120.15808342572977</v>
          </cell>
          <cell r="AT300">
            <v>-212.52802164098958</v>
          </cell>
          <cell r="AV300">
            <v>-304.89795985624932</v>
          </cell>
          <cell r="AX300">
            <v>-397.26789807150914</v>
          </cell>
          <cell r="AZ300">
            <v>-486.0904261244014</v>
          </cell>
          <cell r="BB300">
            <v>1811.1754741308109</v>
          </cell>
        </row>
        <row r="317">
          <cell r="L317">
            <v>5.0999999999999996</v>
          </cell>
          <cell r="N317">
            <v>13.6</v>
          </cell>
          <cell r="P317">
            <v>13.6</v>
          </cell>
          <cell r="R317">
            <v>13.6</v>
          </cell>
          <cell r="AH317">
            <v>11.1</v>
          </cell>
          <cell r="AJ317">
            <v>11.1</v>
          </cell>
          <cell r="AL317">
            <v>11.1</v>
          </cell>
          <cell r="AN317">
            <v>11.1</v>
          </cell>
          <cell r="AP317">
            <v>11.1</v>
          </cell>
          <cell r="AR317">
            <v>11.1</v>
          </cell>
          <cell r="AT317">
            <v>6</v>
          </cell>
          <cell r="AV317">
            <v>6</v>
          </cell>
          <cell r="AX317">
            <v>6</v>
          </cell>
        </row>
        <row r="318">
          <cell r="L318">
            <v>0</v>
          </cell>
          <cell r="N318">
            <v>470</v>
          </cell>
          <cell r="P318">
            <v>470</v>
          </cell>
          <cell r="R318">
            <v>470</v>
          </cell>
          <cell r="AH318">
            <v>454</v>
          </cell>
          <cell r="AJ318">
            <v>454</v>
          </cell>
          <cell r="AL318">
            <v>454</v>
          </cell>
          <cell r="AN318">
            <v>454</v>
          </cell>
          <cell r="AP318">
            <v>454</v>
          </cell>
          <cell r="AR318">
            <v>454</v>
          </cell>
          <cell r="AT318">
            <v>50</v>
          </cell>
          <cell r="AV318">
            <v>50</v>
          </cell>
          <cell r="AX318">
            <v>50</v>
          </cell>
        </row>
        <row r="319">
          <cell r="L319">
            <v>1.24</v>
          </cell>
          <cell r="N319">
            <v>1.2470000000000001</v>
          </cell>
          <cell r="P319">
            <v>1.3725000000000001</v>
          </cell>
          <cell r="R319">
            <v>1.3725000000000001</v>
          </cell>
          <cell r="AH319">
            <v>6.8614999999999995</v>
          </cell>
          <cell r="AJ319">
            <v>6.8614999999999995</v>
          </cell>
          <cell r="AL319">
            <v>6.8614999999999995</v>
          </cell>
          <cell r="AN319">
            <v>6.8614999999999995</v>
          </cell>
          <cell r="AP319">
            <v>6.8614999999999995</v>
          </cell>
          <cell r="AR319">
            <v>6.8614999999999995</v>
          </cell>
          <cell r="AT319">
            <v>5.4889999999999999</v>
          </cell>
          <cell r="AV319">
            <v>5.4889999999999999</v>
          </cell>
          <cell r="AX319">
            <v>5.4889999999999999</v>
          </cell>
        </row>
        <row r="320">
          <cell r="L320">
            <v>0</v>
          </cell>
          <cell r="N320">
            <v>182.4</v>
          </cell>
          <cell r="P320">
            <v>334.26</v>
          </cell>
          <cell r="R320">
            <v>334.26</v>
          </cell>
          <cell r="AH320">
            <v>334.26</v>
          </cell>
          <cell r="AJ320">
            <v>334.26</v>
          </cell>
          <cell r="AL320">
            <v>334.26</v>
          </cell>
          <cell r="AN320">
            <v>334.26</v>
          </cell>
          <cell r="AP320">
            <v>334.26</v>
          </cell>
          <cell r="AR320">
            <v>334.26</v>
          </cell>
          <cell r="AT320">
            <v>38</v>
          </cell>
          <cell r="AV320">
            <v>38</v>
          </cell>
          <cell r="AX320">
            <v>38</v>
          </cell>
        </row>
        <row r="321">
          <cell r="L321">
            <v>10.845000000000001</v>
          </cell>
          <cell r="N321">
            <v>10.922000000000001</v>
          </cell>
          <cell r="P321">
            <v>10.524035000000001</v>
          </cell>
          <cell r="R321">
            <v>10.524035000000001</v>
          </cell>
          <cell r="AH321">
            <v>63.451000000000008</v>
          </cell>
          <cell r="AJ321">
            <v>63.451000000000008</v>
          </cell>
          <cell r="AL321">
            <v>63.451000000000008</v>
          </cell>
          <cell r="AN321">
            <v>63.451000000000008</v>
          </cell>
          <cell r="AP321">
            <v>63.451000000000008</v>
          </cell>
          <cell r="AR321">
            <v>63.451000000000008</v>
          </cell>
          <cell r="AT321">
            <v>51.84</v>
          </cell>
          <cell r="AV321">
            <v>51.84</v>
          </cell>
          <cell r="AX321">
            <v>51.84</v>
          </cell>
        </row>
        <row r="323">
          <cell r="L323">
            <v>10.835000000000001</v>
          </cell>
          <cell r="N323">
            <v>10.914999999999999</v>
          </cell>
          <cell r="P323">
            <v>10.509173000000001</v>
          </cell>
          <cell r="R323">
            <v>10.509173000000001</v>
          </cell>
          <cell r="AH323">
            <v>59.813000000000002</v>
          </cell>
          <cell r="AJ323">
            <v>59.813000000000002</v>
          </cell>
          <cell r="AL323">
            <v>59.813000000000002</v>
          </cell>
          <cell r="AN323">
            <v>59.813000000000002</v>
          </cell>
          <cell r="AP323">
            <v>59.813000000000002</v>
          </cell>
          <cell r="AR323">
            <v>59.813000000000002</v>
          </cell>
          <cell r="AT323">
            <v>48.213999999999999</v>
          </cell>
          <cell r="AV323">
            <v>48.213999999999999</v>
          </cell>
          <cell r="AX323">
            <v>48.213999999999999</v>
          </cell>
        </row>
        <row r="324">
          <cell r="AP324">
            <v>51.738999999999997</v>
          </cell>
          <cell r="AR324">
            <v>51.738999999999997</v>
          </cell>
          <cell r="AT324">
            <v>51.738999999999997</v>
          </cell>
          <cell r="AV324">
            <v>51.738999999999997</v>
          </cell>
          <cell r="AX324">
            <v>51.738999999999997</v>
          </cell>
        </row>
        <row r="330">
          <cell r="P330">
            <v>19.809231</v>
          </cell>
          <cell r="R330">
            <v>19.809231</v>
          </cell>
          <cell r="AH330">
            <v>16.263000000000002</v>
          </cell>
          <cell r="AJ330">
            <v>16.263000000000002</v>
          </cell>
          <cell r="AL330">
            <v>16.263000000000002</v>
          </cell>
          <cell r="AN330">
            <v>16.263000000000002</v>
          </cell>
          <cell r="AP330">
            <v>16.263000000000002</v>
          </cell>
          <cell r="AR330">
            <v>16.263000000000002</v>
          </cell>
          <cell r="AT330">
            <v>16.263000000000002</v>
          </cell>
          <cell r="AV330">
            <v>16.263000000000002</v>
          </cell>
          <cell r="AX330">
            <v>16.263000000000002</v>
          </cell>
        </row>
        <row r="331">
          <cell r="P331">
            <v>0</v>
          </cell>
          <cell r="R331">
            <v>0</v>
          </cell>
          <cell r="AH331">
            <v>0</v>
          </cell>
          <cell r="AJ331">
            <v>0</v>
          </cell>
          <cell r="AL331">
            <v>0</v>
          </cell>
          <cell r="AN331">
            <v>0</v>
          </cell>
          <cell r="AP331">
            <v>0</v>
          </cell>
          <cell r="AR331">
            <v>0</v>
          </cell>
          <cell r="AT331">
            <v>0</v>
          </cell>
          <cell r="AV331">
            <v>0</v>
          </cell>
          <cell r="AX331">
            <v>0</v>
          </cell>
        </row>
        <row r="333">
          <cell r="L333">
            <v>10.835000000000001</v>
          </cell>
          <cell r="N333">
            <v>10.914999999999999</v>
          </cell>
          <cell r="P333">
            <v>10.524035</v>
          </cell>
          <cell r="R333">
            <v>10.524035</v>
          </cell>
          <cell r="AH333">
            <v>57.340999999999994</v>
          </cell>
          <cell r="AJ333">
            <v>57.340999999999994</v>
          </cell>
          <cell r="AL333">
            <v>57.340999999999994</v>
          </cell>
          <cell r="AN333">
            <v>57.340999999999994</v>
          </cell>
          <cell r="AP333">
            <v>57.340999999999994</v>
          </cell>
          <cell r="AR333">
            <v>57.340999999999994</v>
          </cell>
          <cell r="AT333">
            <v>57.340999999999994</v>
          </cell>
          <cell r="AV333">
            <v>57.340999999999994</v>
          </cell>
          <cell r="AX333">
            <v>57.340999999999994</v>
          </cell>
        </row>
        <row r="335">
          <cell r="L335">
            <v>0</v>
          </cell>
          <cell r="N335">
            <v>433.98494997562307</v>
          </cell>
          <cell r="P335">
            <v>484.37659297580001</v>
          </cell>
          <cell r="R335">
            <v>484.37659297580001</v>
          </cell>
          <cell r="AH335">
            <v>488.71200000000005</v>
          </cell>
          <cell r="AJ335">
            <v>488.71200000000005</v>
          </cell>
          <cell r="AL335">
            <v>488.71200000000005</v>
          </cell>
          <cell r="AN335">
            <v>488.71200000000005</v>
          </cell>
          <cell r="AP335">
            <v>488.71200000000005</v>
          </cell>
          <cell r="AR335">
            <v>488.71200000000005</v>
          </cell>
          <cell r="AT335">
            <v>488.71200000000005</v>
          </cell>
          <cell r="AV335">
            <v>488.71200000000005</v>
          </cell>
          <cell r="AX335">
            <v>488.71200000000005</v>
          </cell>
        </row>
        <row r="364">
          <cell r="L364">
            <v>4</v>
          </cell>
          <cell r="N364">
            <v>371.5</v>
          </cell>
          <cell r="P364">
            <v>326.05</v>
          </cell>
          <cell r="R364">
            <v>326.05</v>
          </cell>
          <cell r="AH364">
            <v>293.8</v>
          </cell>
          <cell r="AJ364">
            <v>293.8</v>
          </cell>
          <cell r="AL364">
            <v>293.8</v>
          </cell>
          <cell r="AN364">
            <v>293.8</v>
          </cell>
          <cell r="AP364">
            <v>293.8</v>
          </cell>
          <cell r="AR364">
            <v>293.8</v>
          </cell>
          <cell r="AT364">
            <v>293.8</v>
          </cell>
          <cell r="AV364">
            <v>293.8</v>
          </cell>
          <cell r="AX364">
            <v>293.8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П 2024"/>
      <sheetName val="ИП с учетом факт.потерь (8)"/>
      <sheetName val="ИП (корректировка на 2021 г (2)"/>
      <sheetName val="ИП (корректировка на 2023 г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 refreshError="1">
        <row r="92">
          <cell r="L92">
            <v>28050.969480000011</v>
          </cell>
        </row>
        <row r="93">
          <cell r="L93">
            <v>58337.364325000002</v>
          </cell>
        </row>
        <row r="145">
          <cell r="L145">
            <v>32058.389432347096</v>
          </cell>
        </row>
        <row r="156">
          <cell r="L156">
            <v>14936.344866666666</v>
          </cell>
        </row>
        <row r="161">
          <cell r="L161">
            <v>22890.821795041207</v>
          </cell>
        </row>
      </sheetData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П 2024"/>
      <sheetName val="ИП с учетом факт.потерь (8)"/>
      <sheetName val="ИП (корректировка на 2021 г (2)"/>
      <sheetName val="ИП (корректировка на 2023 г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 refreshError="1">
        <row r="92">
          <cell r="M92">
            <v>26245.434789999999</v>
          </cell>
        </row>
        <row r="93">
          <cell r="M93">
            <v>58978.488933333327</v>
          </cell>
        </row>
        <row r="145">
          <cell r="M145">
            <v>9972.9373265427603</v>
          </cell>
        </row>
        <row r="156">
          <cell r="M156">
            <v>0</v>
          </cell>
        </row>
        <row r="159">
          <cell r="M159"/>
        </row>
        <row r="160">
          <cell r="M160"/>
        </row>
        <row r="161">
          <cell r="M161">
            <v>17810.798421975225</v>
          </cell>
        </row>
      </sheetData>
      <sheetData sheetId="4" refreshError="1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БП_Списки"/>
      <sheetName val="СБП_ФСБУ25"/>
      <sheetName val="СБП_Затраты_на_персонал"/>
      <sheetName val="СБП_ОцП"/>
      <sheetName val="СБП_ОФР"/>
      <sheetName val="СБП_ИПР"/>
      <sheetName val="СБП_СметаЗатрат"/>
      <sheetName val="СБП_ДохРасх_ВГО"/>
      <sheetName val="СБП_БДР"/>
      <sheetName val="СБП_ПрогнозныйБаланс_ВГО"/>
      <sheetName val="СБП_ПрогнозныйБаланс"/>
      <sheetName val="СБП_БДДС_ВГО"/>
      <sheetName val="СБП_БДДС"/>
      <sheetName val="СБП_ДопИнфо"/>
      <sheetName val="СБП_Проверки"/>
      <sheetName val="СБП_Общее"/>
      <sheetName val="Сценарные условия"/>
      <sheetName val="Содержание - расшир.формат"/>
      <sheetName val="Содержание - агрегир. формат"/>
      <sheetName val="Титул"/>
      <sheetName val="1.Общие сведения"/>
      <sheetName val="2.Оценочные показатели"/>
      <sheetName val="3.Программа реализации"/>
      <sheetName val="4.Баланс эм"/>
      <sheetName val="5.Производство"/>
      <sheetName val="6.Топливо"/>
      <sheetName val="7.ИПР"/>
      <sheetName val="8. Затраты на персонал"/>
      <sheetName val="8.1 Расходы на ОТ и СХ"/>
      <sheetName val="9.ОФР"/>
      <sheetName val="10.1. Смета затрат"/>
      <sheetName val="10.2. Прочие ДиР"/>
      <sheetName val="11. БДР"/>
      <sheetName val="12.БДДС (ДПН)"/>
      <sheetName val="13.Прогнозный баланс"/>
      <sheetName val="14.ППА"/>
      <sheetName val="О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12">
          <cell r="G12">
            <v>14.2</v>
          </cell>
          <cell r="H12">
            <v>13.6</v>
          </cell>
          <cell r="I12">
            <v>13.6</v>
          </cell>
          <cell r="P12">
            <v>13.6</v>
          </cell>
          <cell r="Q12">
            <v>13.6</v>
          </cell>
          <cell r="R12">
            <v>11.1</v>
          </cell>
          <cell r="S12">
            <v>11.1</v>
          </cell>
        </row>
        <row r="23">
          <cell r="G23">
            <v>1.1852999999999998</v>
          </cell>
          <cell r="H23">
            <v>1.2073</v>
          </cell>
          <cell r="I23">
            <v>1.273299999999999</v>
          </cell>
          <cell r="P23">
            <v>1.273299999999999</v>
          </cell>
          <cell r="Q23">
            <v>1.273299999999999</v>
          </cell>
          <cell r="R23">
            <v>7.0969999999999995</v>
          </cell>
          <cell r="S23">
            <v>7.0969999999999995</v>
          </cell>
        </row>
      </sheetData>
      <sheetData sheetId="24">
        <row r="15">
          <cell r="G15">
            <v>9.8435860000000019</v>
          </cell>
          <cell r="H15">
            <v>9.9610879999999966</v>
          </cell>
          <cell r="I15">
            <v>10.449000000000002</v>
          </cell>
          <cell r="P15">
            <v>13.898000000000003</v>
          </cell>
          <cell r="Q15">
            <v>13.898000000000003</v>
          </cell>
          <cell r="R15">
            <v>61.810999999999993</v>
          </cell>
          <cell r="S15">
            <v>61.810999999999993</v>
          </cell>
        </row>
        <row r="22">
          <cell r="G22">
            <v>9.8333350000000017</v>
          </cell>
          <cell r="H22">
            <v>9.8928699999999967</v>
          </cell>
          <cell r="I22">
            <v>10.258000000000001</v>
          </cell>
          <cell r="P22">
            <v>10.258000000000003</v>
          </cell>
          <cell r="Q22">
            <v>10.258000000000003</v>
          </cell>
          <cell r="R22">
            <v>58.175999999999995</v>
          </cell>
          <cell r="S22">
            <v>58.175999999999995</v>
          </cell>
        </row>
        <row r="28">
          <cell r="G28">
            <v>19.530944000000002</v>
          </cell>
          <cell r="H28">
            <v>20.070267000000001</v>
          </cell>
          <cell r="I28">
            <v>19.686</v>
          </cell>
          <cell r="P28">
            <v>19.686</v>
          </cell>
          <cell r="Q28">
            <v>19.686</v>
          </cell>
          <cell r="R28">
            <v>15.428000000000001</v>
          </cell>
          <cell r="S28">
            <v>15.428000000000001</v>
          </cell>
        </row>
        <row r="57">
          <cell r="G57">
            <v>9.8435860000000002</v>
          </cell>
          <cell r="H57">
            <v>9.9010879999999997</v>
          </cell>
          <cell r="I57">
            <v>10.272</v>
          </cell>
          <cell r="P57">
            <v>10.272</v>
          </cell>
          <cell r="Q57">
            <v>10.272</v>
          </cell>
          <cell r="R57">
            <v>57.340999999999994</v>
          </cell>
          <cell r="S57">
            <v>57.340999999999994</v>
          </cell>
        </row>
        <row r="60">
          <cell r="G60">
            <v>0.47</v>
          </cell>
          <cell r="H60">
            <v>0.47</v>
          </cell>
          <cell r="I60">
            <v>0.47</v>
          </cell>
          <cell r="P60">
            <v>0.47</v>
          </cell>
          <cell r="Q60">
            <v>0.47</v>
          </cell>
          <cell r="R60">
            <v>0.47</v>
          </cell>
          <cell r="S60">
            <v>0.47</v>
          </cell>
        </row>
        <row r="61">
          <cell r="G61">
            <v>485.07699999998999</v>
          </cell>
          <cell r="H61">
            <v>488.26390672496001</v>
          </cell>
          <cell r="I61">
            <v>505.58899999999994</v>
          </cell>
          <cell r="P61">
            <v>505.58899999999994</v>
          </cell>
          <cell r="R61">
            <v>505.58899999999994</v>
          </cell>
          <cell r="S61">
            <v>505.58899999999994</v>
          </cell>
        </row>
        <row r="75">
          <cell r="G75">
            <v>464.28358745691702</v>
          </cell>
          <cell r="H75">
            <v>469.48453604331002</v>
          </cell>
          <cell r="I75">
            <v>484.65999999999997</v>
          </cell>
          <cell r="P75">
            <v>484.65999999999997</v>
          </cell>
          <cell r="R75">
            <v>484.65999999999997</v>
          </cell>
          <cell r="S75">
            <v>484.65999999999997</v>
          </cell>
        </row>
      </sheetData>
      <sheetData sheetId="25"/>
      <sheetData sheetId="26"/>
      <sheetData sheetId="27">
        <row r="17">
          <cell r="G17">
            <v>313.22500000000002</v>
          </cell>
          <cell r="H17">
            <v>305.84249999999997</v>
          </cell>
          <cell r="I17">
            <v>327</v>
          </cell>
          <cell r="P17">
            <v>327</v>
          </cell>
          <cell r="Q17">
            <v>327</v>
          </cell>
          <cell r="R17">
            <v>327</v>
          </cell>
          <cell r="S17">
            <v>327</v>
          </cell>
        </row>
      </sheetData>
      <sheetData sheetId="28"/>
      <sheetData sheetId="29">
        <row r="32">
          <cell r="G32">
            <v>-112665.21371448386</v>
          </cell>
          <cell r="H32">
            <v>-126381.03962</v>
          </cell>
          <cell r="I32">
            <v>-148132.66235643203</v>
          </cell>
          <cell r="P32">
            <v>-154466.30118501652</v>
          </cell>
          <cell r="Q32">
            <v>-160637.07395241651</v>
          </cell>
          <cell r="R32">
            <v>-167054.50659211248</v>
          </cell>
          <cell r="S32">
            <v>-173728.4616223723</v>
          </cell>
        </row>
      </sheetData>
      <sheetData sheetId="30"/>
      <sheetData sheetId="31"/>
      <sheetData sheetId="32">
        <row r="13">
          <cell r="G13">
            <v>1048545.3074156431</v>
          </cell>
          <cell r="H13">
            <v>1141974.2275983333</v>
          </cell>
          <cell r="I13">
            <v>1248206.1199286329</v>
          </cell>
          <cell r="P13">
            <v>1289598.8150449097</v>
          </cell>
          <cell r="Q13">
            <v>1341428.8653487668</v>
          </cell>
          <cell r="R13">
            <v>1561909.7570650934</v>
          </cell>
          <cell r="S13">
            <v>1624694.8523051618</v>
          </cell>
        </row>
        <row r="14">
          <cell r="G14">
            <v>941069.07611272309</v>
          </cell>
          <cell r="H14">
            <v>1003025.4855</v>
          </cell>
          <cell r="I14">
            <v>1104339.3668600002</v>
          </cell>
          <cell r="P14">
            <v>1151825.95963498</v>
          </cell>
          <cell r="Q14">
            <v>1197898.9980203793</v>
          </cell>
          <cell r="R14">
            <v>1245814.9579411945</v>
          </cell>
          <cell r="S14">
            <v>1295647.5562588421</v>
          </cell>
        </row>
        <row r="16">
          <cell r="G16">
            <v>87480.369136253343</v>
          </cell>
          <cell r="H16">
            <v>105176.21799999999</v>
          </cell>
          <cell r="I16">
            <v>106109.18889385201</v>
          </cell>
          <cell r="P16">
            <v>110671.88401628766</v>
          </cell>
          <cell r="Q16">
            <v>115098.75937693915</v>
          </cell>
          <cell r="R16">
            <v>286250.81742808467</v>
          </cell>
          <cell r="S16">
            <v>297700.85012520803</v>
          </cell>
        </row>
        <row r="29">
          <cell r="G29">
            <v>7641.2374800000007</v>
          </cell>
          <cell r="H29">
            <v>18514.68172</v>
          </cell>
          <cell r="I29">
            <v>18703.046345229915</v>
          </cell>
          <cell r="P29">
            <v>19112.947489999999</v>
          </cell>
          <cell r="Q29">
            <v>17201.652740000001</v>
          </cell>
          <cell r="R29">
            <v>15481.48747</v>
          </cell>
          <cell r="S29">
            <v>13933.33872</v>
          </cell>
        </row>
        <row r="54">
          <cell r="G54">
            <v>48.458039999999997</v>
          </cell>
          <cell r="H54">
            <v>6</v>
          </cell>
          <cell r="I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</row>
        <row r="57">
          <cell r="G57">
            <v>48.458039999999997</v>
          </cell>
          <cell r="H57">
            <v>6</v>
          </cell>
          <cell r="I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</row>
        <row r="69">
          <cell r="G69">
            <v>28792.718289999997</v>
          </cell>
          <cell r="H69">
            <v>42654.734349999999</v>
          </cell>
          <cell r="I69">
            <v>170187.95634522993</v>
          </cell>
          <cell r="P69">
            <v>354093.85389000003</v>
          </cell>
          <cell r="Q69">
            <v>358550.64459655457</v>
          </cell>
          <cell r="R69">
            <v>428437.67493822094</v>
          </cell>
          <cell r="S69">
            <v>359821.46093033213</v>
          </cell>
        </row>
        <row r="76">
          <cell r="G76">
            <v>1029567.2448271766</v>
          </cell>
          <cell r="H76">
            <v>1083456.0718851939</v>
          </cell>
          <cell r="I76">
            <v>1308488.9725682165</v>
          </cell>
          <cell r="P76">
            <v>1334069.7538908843</v>
          </cell>
          <cell r="Q76">
            <v>1385409.849024907</v>
          </cell>
          <cell r="R76">
            <v>1499756.6228382704</v>
          </cell>
          <cell r="S76">
            <v>1555935.5966891395</v>
          </cell>
        </row>
        <row r="77">
          <cell r="G77">
            <v>567204.95539633872</v>
          </cell>
          <cell r="H77">
            <v>595013.57261011261</v>
          </cell>
          <cell r="I77">
            <v>718008.99867448083</v>
          </cell>
          <cell r="P77">
            <v>718800.40256595053</v>
          </cell>
          <cell r="Q77">
            <v>742217.44505599316</v>
          </cell>
          <cell r="R77">
            <v>835709.53125513578</v>
          </cell>
          <cell r="S77">
            <v>862848.6339255214</v>
          </cell>
        </row>
        <row r="82">
          <cell r="G82">
            <v>104472.15896556605</v>
          </cell>
          <cell r="H82">
            <v>109251.51203000003</v>
          </cell>
          <cell r="I82">
            <v>127124.30217999998</v>
          </cell>
          <cell r="P82">
            <v>131103.03144749999</v>
          </cell>
          <cell r="Q82">
            <v>136347.15270539999</v>
          </cell>
          <cell r="R82">
            <v>141801.038813616</v>
          </cell>
          <cell r="S82">
            <v>147473.08036616066</v>
          </cell>
        </row>
        <row r="84">
          <cell r="G84">
            <v>422509.0900817269</v>
          </cell>
          <cell r="H84">
            <v>443893.77101999999</v>
          </cell>
          <cell r="I84">
            <v>535832.02574000088</v>
          </cell>
          <cell r="P84">
            <v>540826.5033199999</v>
          </cell>
          <cell r="Q84">
            <v>557420.01691999985</v>
          </cell>
          <cell r="R84">
            <v>643824.49588589149</v>
          </cell>
          <cell r="S84">
            <v>663601.61573046201</v>
          </cell>
        </row>
        <row r="89">
          <cell r="G89">
            <v>1895.9661535348991</v>
          </cell>
          <cell r="H89">
            <v>1958.3939799999998</v>
          </cell>
          <cell r="I89">
            <v>1716.2017007999998</v>
          </cell>
          <cell r="P89">
            <v>1784.8497688320001</v>
          </cell>
          <cell r="Q89">
            <v>1856.24375958528</v>
          </cell>
          <cell r="R89">
            <v>1930.4935099686916</v>
          </cell>
          <cell r="S89">
            <v>2007.7132503674391</v>
          </cell>
        </row>
        <row r="96">
          <cell r="G96">
            <v>17943.807130000001</v>
          </cell>
          <cell r="H96">
            <v>20183.626558316177</v>
          </cell>
          <cell r="I96">
            <v>33321.684559067566</v>
          </cell>
          <cell r="P96">
            <v>34321.335095839589</v>
          </cell>
          <cell r="Q96">
            <v>35350.975148714781</v>
          </cell>
          <cell r="R96">
            <v>36411.504403176223</v>
          </cell>
          <cell r="S96">
            <v>37503.849535271511</v>
          </cell>
        </row>
        <row r="108">
          <cell r="G108">
            <v>125009.77183576858</v>
          </cell>
          <cell r="H108">
            <v>121488.45266000001</v>
          </cell>
          <cell r="I108">
            <v>129485.07702025003</v>
          </cell>
          <cell r="P108">
            <v>142291.00000000003</v>
          </cell>
          <cell r="Q108">
            <v>152155</v>
          </cell>
          <cell r="R108">
            <v>154439.76296473286</v>
          </cell>
          <cell r="S108">
            <v>164306.07509305017</v>
          </cell>
        </row>
        <row r="109">
          <cell r="G109">
            <v>61413.580242950811</v>
          </cell>
          <cell r="H109">
            <v>50376.447417123039</v>
          </cell>
          <cell r="I109">
            <v>54325.124064795462</v>
          </cell>
          <cell r="P109">
            <v>67493.950673091123</v>
          </cell>
          <cell r="Q109">
            <v>77240.565169780486</v>
          </cell>
          <cell r="R109">
            <v>79403.328458173914</v>
          </cell>
          <cell r="S109">
            <v>89142.843730146196</v>
          </cell>
        </row>
        <row r="110">
          <cell r="G110">
            <v>0</v>
          </cell>
          <cell r="H110">
            <v>1245.5853500000001</v>
          </cell>
          <cell r="I110">
            <v>2927.4807554545455</v>
          </cell>
          <cell r="P110">
            <v>3040.4280822396677</v>
          </cell>
          <cell r="Q110">
            <v>3157.8135855502805</v>
          </cell>
          <cell r="R110">
            <v>3279.8132618897207</v>
          </cell>
          <cell r="S110">
            <v>3406.6101182347534</v>
          </cell>
        </row>
        <row r="111">
          <cell r="G111">
            <v>63596.191592817777</v>
          </cell>
          <cell r="H111">
            <v>69866.419892876947</v>
          </cell>
          <cell r="I111">
            <v>72232.472200000004</v>
          </cell>
          <cell r="P111">
            <v>71756.621244669223</v>
          </cell>
          <cell r="Q111">
            <v>71756.621244669223</v>
          </cell>
          <cell r="R111">
            <v>71756.621244669223</v>
          </cell>
          <cell r="S111">
            <v>71756.621244669223</v>
          </cell>
        </row>
        <row r="115">
          <cell r="G115">
            <v>281139.70730178256</v>
          </cell>
          <cell r="H115">
            <v>306280.96773157129</v>
          </cell>
          <cell r="I115">
            <v>371963.84860893735</v>
          </cell>
          <cell r="P115">
            <v>388008.19561881991</v>
          </cell>
          <cell r="Q115">
            <v>403498.711052673</v>
          </cell>
          <cell r="R115">
            <v>419608.84710388014</v>
          </cell>
          <cell r="S115">
            <v>436363.38859713572</v>
          </cell>
        </row>
        <row r="139">
          <cell r="G139">
            <v>6409.3123761284205</v>
          </cell>
          <cell r="H139">
            <v>8968.7386599999991</v>
          </cell>
          <cell r="I139">
            <v>12234.323194038481</v>
          </cell>
          <cell r="P139">
            <v>6263.9382399999995</v>
          </cell>
          <cell r="Q139">
            <v>6399.8557696000007</v>
          </cell>
          <cell r="R139">
            <v>6344.3700003840004</v>
          </cell>
          <cell r="S139">
            <v>6162.5448003993597</v>
          </cell>
        </row>
        <row r="143">
          <cell r="G143">
            <v>5083.4968424530643</v>
          </cell>
          <cell r="H143">
            <v>7850.3616400000001</v>
          </cell>
          <cell r="I143">
            <v>11274.767194038483</v>
          </cell>
          <cell r="P143">
            <v>5266</v>
          </cell>
          <cell r="Q143">
            <v>5362</v>
          </cell>
          <cell r="R143">
            <v>5265</v>
          </cell>
          <cell r="S143">
            <v>5040</v>
          </cell>
        </row>
        <row r="233">
          <cell r="G233">
            <v>70806.977409999992</v>
          </cell>
          <cell r="H233">
            <v>65106.56725</v>
          </cell>
          <cell r="I233">
            <v>87686.966220000002</v>
          </cell>
          <cell r="P233">
            <v>90865.265213054052</v>
          </cell>
          <cell r="Q233">
            <v>94160.820776157925</v>
          </cell>
          <cell r="R233">
            <v>97578.026910423359</v>
          </cell>
          <cell r="S233">
            <v>101121.44448915601</v>
          </cell>
        </row>
        <row r="245">
          <cell r="G245">
            <v>932478.86528312345</v>
          </cell>
          <cell r="H245">
            <v>972882.1024300002</v>
          </cell>
          <cell r="I245">
            <v>1173983.3228398133</v>
          </cell>
          <cell r="P245">
            <v>1208018.9199648236</v>
          </cell>
          <cell r="Q245">
            <v>1257254.3080114329</v>
          </cell>
          <cell r="R245">
            <v>1295715.9566152792</v>
          </cell>
          <cell r="S245">
            <v>1347349.3024570674</v>
          </cell>
        </row>
        <row r="247">
          <cell r="G247">
            <v>79875.129488257313</v>
          </cell>
          <cell r="H247">
            <v>85544.377499999988</v>
          </cell>
          <cell r="I247">
            <v>99073.487756114177</v>
          </cell>
          <cell r="P247">
            <v>100464.93944239669</v>
          </cell>
          <cell r="Q247">
            <v>101577.35582451549</v>
          </cell>
          <cell r="R247">
            <v>176431.36771274736</v>
          </cell>
          <cell r="S247">
            <v>179905.53169575176</v>
          </cell>
        </row>
        <row r="250">
          <cell r="G250">
            <v>48672.22982</v>
          </cell>
          <cell r="H250">
            <v>49324.196689999997</v>
          </cell>
          <cell r="I250">
            <v>46858.033119999993</v>
          </cell>
          <cell r="P250">
            <v>43919.657769999998</v>
          </cell>
          <cell r="Q250">
            <v>296606.24783703103</v>
          </cell>
          <cell r="R250">
            <v>280553.97588531201</v>
          </cell>
          <cell r="S250">
            <v>238762.29464281199</v>
          </cell>
        </row>
        <row r="254">
          <cell r="G254">
            <v>48672.22982</v>
          </cell>
          <cell r="H254">
            <v>49324.196689999997</v>
          </cell>
          <cell r="I254">
            <v>46858.033119999993</v>
          </cell>
          <cell r="P254">
            <v>43919.657769999998</v>
          </cell>
          <cell r="Q254">
            <v>40408.480230000001</v>
          </cell>
          <cell r="R254">
            <v>36385.474090000003</v>
          </cell>
          <cell r="S254">
            <v>31449.41576</v>
          </cell>
        </row>
        <row r="258">
          <cell r="G258">
            <v>4715.1002500000004</v>
          </cell>
          <cell r="H258">
            <v>2836.1185999999998</v>
          </cell>
          <cell r="I258">
            <v>2707.7550000000001</v>
          </cell>
          <cell r="P258">
            <v>3770.669245</v>
          </cell>
          <cell r="Q258">
            <v>3921.4960148</v>
          </cell>
          <cell r="R258">
            <v>4078.3558553920002</v>
          </cell>
          <cell r="S258">
            <v>4241.4900896076806</v>
          </cell>
        </row>
        <row r="259">
          <cell r="G259">
            <v>1998.3523499999999</v>
          </cell>
          <cell r="H259">
            <v>2098.8940999999995</v>
          </cell>
          <cell r="I259">
            <v>3400.46</v>
          </cell>
          <cell r="P259">
            <v>3536.4784000000004</v>
          </cell>
          <cell r="Q259">
            <v>3677.9375360000004</v>
          </cell>
          <cell r="R259">
            <v>3825.0550374400009</v>
          </cell>
          <cell r="S259">
            <v>3978.0572389376011</v>
          </cell>
        </row>
        <row r="276">
          <cell r="G276">
            <v>0</v>
          </cell>
          <cell r="H276">
            <v>0</v>
          </cell>
          <cell r="I276">
            <v>0</v>
          </cell>
          <cell r="P276">
            <v>0</v>
          </cell>
          <cell r="Q276">
            <v>0</v>
          </cell>
          <cell r="R276">
            <v>0</v>
          </cell>
          <cell r="S276">
            <v>0</v>
          </cell>
        </row>
        <row r="289">
          <cell r="G289">
            <v>32394</v>
          </cell>
          <cell r="H289">
            <v>122562.50037000001</v>
          </cell>
          <cell r="I289">
            <v>0</v>
          </cell>
          <cell r="P289">
            <v>0</v>
          </cell>
          <cell r="Q289">
            <v>0</v>
          </cell>
          <cell r="R289">
            <v>0</v>
          </cell>
          <cell r="S289">
            <v>0</v>
          </cell>
        </row>
        <row r="290">
          <cell r="G290">
            <v>569</v>
          </cell>
          <cell r="H290">
            <v>2471.3185700000004</v>
          </cell>
          <cell r="I290">
            <v>0</v>
          </cell>
          <cell r="P290">
            <v>0</v>
          </cell>
          <cell r="Q290">
            <v>0</v>
          </cell>
          <cell r="R290">
            <v>0</v>
          </cell>
          <cell r="S290">
            <v>0</v>
          </cell>
        </row>
        <row r="311">
          <cell r="G311">
            <v>113799.57250000001</v>
          </cell>
          <cell r="H311">
            <v>188883.78959000003</v>
          </cell>
          <cell r="I311">
            <v>65825.616784999991</v>
          </cell>
          <cell r="P311">
            <v>239250.4480266</v>
          </cell>
          <cell r="Q311">
            <v>315216.20570389502</v>
          </cell>
          <cell r="R311">
            <v>299908.33206685062</v>
          </cell>
          <cell r="S311">
            <v>258890.82507161208</v>
          </cell>
        </row>
        <row r="319">
          <cell r="G319">
            <v>-11179</v>
          </cell>
          <cell r="H319">
            <v>8309</v>
          </cell>
          <cell r="I319">
            <v>11019.871730161532</v>
          </cell>
          <cell r="P319">
            <v>17593.116754356452</v>
          </cell>
          <cell r="Q319">
            <v>19512.077405748918</v>
          </cell>
          <cell r="R319">
            <v>21867.757770520206</v>
          </cell>
          <cell r="S319">
            <v>23398.754020488399</v>
          </cell>
        </row>
        <row r="321">
          <cell r="G321">
            <v>-2074</v>
          </cell>
          <cell r="H321">
            <v>-24032</v>
          </cell>
          <cell r="I321">
            <v>0</v>
          </cell>
        </row>
        <row r="323">
          <cell r="H323">
            <v>0</v>
          </cell>
          <cell r="I323">
            <v>0</v>
          </cell>
        </row>
        <row r="326">
          <cell r="G326">
            <v>-14883</v>
          </cell>
          <cell r="H326">
            <v>20853</v>
          </cell>
          <cell r="I326">
            <v>0</v>
          </cell>
        </row>
        <row r="328">
          <cell r="H328">
            <v>0</v>
          </cell>
          <cell r="I328">
            <v>0</v>
          </cell>
        </row>
        <row r="331">
          <cell r="G331">
            <v>4295</v>
          </cell>
          <cell r="H331">
            <v>11485</v>
          </cell>
          <cell r="I331">
            <v>20394.104175104188</v>
          </cell>
          <cell r="P331">
            <v>25642.52582588909</v>
          </cell>
          <cell r="Q331">
            <v>25770.61588452059</v>
          </cell>
          <cell r="R331">
            <v>26162.515136280064</v>
          </cell>
          <cell r="S331">
            <v>25453.798768741701</v>
          </cell>
        </row>
        <row r="333">
          <cell r="H333">
            <v>0</v>
          </cell>
          <cell r="I333">
            <v>-9955.582995565539</v>
          </cell>
          <cell r="P333">
            <v>-8428.1782990272568</v>
          </cell>
          <cell r="Q333">
            <v>-6721.7691693940833</v>
          </cell>
          <cell r="R333">
            <v>-4853.4281621524424</v>
          </cell>
          <cell r="S333">
            <v>-2721.465594451106</v>
          </cell>
        </row>
        <row r="337">
          <cell r="G337">
            <v>1483</v>
          </cell>
          <cell r="H337">
            <v>3</v>
          </cell>
          <cell r="I337">
            <v>0</v>
          </cell>
        </row>
        <row r="339">
          <cell r="H339">
            <v>0</v>
          </cell>
          <cell r="I339">
            <v>0</v>
          </cell>
        </row>
        <row r="343">
          <cell r="G343">
            <v>15259.586439599632</v>
          </cell>
          <cell r="H343">
            <v>50968.845719999736</v>
          </cell>
          <cell r="I343">
            <v>61182.312525312562</v>
          </cell>
          <cell r="P343">
            <v>76927.577477667277</v>
          </cell>
          <cell r="Q343">
            <v>77311.847653561766</v>
          </cell>
          <cell r="R343">
            <v>90463.539280336714</v>
          </cell>
          <cell r="S343">
            <v>93865.181998562533</v>
          </cell>
        </row>
        <row r="345">
          <cell r="G345">
            <v>-41066.990172003971</v>
          </cell>
          <cell r="H345">
            <v>-28563.707859999995</v>
          </cell>
          <cell r="I345">
            <v>-29866.748986696617</v>
          </cell>
          <cell r="P345">
            <v>-25284.534897081772</v>
          </cell>
          <cell r="Q345">
            <v>156789.92896578056</v>
          </cell>
          <cell r="R345">
            <v>282282.41238472948</v>
          </cell>
          <cell r="S345">
            <v>227241.85438475118</v>
          </cell>
        </row>
      </sheetData>
      <sheetData sheetId="33">
        <row r="17">
          <cell r="G17">
            <v>88772</v>
          </cell>
          <cell r="H17">
            <v>69943.229269999996</v>
          </cell>
          <cell r="Q17">
            <v>97529.763230000157</v>
          </cell>
          <cell r="BE17">
            <v>148068.14581852872</v>
          </cell>
          <cell r="BK17">
            <v>175397.21507592819</v>
          </cell>
          <cell r="BQ17">
            <v>35807.640508574375</v>
          </cell>
          <cell r="BW17">
            <v>119076.14800374064</v>
          </cell>
        </row>
        <row r="20">
          <cell r="G20">
            <v>1265435.3495699996</v>
          </cell>
          <cell r="H20">
            <v>1389224.2476900001</v>
          </cell>
          <cell r="Q20">
            <v>1631403.8664188061</v>
          </cell>
          <cell r="BE20">
            <v>1697943.6830085665</v>
          </cell>
          <cell r="BK20">
            <v>1939469.787398654</v>
          </cell>
          <cell r="BQ20">
            <v>2275096.0550359827</v>
          </cell>
          <cell r="BW20">
            <v>2282884.0304309614</v>
          </cell>
        </row>
        <row r="21">
          <cell r="G21">
            <v>1149790.0918699999</v>
          </cell>
          <cell r="H21">
            <v>1205491.99985</v>
          </cell>
          <cell r="Q21">
            <v>1306217.0700255649</v>
          </cell>
          <cell r="BE21">
            <v>1371553.8045523614</v>
          </cell>
          <cell r="BK21">
            <v>1426415.9567344561</v>
          </cell>
          <cell r="BQ21">
            <v>1483472.5950038345</v>
          </cell>
          <cell r="BW21">
            <v>1542811.4988039874</v>
          </cell>
        </row>
        <row r="23">
          <cell r="G23">
            <v>91259.188639999891</v>
          </cell>
          <cell r="H23">
            <v>139839.44511999999</v>
          </cell>
          <cell r="Q23">
            <v>130034.63156840978</v>
          </cell>
          <cell r="BE23">
            <v>131754.48101369507</v>
          </cell>
          <cell r="BK23">
            <v>137656.99266119112</v>
          </cell>
          <cell r="BQ23">
            <v>342926.75726244727</v>
          </cell>
          <cell r="BW23">
            <v>356643.82755294512</v>
          </cell>
        </row>
        <row r="36">
          <cell r="BE36">
            <v>157544.3064</v>
          </cell>
          <cell r="BK36">
            <v>341348.99185655458</v>
          </cell>
          <cell r="BQ36">
            <v>412956.18746822095</v>
          </cell>
          <cell r="BW36">
            <v>345888.12221033213</v>
          </cell>
        </row>
        <row r="41">
          <cell r="G41">
            <v>1125478.7831900001</v>
          </cell>
          <cell r="H41">
            <v>1220903.7215440001</v>
          </cell>
          <cell r="Q41">
            <v>1436288.5990174268</v>
          </cell>
          <cell r="BE41">
            <v>1484398.0888127198</v>
          </cell>
          <cell r="BK41">
            <v>1813352.4523445955</v>
          </cell>
          <cell r="BQ41">
            <v>1670678.3838663062</v>
          </cell>
          <cell r="BW41">
            <v>1959889.3412560495</v>
          </cell>
        </row>
        <row r="43">
          <cell r="G43">
            <v>29171.37543</v>
          </cell>
          <cell r="H43">
            <v>37114.375484000004</v>
          </cell>
          <cell r="Q43">
            <v>49289.222216423281</v>
          </cell>
          <cell r="BE43">
            <v>35037.176480000002</v>
          </cell>
          <cell r="BK43">
            <v>36084.15105</v>
          </cell>
          <cell r="BQ43">
            <v>37162.36922</v>
          </cell>
          <cell r="BW43">
            <v>38272.761680000003</v>
          </cell>
        </row>
        <row r="47">
          <cell r="G47">
            <v>114968.72941</v>
          </cell>
          <cell r="H47">
            <v>151656.76185000001</v>
          </cell>
          <cell r="Q47">
            <v>151060.81585200006</v>
          </cell>
          <cell r="BE47">
            <v>156415.93111523998</v>
          </cell>
          <cell r="BK47">
            <v>162672.56835984957</v>
          </cell>
          <cell r="BQ47">
            <v>169179.47109424361</v>
          </cell>
          <cell r="BW47">
            <v>175946.64993801335</v>
          </cell>
        </row>
        <row r="49">
          <cell r="G49">
            <v>520306.64889999997</v>
          </cell>
          <cell r="H49">
            <v>528878.44137000002</v>
          </cell>
          <cell r="Q49">
            <v>622472.43088799994</v>
          </cell>
          <cell r="BE49">
            <v>629099.64398399985</v>
          </cell>
          <cell r="BK49">
            <v>678216.17390399973</v>
          </cell>
          <cell r="BQ49">
            <v>767274.03480706969</v>
          </cell>
          <cell r="BW49">
            <v>790793.96421031433</v>
          </cell>
        </row>
        <row r="50">
          <cell r="G50">
            <v>2574.66572</v>
          </cell>
          <cell r="H50">
            <v>2496.6775499999999</v>
          </cell>
          <cell r="Q50">
            <v>1850.5800000000002</v>
          </cell>
          <cell r="BE50">
            <v>1952.0231999999999</v>
          </cell>
          <cell r="BK50">
            <v>2030.1041279999999</v>
          </cell>
          <cell r="BQ50">
            <v>2111.3082931200001</v>
          </cell>
          <cell r="BW50">
            <v>2195.7606248448005</v>
          </cell>
        </row>
        <row r="51">
          <cell r="G51">
            <v>5831.4014900000002</v>
          </cell>
          <cell r="H51">
            <v>5678.8686299999999</v>
          </cell>
          <cell r="Q51">
            <v>6236.9710176000008</v>
          </cell>
          <cell r="BE51">
            <v>6357.2546687040003</v>
          </cell>
          <cell r="BK51">
            <v>6677.5448554521599</v>
          </cell>
          <cell r="BQ51">
            <v>6944.6466496702478</v>
          </cell>
          <cell r="BW51">
            <v>7222.4325156570576</v>
          </cell>
        </row>
        <row r="52">
          <cell r="G52">
            <v>6138.4637999999995</v>
          </cell>
          <cell r="H52">
            <v>7331.2314000000006</v>
          </cell>
          <cell r="Q52">
            <v>9881.2888349579989</v>
          </cell>
          <cell r="BE52">
            <v>10278.064244758321</v>
          </cell>
          <cell r="BK52">
            <v>10689.186814548651</v>
          </cell>
          <cell r="BQ52">
            <v>11116.7542871306</v>
          </cell>
          <cell r="BW52">
            <v>11561.424458615824</v>
          </cell>
        </row>
        <row r="54">
          <cell r="G54">
            <v>1918.9322</v>
          </cell>
          <cell r="H54">
            <v>1822.7059999999999</v>
          </cell>
          <cell r="Q54">
            <v>2002.786456608</v>
          </cell>
          <cell r="BE54">
            <v>2124.71349922432</v>
          </cell>
          <cell r="BK54">
            <v>2223.7020391932929</v>
          </cell>
          <cell r="BQ54">
            <v>2312.6501207610245</v>
          </cell>
          <cell r="BW54">
            <v>2405.1561255914658</v>
          </cell>
        </row>
        <row r="61">
          <cell r="G61">
            <v>22591.35023</v>
          </cell>
          <cell r="H61">
            <v>24067.328509999999</v>
          </cell>
          <cell r="Q61">
            <v>40008.912944974327</v>
          </cell>
          <cell r="BE61">
            <v>41107.923413080629</v>
          </cell>
          <cell r="BK61">
            <v>42049.93232833298</v>
          </cell>
          <cell r="BQ61">
            <v>44035.1523622733</v>
          </cell>
          <cell r="BW61">
            <v>44564.877868151438</v>
          </cell>
        </row>
        <row r="74">
          <cell r="G74">
            <v>218849.19368000003</v>
          </cell>
          <cell r="H74">
            <v>250982.20786999998</v>
          </cell>
          <cell r="Q74">
            <v>285207.28353142337</v>
          </cell>
          <cell r="BE74">
            <v>295214.62907789648</v>
          </cell>
          <cell r="BK74">
            <v>307023.21424101229</v>
          </cell>
          <cell r="BQ74">
            <v>319304.14281065285</v>
          </cell>
          <cell r="BW74">
            <v>332076.30852307897</v>
          </cell>
        </row>
        <row r="76">
          <cell r="G76">
            <v>46237.800470000002</v>
          </cell>
          <cell r="H76">
            <v>43977.94255</v>
          </cell>
          <cell r="Q76">
            <v>86723.987099863909</v>
          </cell>
          <cell r="BE76">
            <v>90617.214110645189</v>
          </cell>
          <cell r="BK76">
            <v>94241.902675071018</v>
          </cell>
          <cell r="BQ76">
            <v>98011.578782073862</v>
          </cell>
          <cell r="BW76">
            <v>101932.04193335681</v>
          </cell>
        </row>
        <row r="77">
          <cell r="G77">
            <v>435.57835</v>
          </cell>
          <cell r="H77">
            <v>402.22122999999999</v>
          </cell>
          <cell r="Q77">
            <v>562.1327532601041</v>
          </cell>
          <cell r="BE77">
            <v>590.42141953350472</v>
          </cell>
          <cell r="BK77">
            <v>614.03827631484489</v>
          </cell>
          <cell r="BQ77">
            <v>638.59980736743887</v>
          </cell>
          <cell r="BW77">
            <v>664.14379966213642</v>
          </cell>
        </row>
        <row r="79">
          <cell r="G79">
            <v>110039.72758999998</v>
          </cell>
          <cell r="H79">
            <v>119989.31930999999</v>
          </cell>
          <cell r="Q79">
            <v>105217.29654349756</v>
          </cell>
          <cell r="BE79">
            <v>144328.93897377574</v>
          </cell>
          <cell r="BK79">
            <v>125315.61810621884</v>
          </cell>
          <cell r="BQ79">
            <v>-129535.98107089863</v>
          </cell>
          <cell r="BW79">
            <v>137327.04946910916</v>
          </cell>
        </row>
        <row r="88">
          <cell r="G88">
            <v>25030.335999999999</v>
          </cell>
          <cell r="H88">
            <v>32704.014999999999</v>
          </cell>
          <cell r="Q88">
            <v>16897.129305105154</v>
          </cell>
          <cell r="BE88">
            <v>16555.47541931221</v>
          </cell>
          <cell r="BK88">
            <v>18432.930417302909</v>
          </cell>
          <cell r="BQ88">
            <v>20745.444902536357</v>
          </cell>
          <cell r="BW88">
            <v>22231.548637785196</v>
          </cell>
        </row>
        <row r="93">
          <cell r="G93">
            <v>4049.22379</v>
          </cell>
          <cell r="H93">
            <v>4304.0326999999997</v>
          </cell>
          <cell r="Q93">
            <v>4331.0745399999996</v>
          </cell>
          <cell r="BE93">
            <v>4342.7547960000002</v>
          </cell>
          <cell r="BK93">
            <v>4355.2221622400002</v>
          </cell>
          <cell r="BQ93">
            <v>4368.1882231296004</v>
          </cell>
          <cell r="BW93">
            <v>4381.6729264547839</v>
          </cell>
        </row>
        <row r="99">
          <cell r="G99">
            <v>0</v>
          </cell>
          <cell r="H99">
            <v>0</v>
          </cell>
          <cell r="Q99">
            <v>0</v>
          </cell>
          <cell r="BE99">
            <v>0</v>
          </cell>
          <cell r="BK99">
            <v>0</v>
          </cell>
          <cell r="BQ99">
            <v>0</v>
          </cell>
          <cell r="BW99">
            <v>0</v>
          </cell>
        </row>
        <row r="173">
          <cell r="G173">
            <v>0</v>
          </cell>
          <cell r="H173">
            <v>0</v>
          </cell>
          <cell r="Q173">
            <v>0</v>
          </cell>
          <cell r="BE173">
            <v>0</v>
          </cell>
          <cell r="BK173">
            <v>256197.76760703101</v>
          </cell>
          <cell r="BQ173">
            <v>244168.50179531201</v>
          </cell>
          <cell r="BW173">
            <v>207312.87888281199</v>
          </cell>
        </row>
        <row r="210">
          <cell r="G210">
            <v>1769.826</v>
          </cell>
          <cell r="H210">
            <v>0</v>
          </cell>
          <cell r="Q210">
            <v>0</v>
          </cell>
          <cell r="BE210">
            <v>212923.92</v>
          </cell>
          <cell r="BK210">
            <v>0</v>
          </cell>
          <cell r="BQ210">
            <v>0</v>
          </cell>
          <cell r="BW210">
            <v>0</v>
          </cell>
        </row>
        <row r="218">
          <cell r="G218">
            <v>1769.826</v>
          </cell>
          <cell r="H218">
            <v>0</v>
          </cell>
          <cell r="Q218">
            <v>0</v>
          </cell>
          <cell r="BE218">
            <v>212923.92</v>
          </cell>
        </row>
        <row r="220">
          <cell r="G220">
            <v>124292.607922</v>
          </cell>
          <cell r="H220">
            <v>134209.73082599998</v>
          </cell>
          <cell r="Q220">
            <v>133907.93700272581</v>
          </cell>
          <cell r="BE220">
            <v>142917.70272694679</v>
          </cell>
          <cell r="BK220">
            <v>1647952.1873023775</v>
          </cell>
          <cell r="BQ220">
            <v>120001.86992451031</v>
          </cell>
          <cell r="BW220">
            <v>131496.39285</v>
          </cell>
        </row>
        <row r="240">
          <cell r="Q240">
            <v>18703.046345229915</v>
          </cell>
          <cell r="BE240">
            <v>19112.947</v>
          </cell>
          <cell r="BK240">
            <v>1555523.3049999999</v>
          </cell>
          <cell r="BQ240">
            <v>15481.486999999999</v>
          </cell>
          <cell r="BW240">
            <v>13933.339</v>
          </cell>
        </row>
        <row r="242">
          <cell r="G242">
            <v>0</v>
          </cell>
          <cell r="H242">
            <v>0</v>
          </cell>
          <cell r="Q242">
            <v>0</v>
          </cell>
          <cell r="BE242">
            <v>0</v>
          </cell>
          <cell r="BK242">
            <v>1538321.652</v>
          </cell>
          <cell r="BQ242">
            <v>0</v>
          </cell>
          <cell r="BW242">
            <v>0</v>
          </cell>
        </row>
        <row r="251">
          <cell r="G251">
            <v>2536.7721400000005</v>
          </cell>
          <cell r="H251">
            <v>18254.414489999999</v>
          </cell>
          <cell r="Q251">
            <v>18703.046345229915</v>
          </cell>
          <cell r="BE251">
            <v>19112.947</v>
          </cell>
          <cell r="BK251">
            <v>17201.652999999998</v>
          </cell>
          <cell r="BQ251">
            <v>15481.486999999999</v>
          </cell>
          <cell r="BW251">
            <v>13933.339</v>
          </cell>
        </row>
        <row r="259">
          <cell r="Q259">
            <v>29371.994155354834</v>
          </cell>
          <cell r="BE259">
            <v>275335.68921150046</v>
          </cell>
          <cell r="BK259">
            <v>173278.02731903468</v>
          </cell>
          <cell r="BQ259">
            <v>416628.78075000003</v>
          </cell>
          <cell r="BW259">
            <v>244649.19841383642</v>
          </cell>
        </row>
        <row r="260">
          <cell r="G260">
            <v>13903.86513</v>
          </cell>
          <cell r="H260">
            <v>0</v>
          </cell>
          <cell r="Q260">
            <v>0</v>
          </cell>
          <cell r="BE260">
            <v>16529.807595242277</v>
          </cell>
          <cell r="BK260">
            <v>26389.675131534692</v>
          </cell>
          <cell r="BQ260">
            <v>0</v>
          </cell>
          <cell r="BW260">
            <v>84407.359663836411</v>
          </cell>
        </row>
        <row r="262">
          <cell r="H262">
            <v>0</v>
          </cell>
          <cell r="Q262">
            <v>0</v>
          </cell>
        </row>
        <row r="273">
          <cell r="H273">
            <v>24778.67585</v>
          </cell>
          <cell r="Q273">
            <v>29371.994155354834</v>
          </cell>
          <cell r="BE273">
            <v>258805.88161625818</v>
          </cell>
        </row>
        <row r="283">
          <cell r="H283">
            <v>0</v>
          </cell>
          <cell r="Q283">
            <v>0</v>
          </cell>
        </row>
        <row r="295">
          <cell r="Q295">
            <v>0</v>
          </cell>
        </row>
        <row r="307">
          <cell r="G307">
            <v>69943.24680799956</v>
          </cell>
          <cell r="H307">
            <v>97529.763230000157</v>
          </cell>
          <cell r="Q307">
            <v>148068.14581852872</v>
          </cell>
          <cell r="BE307">
            <v>175397.21507592819</v>
          </cell>
          <cell r="BK307">
            <v>35807.640508574375</v>
          </cell>
          <cell r="BQ307">
            <v>119076.14800374064</v>
          </cell>
          <cell r="BW307">
            <v>79858.584914816165</v>
          </cell>
        </row>
      </sheetData>
      <sheetData sheetId="34">
        <row r="54">
          <cell r="G54">
            <v>228272.60072662134</v>
          </cell>
          <cell r="H54">
            <v>221862.129179504</v>
          </cell>
          <cell r="I54">
            <v>307838.3331479507</v>
          </cell>
          <cell r="P54">
            <v>292125.78239819908</v>
          </cell>
          <cell r="R54">
            <v>315865.23219618713</v>
          </cell>
          <cell r="S54">
            <v>328499.84148311475</v>
          </cell>
        </row>
        <row r="56">
          <cell r="G56">
            <v>206726.74640311723</v>
          </cell>
          <cell r="H56">
            <v>215013.35931999993</v>
          </cell>
          <cell r="I56">
            <v>265933.67524036177</v>
          </cell>
          <cell r="P56">
            <v>276571.02224997641</v>
          </cell>
          <cell r="R56">
            <v>299139.21766557428</v>
          </cell>
          <cell r="S56">
            <v>311104.78637219733</v>
          </cell>
        </row>
        <row r="57">
          <cell r="G57">
            <v>13717.254323504105</v>
          </cell>
          <cell r="H57">
            <v>89.270823504077271</v>
          </cell>
          <cell r="I57">
            <v>12842.292884372593</v>
          </cell>
          <cell r="P57">
            <v>13894.072690222703</v>
          </cell>
          <cell r="R57">
            <v>14929.814932612877</v>
          </cell>
          <cell r="S57">
            <v>15527.007529917406</v>
          </cell>
        </row>
        <row r="94">
          <cell r="H94">
            <v>0</v>
          </cell>
          <cell r="I94">
            <v>0</v>
          </cell>
          <cell r="P94">
            <v>0</v>
          </cell>
          <cell r="Q94">
            <v>1391433.2998124999</v>
          </cell>
          <cell r="R94">
            <v>974804.51906249986</v>
          </cell>
          <cell r="S94">
            <v>814562.68031249987</v>
          </cell>
        </row>
        <row r="97">
          <cell r="G97">
            <v>798792</v>
          </cell>
          <cell r="H97">
            <v>752899</v>
          </cell>
          <cell r="I97">
            <v>438679.61143749999</v>
          </cell>
          <cell r="P97">
            <v>396880.0496275</v>
          </cell>
          <cell r="R97">
            <v>268992.93002750003</v>
          </cell>
          <cell r="S97">
            <v>215348.8649175</v>
          </cell>
        </row>
        <row r="104">
          <cell r="G104">
            <v>410282</v>
          </cell>
          <cell r="H104">
            <v>381478</v>
          </cell>
          <cell r="I104">
            <v>358987</v>
          </cell>
          <cell r="P104">
            <v>325509</v>
          </cell>
          <cell r="R104">
            <v>240113</v>
          </cell>
          <cell r="S104">
            <v>186749</v>
          </cell>
        </row>
        <row r="113">
          <cell r="G113">
            <v>440792</v>
          </cell>
          <cell r="H113">
            <v>412899</v>
          </cell>
          <cell r="I113">
            <v>388679.61143749999</v>
          </cell>
          <cell r="P113">
            <v>354880.0496275</v>
          </cell>
          <cell r="R113">
            <v>268992.93002750003</v>
          </cell>
          <cell r="S113">
            <v>215348.8649175</v>
          </cell>
        </row>
        <row r="117">
          <cell r="H117">
            <v>0</v>
          </cell>
          <cell r="I117">
            <v>0</v>
          </cell>
        </row>
        <row r="118">
          <cell r="G118">
            <v>243755.80250282798</v>
          </cell>
          <cell r="H118">
            <v>193685.49418956964</v>
          </cell>
          <cell r="I118">
            <v>518974.40743998782</v>
          </cell>
          <cell r="P118">
            <v>275587.73145139177</v>
          </cell>
          <cell r="R118">
            <v>323363.09054272895</v>
          </cell>
          <cell r="S118">
            <v>322250.32546443748</v>
          </cell>
        </row>
        <row r="121">
          <cell r="G121">
            <v>84405.059028213698</v>
          </cell>
          <cell r="H121">
            <v>87805.587670141424</v>
          </cell>
          <cell r="I121">
            <v>122331.42000000105</v>
          </cell>
          <cell r="P121">
            <v>142224.67680000109</v>
          </cell>
          <cell r="R121">
            <v>138230.21042688118</v>
          </cell>
          <cell r="S121">
            <v>143759.41884395643</v>
          </cell>
        </row>
        <row r="122">
          <cell r="G122">
            <v>18056.861348679256</v>
          </cell>
          <cell r="H122">
            <v>0.16499867929246648</v>
          </cell>
          <cell r="I122">
            <v>22692.665544000003</v>
          </cell>
          <cell r="P122">
            <v>23600.372165760007</v>
          </cell>
          <cell r="R122">
            <v>25526.162534485997</v>
          </cell>
          <cell r="S122">
            <v>26547.209035865435</v>
          </cell>
        </row>
        <row r="125">
          <cell r="G125">
            <v>40489.4</v>
          </cell>
          <cell r="H125">
            <v>0</v>
          </cell>
          <cell r="I125">
            <v>0</v>
          </cell>
        </row>
        <row r="137">
          <cell r="G137">
            <v>22449</v>
          </cell>
          <cell r="H137">
            <v>27198</v>
          </cell>
          <cell r="I137">
            <v>28507.383119999999</v>
          </cell>
          <cell r="P137">
            <v>33799.561809999999</v>
          </cell>
          <cell r="R137">
            <v>46308.519030000003</v>
          </cell>
          <cell r="S137">
            <v>53644.065110000003</v>
          </cell>
        </row>
      </sheetData>
      <sheetData sheetId="35"/>
      <sheetData sheetId="36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П 2024"/>
      <sheetName val="ИП с учетом факт.потерь (8)"/>
      <sheetName val="ИП (корректировка на 2021 г (2)"/>
      <sheetName val="ИП (корректировка на 2024 г"/>
      <sheetName val="Лист1"/>
      <sheetName val="Лист2"/>
    </sheetNames>
    <sheetDataSet>
      <sheetData sheetId="0"/>
      <sheetData sheetId="1"/>
      <sheetData sheetId="2"/>
      <sheetData sheetId="3">
        <row r="108">
          <cell r="N108">
            <v>34665.297951933106</v>
          </cell>
          <cell r="P108">
            <v>14034.046289999998</v>
          </cell>
          <cell r="R108">
            <v>32769.433198430968</v>
          </cell>
          <cell r="T108">
            <v>43612.528638889038</v>
          </cell>
          <cell r="V108">
            <v>19675.56556864825</v>
          </cell>
          <cell r="X108">
            <v>22851.50599542525</v>
          </cell>
          <cell r="Z108">
            <v>34226.750800000002</v>
          </cell>
          <cell r="AB108">
            <v>26060.473999999998</v>
          </cell>
          <cell r="AD108">
            <v>0</v>
          </cell>
          <cell r="AF108">
            <v>0</v>
          </cell>
          <cell r="AH108">
            <v>0</v>
          </cell>
          <cell r="AJ108">
            <v>0</v>
          </cell>
          <cell r="AL108">
            <v>0</v>
          </cell>
          <cell r="AN108">
            <v>0</v>
          </cell>
          <cell r="AP108">
            <v>0</v>
          </cell>
          <cell r="AR108">
            <v>0</v>
          </cell>
        </row>
        <row r="109">
          <cell r="N109">
            <v>54656.779674999998</v>
          </cell>
          <cell r="P109">
            <v>58088.088450000003</v>
          </cell>
          <cell r="R109">
            <v>63079.237324999995</v>
          </cell>
          <cell r="T109">
            <v>68841.222073333309</v>
          </cell>
          <cell r="V109">
            <v>64364.406850000007</v>
          </cell>
          <cell r="X109">
            <v>70551.271275000006</v>
          </cell>
          <cell r="Z109">
            <v>69610.169575000007</v>
          </cell>
          <cell r="AB109">
            <v>72345.339000000007</v>
          </cell>
          <cell r="AD109">
            <v>75150.423725000001</v>
          </cell>
          <cell r="AF109">
            <v>81519.067825000006</v>
          </cell>
          <cell r="AH109">
            <v>49893.338625000004</v>
          </cell>
          <cell r="AJ109">
            <v>3226.8493333333336</v>
          </cell>
          <cell r="AL109">
            <v>0</v>
          </cell>
          <cell r="AN109">
            <v>0</v>
          </cell>
          <cell r="AP109">
            <v>0</v>
          </cell>
          <cell r="AR109">
            <v>0</v>
          </cell>
        </row>
        <row r="164">
          <cell r="P164">
            <v>0</v>
          </cell>
          <cell r="R164">
            <v>6706.1944436820322</v>
          </cell>
          <cell r="T164">
            <v>0</v>
          </cell>
          <cell r="V164">
            <v>0</v>
          </cell>
          <cell r="X164">
            <v>0</v>
          </cell>
          <cell r="Z164">
            <v>0</v>
          </cell>
          <cell r="AB164">
            <v>0</v>
          </cell>
          <cell r="AD164">
            <v>0</v>
          </cell>
          <cell r="AF164">
            <v>0</v>
          </cell>
          <cell r="AH164">
            <v>0</v>
          </cell>
          <cell r="AJ164">
            <v>0</v>
          </cell>
          <cell r="AL164">
            <v>0</v>
          </cell>
          <cell r="AN164">
            <v>0</v>
          </cell>
          <cell r="AP164">
            <v>0</v>
          </cell>
          <cell r="AR164">
            <v>0</v>
          </cell>
        </row>
        <row r="181">
          <cell r="P181">
            <v>29222.98976</v>
          </cell>
          <cell r="R181">
            <v>6296.0445796512977</v>
          </cell>
          <cell r="T181">
            <v>0</v>
          </cell>
          <cell r="V181">
            <v>0</v>
          </cell>
          <cell r="X181">
            <v>0</v>
          </cell>
          <cell r="Z181">
            <v>0</v>
          </cell>
          <cell r="AB181">
            <v>0</v>
          </cell>
          <cell r="AD181">
            <v>0</v>
          </cell>
          <cell r="AF181">
            <v>0</v>
          </cell>
          <cell r="AH181">
            <v>0</v>
          </cell>
          <cell r="AJ181">
            <v>0</v>
          </cell>
          <cell r="AL181">
            <v>0</v>
          </cell>
          <cell r="AN181">
            <v>0</v>
          </cell>
          <cell r="AP181">
            <v>0</v>
          </cell>
          <cell r="AR181">
            <v>0</v>
          </cell>
        </row>
        <row r="185">
          <cell r="N185">
            <v>9110.0259999999998</v>
          </cell>
          <cell r="P185">
            <v>8802.1440000000002</v>
          </cell>
          <cell r="R185">
            <v>8408.2479999999996</v>
          </cell>
          <cell r="T185">
            <v>7917.6669999999986</v>
          </cell>
          <cell r="V185">
            <v>7318.8070000000007</v>
          </cell>
          <cell r="X185">
            <v>6598.780999999999</v>
          </cell>
          <cell r="Z185">
            <v>5743.4070000000002</v>
          </cell>
          <cell r="AB185">
            <v>4736.741</v>
          </cell>
          <cell r="AD185">
            <v>3561.1590000000001</v>
          </cell>
          <cell r="AF185">
            <v>2180.0990000000002</v>
          </cell>
          <cell r="AH185">
            <v>683.60399999999993</v>
          </cell>
          <cell r="AJ185">
            <v>28.777999999999999</v>
          </cell>
          <cell r="AL185">
            <v>0</v>
          </cell>
          <cell r="AN185">
            <v>0</v>
          </cell>
          <cell r="AP185">
            <v>0</v>
          </cell>
          <cell r="AR185">
            <v>0</v>
          </cell>
        </row>
        <row r="186">
          <cell r="P186">
            <v>0</v>
          </cell>
          <cell r="R186">
            <v>0</v>
          </cell>
          <cell r="T186">
            <v>0</v>
          </cell>
          <cell r="V186">
            <v>1538321.652</v>
          </cell>
          <cell r="X186">
            <v>0</v>
          </cell>
          <cell r="Z186">
            <v>0</v>
          </cell>
          <cell r="AB186">
            <v>0</v>
          </cell>
          <cell r="AD186">
            <v>0</v>
          </cell>
          <cell r="AF186">
            <v>0</v>
          </cell>
          <cell r="AH186">
            <v>0</v>
          </cell>
          <cell r="AJ186">
            <v>0</v>
          </cell>
          <cell r="AL186">
            <v>0</v>
          </cell>
          <cell r="AN186">
            <v>0</v>
          </cell>
          <cell r="AP186">
            <v>0</v>
          </cell>
          <cell r="AR186">
            <v>0</v>
          </cell>
        </row>
        <row r="187">
          <cell r="N187">
            <v>19781.823912719949</v>
          </cell>
          <cell r="P187">
            <v>22944.017373999988</v>
          </cell>
          <cell r="R187">
            <v>16648.779455961485</v>
          </cell>
          <cell r="T187">
            <v>22546.285014724446</v>
          </cell>
          <cell r="V187">
            <v>18271.755883729318</v>
          </cell>
          <cell r="X187">
            <v>20000.311654085046</v>
          </cell>
          <cell r="Z187">
            <v>21916.065474999981</v>
          </cell>
          <cell r="AB187">
            <v>20628.5108</v>
          </cell>
          <cell r="AD187">
            <v>15742.316544999998</v>
          </cell>
          <cell r="AF187">
            <v>16739.833364999999</v>
          </cell>
          <cell r="AH187">
            <v>10115.388525</v>
          </cell>
          <cell r="AJ187">
            <v>651.12546666666674</v>
          </cell>
          <cell r="AL187">
            <v>0</v>
          </cell>
          <cell r="AN187">
            <v>0</v>
          </cell>
          <cell r="AP187">
            <v>0</v>
          </cell>
          <cell r="AR187">
            <v>0</v>
          </cell>
        </row>
      </sheetData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94"/>
  <sheetViews>
    <sheetView topLeftCell="A49" zoomScale="70" zoomScaleNormal="70" workbookViewId="0">
      <selection activeCell="I83" sqref="I83"/>
    </sheetView>
  </sheetViews>
  <sheetFormatPr defaultColWidth="9.88671875" defaultRowHeight="15.6" x14ac:dyDescent="0.3"/>
  <cols>
    <col min="1" max="1" width="10.88671875" style="110" customWidth="1"/>
    <col min="2" max="2" width="88.109375" style="110" customWidth="1"/>
    <col min="3" max="3" width="19.5546875" style="110" customWidth="1"/>
    <col min="4" max="4" width="18.109375" style="110" bestFit="1" customWidth="1"/>
    <col min="5" max="6" width="18.6640625" style="110" bestFit="1" customWidth="1"/>
    <col min="7" max="7" width="13.33203125" style="68" hidden="1" customWidth="1"/>
    <col min="8" max="8" width="87.5546875" style="68" customWidth="1"/>
    <col min="9" max="9" width="68.6640625" style="68" customWidth="1"/>
    <col min="10" max="10" width="9.88671875" style="68" customWidth="1"/>
    <col min="11" max="16384" width="9.88671875" style="68"/>
  </cols>
  <sheetData>
    <row r="1" spans="1:8" x14ac:dyDescent="0.3">
      <c r="A1" s="351" t="s">
        <v>233</v>
      </c>
      <c r="B1" s="352"/>
      <c r="C1" s="352"/>
      <c r="D1" s="352"/>
      <c r="E1" s="352"/>
      <c r="F1" s="352"/>
      <c r="G1" s="352"/>
    </row>
    <row r="2" spans="1:8" ht="16.2" thickBot="1" x14ac:dyDescent="0.35">
      <c r="A2" s="69" t="s">
        <v>0</v>
      </c>
      <c r="B2" s="70" t="s">
        <v>234</v>
      </c>
      <c r="C2" s="71" t="s">
        <v>235</v>
      </c>
      <c r="D2" s="71" t="s">
        <v>236</v>
      </c>
      <c r="E2" s="71" t="s">
        <v>237</v>
      </c>
      <c r="F2" s="71" t="s">
        <v>238</v>
      </c>
      <c r="G2" s="71" t="s">
        <v>195</v>
      </c>
    </row>
    <row r="3" spans="1:8" ht="16.2" thickBot="1" x14ac:dyDescent="0.35">
      <c r="A3" s="72">
        <v>1</v>
      </c>
      <c r="B3" s="73">
        <v>2</v>
      </c>
      <c r="C3" s="74"/>
      <c r="D3" s="74">
        <v>4</v>
      </c>
      <c r="E3" s="74">
        <v>5</v>
      </c>
      <c r="F3" s="74">
        <v>5</v>
      </c>
      <c r="G3" s="75"/>
      <c r="H3" s="76"/>
    </row>
    <row r="4" spans="1:8" x14ac:dyDescent="0.3">
      <c r="A4" s="77" t="s">
        <v>239</v>
      </c>
      <c r="B4" s="78" t="s">
        <v>240</v>
      </c>
      <c r="C4" s="79">
        <v>1471.4087790958158</v>
      </c>
      <c r="D4" s="79">
        <v>1573.3819227067406</v>
      </c>
      <c r="E4" s="79">
        <v>1585.7592146296631</v>
      </c>
      <c r="F4" s="79">
        <v>1649.5931772703236</v>
      </c>
      <c r="G4" s="80">
        <f>SUM(C4:F4)</f>
        <v>6280.1430937025425</v>
      </c>
      <c r="H4" s="81"/>
    </row>
    <row r="5" spans="1:8" x14ac:dyDescent="0.3">
      <c r="A5" s="82"/>
      <c r="B5" s="83" t="s">
        <v>241</v>
      </c>
      <c r="C5" s="79"/>
      <c r="D5" s="79"/>
      <c r="E5" s="79"/>
      <c r="F5" s="79"/>
      <c r="G5" s="80" t="e">
        <f>#N/A</f>
        <v>#N/A</v>
      </c>
      <c r="H5" s="76"/>
    </row>
    <row r="6" spans="1:8" ht="31.2" x14ac:dyDescent="0.3">
      <c r="A6" s="82" t="s">
        <v>242</v>
      </c>
      <c r="B6" s="83" t="s">
        <v>243</v>
      </c>
      <c r="C6" s="84">
        <v>1393.5521911251199</v>
      </c>
      <c r="D6" s="79">
        <v>1487.8664643789443</v>
      </c>
      <c r="E6" s="79">
        <v>1527.3172112506459</v>
      </c>
      <c r="F6" s="79">
        <v>1587.9392953829388</v>
      </c>
      <c r="G6" s="80" t="e">
        <f>#N/A</f>
        <v>#N/A</v>
      </c>
      <c r="H6" s="81"/>
    </row>
    <row r="7" spans="1:8" x14ac:dyDescent="0.3">
      <c r="A7" s="85" t="s">
        <v>244</v>
      </c>
      <c r="B7" s="83" t="s">
        <v>245</v>
      </c>
      <c r="C7" s="84">
        <v>77.856587970695983</v>
      </c>
      <c r="D7" s="79">
        <v>85.515458327796352</v>
      </c>
      <c r="E7" s="79">
        <v>58.442003379017144</v>
      </c>
      <c r="F7" s="79">
        <v>61.653881887384891</v>
      </c>
      <c r="G7" s="80" t="e">
        <f>#N/A</f>
        <v>#N/A</v>
      </c>
      <c r="H7" s="81"/>
    </row>
    <row r="8" spans="1:8" x14ac:dyDescent="0.3">
      <c r="A8" s="86" t="s">
        <v>246</v>
      </c>
      <c r="B8" s="78" t="s">
        <v>247</v>
      </c>
      <c r="C8" s="87">
        <v>1771.9911320000001</v>
      </c>
      <c r="D8" s="79">
        <v>1891.5538059999997</v>
      </c>
      <c r="E8" s="79">
        <v>1908.3476839999998</v>
      </c>
      <c r="F8" s="79">
        <v>1955.6517599999997</v>
      </c>
      <c r="G8" s="80" t="e">
        <f>#N/A</f>
        <v>#N/A</v>
      </c>
      <c r="H8" s="81"/>
    </row>
    <row r="9" spans="1:8" x14ac:dyDescent="0.3">
      <c r="A9" s="88" t="s">
        <v>73</v>
      </c>
      <c r="B9" s="78" t="s">
        <v>248</v>
      </c>
      <c r="C9" s="87">
        <v>581.75411182272308</v>
      </c>
      <c r="D9" s="79">
        <v>602.76269116160211</v>
      </c>
      <c r="E9" s="79">
        <v>624.65447809439888</v>
      </c>
      <c r="F9" s="79">
        <v>649.33861305256653</v>
      </c>
      <c r="G9" s="80" t="e">
        <f>#N/A</f>
        <v>#N/A</v>
      </c>
      <c r="H9" s="89"/>
    </row>
    <row r="10" spans="1:8" x14ac:dyDescent="0.3">
      <c r="A10" s="82"/>
      <c r="B10" s="83" t="s">
        <v>241</v>
      </c>
      <c r="C10" s="90"/>
      <c r="D10" s="91"/>
      <c r="E10" s="91"/>
      <c r="F10" s="91"/>
      <c r="G10" s="80" t="e">
        <f>#N/A</f>
        <v>#N/A</v>
      </c>
      <c r="H10" s="92"/>
    </row>
    <row r="11" spans="1:8" x14ac:dyDescent="0.3">
      <c r="A11" s="82" t="s">
        <v>242</v>
      </c>
      <c r="B11" s="83" t="s">
        <v>249</v>
      </c>
      <c r="C11" s="90">
        <v>531.86404964964311</v>
      </c>
      <c r="D11" s="91">
        <v>550.01240520932345</v>
      </c>
      <c r="E11" s="91">
        <v>568.79355056220675</v>
      </c>
      <c r="F11" s="91">
        <v>589.84546384991336</v>
      </c>
      <c r="G11" s="80" t="e">
        <f>#N/A</f>
        <v>#N/A</v>
      </c>
      <c r="H11" s="76"/>
    </row>
    <row r="12" spans="1:8" x14ac:dyDescent="0.3">
      <c r="A12" s="82" t="s">
        <v>244</v>
      </c>
      <c r="B12" s="83" t="s">
        <v>2</v>
      </c>
      <c r="C12" s="90">
        <v>31.666067833079996</v>
      </c>
      <c r="D12" s="91">
        <v>32.87315513539864</v>
      </c>
      <c r="E12" s="91">
        <v>34.354445003837562</v>
      </c>
      <c r="F12" s="91">
        <v>36.24393947904862</v>
      </c>
      <c r="G12" s="80" t="e">
        <f>#N/A</f>
        <v>#N/A</v>
      </c>
      <c r="H12" s="76"/>
    </row>
    <row r="13" spans="1:8" x14ac:dyDescent="0.3">
      <c r="A13" s="82" t="s">
        <v>250</v>
      </c>
      <c r="B13" s="83" t="s">
        <v>251</v>
      </c>
      <c r="C13" s="90">
        <v>18.223994339999997</v>
      </c>
      <c r="D13" s="91">
        <v>19.877130816879994</v>
      </c>
      <c r="E13" s="91">
        <v>21.506482528354638</v>
      </c>
      <c r="F13" s="91">
        <v>23.249209723604455</v>
      </c>
      <c r="G13" s="80" t="e">
        <f>#N/A</f>
        <v>#N/A</v>
      </c>
      <c r="H13" s="93"/>
    </row>
    <row r="14" spans="1:8" x14ac:dyDescent="0.3">
      <c r="A14" s="88" t="s">
        <v>108</v>
      </c>
      <c r="B14" s="78" t="s">
        <v>8</v>
      </c>
      <c r="C14" s="87">
        <v>490.76007416401131</v>
      </c>
      <c r="D14" s="79">
        <v>509.40895698224375</v>
      </c>
      <c r="E14" s="79">
        <v>532.33236004644471</v>
      </c>
      <c r="F14" s="79">
        <v>561.6106398489992</v>
      </c>
      <c r="G14" s="80" t="e">
        <f>#N/A</f>
        <v>#N/A</v>
      </c>
      <c r="H14" s="76"/>
    </row>
    <row r="15" spans="1:8" x14ac:dyDescent="0.3">
      <c r="A15" s="88" t="s">
        <v>179</v>
      </c>
      <c r="B15" s="78" t="s">
        <v>3</v>
      </c>
      <c r="C15" s="87">
        <v>182.08791219999995</v>
      </c>
      <c r="D15" s="94">
        <v>248.444089961</v>
      </c>
      <c r="E15" s="94">
        <v>249.09855200399997</v>
      </c>
      <c r="F15" s="94">
        <v>247.51132661719998</v>
      </c>
      <c r="G15" s="80" t="e">
        <f>#N/A</f>
        <v>#N/A</v>
      </c>
      <c r="H15" s="93"/>
    </row>
    <row r="16" spans="1:8" x14ac:dyDescent="0.3">
      <c r="A16" s="88" t="s">
        <v>252</v>
      </c>
      <c r="B16" s="78" t="s">
        <v>253</v>
      </c>
      <c r="C16" s="87">
        <v>12.714032999999999</v>
      </c>
      <c r="D16" s="79">
        <v>13.451446914</v>
      </c>
      <c r="E16" s="79">
        <v>14.191276494269999</v>
      </c>
      <c r="F16" s="79">
        <v>14.971796701454849</v>
      </c>
      <c r="G16" s="80" t="e">
        <f>#N/A</f>
        <v>#N/A</v>
      </c>
      <c r="H16" s="95"/>
    </row>
    <row r="17" spans="1:8" x14ac:dyDescent="0.3">
      <c r="A17" s="88" t="s">
        <v>254</v>
      </c>
      <c r="B17" s="78" t="s">
        <v>255</v>
      </c>
      <c r="C17" s="87">
        <v>504.6750008132658</v>
      </c>
      <c r="D17" s="79">
        <v>517.48662098115392</v>
      </c>
      <c r="E17" s="79">
        <v>488.07101736088623</v>
      </c>
      <c r="F17" s="79">
        <v>482.21938377977926</v>
      </c>
      <c r="G17" s="80" t="e">
        <f>#N/A</f>
        <v>#N/A</v>
      </c>
      <c r="H17" s="76"/>
    </row>
    <row r="18" spans="1:8" x14ac:dyDescent="0.3">
      <c r="A18" s="82"/>
      <c r="B18" s="83" t="s">
        <v>241</v>
      </c>
      <c r="C18" s="90"/>
      <c r="D18" s="91"/>
      <c r="E18" s="91"/>
      <c r="F18" s="91"/>
      <c r="G18" s="80" t="e">
        <f>#N/A</f>
        <v>#N/A</v>
      </c>
      <c r="H18" s="76"/>
    </row>
    <row r="19" spans="1:8" x14ac:dyDescent="0.3">
      <c r="A19" s="82" t="s">
        <v>256</v>
      </c>
      <c r="B19" s="83" t="s">
        <v>257</v>
      </c>
      <c r="C19" s="90">
        <v>81.454113800000002</v>
      </c>
      <c r="D19" s="96">
        <v>84.549370124400014</v>
      </c>
      <c r="E19" s="96">
        <v>88.354091779998015</v>
      </c>
      <c r="F19" s="96">
        <v>93.213566827897893</v>
      </c>
      <c r="G19" s="80" t="e">
        <f>#N/A</f>
        <v>#N/A</v>
      </c>
      <c r="H19" s="76"/>
    </row>
    <row r="20" spans="1:8" x14ac:dyDescent="0.3">
      <c r="A20" s="82" t="s">
        <v>258</v>
      </c>
      <c r="B20" s="83" t="s">
        <v>259</v>
      </c>
      <c r="C20" s="90">
        <v>83.031887504799997</v>
      </c>
      <c r="D20" s="96">
        <v>76.232030650702399</v>
      </c>
      <c r="E20" s="96">
        <v>55.973239839984004</v>
      </c>
      <c r="F20" s="96">
        <v>26.906259125183126</v>
      </c>
      <c r="G20" s="80" t="e">
        <f>#N/A</f>
        <v>#N/A</v>
      </c>
      <c r="H20" s="76"/>
    </row>
    <row r="21" spans="1:8" ht="16.2" thickBot="1" x14ac:dyDescent="0.35">
      <c r="A21" s="97" t="s">
        <v>260</v>
      </c>
      <c r="B21" s="83" t="s">
        <v>261</v>
      </c>
      <c r="C21" s="90">
        <v>29.437230865959801</v>
      </c>
      <c r="D21" s="96">
        <v>31.14459025618547</v>
      </c>
      <c r="E21" s="96">
        <v>32.857542720275667</v>
      </c>
      <c r="F21" s="96">
        <v>34.66470756989083</v>
      </c>
      <c r="G21" s="80" t="e">
        <f>#N/A</f>
        <v>#N/A</v>
      </c>
      <c r="H21" s="76"/>
    </row>
    <row r="22" spans="1:8" ht="16.2" thickBot="1" x14ac:dyDescent="0.35">
      <c r="A22" s="98" t="s">
        <v>262</v>
      </c>
      <c r="B22" s="78" t="s">
        <v>263</v>
      </c>
      <c r="C22" s="87">
        <v>-300.58235290418429</v>
      </c>
      <c r="D22" s="79">
        <v>-318.17188329325904</v>
      </c>
      <c r="E22" s="79">
        <v>-322.58846937033672</v>
      </c>
      <c r="F22" s="79">
        <v>-306.05858272967612</v>
      </c>
      <c r="G22" s="80" t="e">
        <f>#N/A</f>
        <v>#N/A</v>
      </c>
      <c r="H22" s="81"/>
    </row>
    <row r="23" spans="1:8" x14ac:dyDescent="0.3">
      <c r="A23" s="77" t="s">
        <v>264</v>
      </c>
      <c r="B23" s="78" t="s">
        <v>265</v>
      </c>
      <c r="C23" s="87">
        <v>253.47853612210002</v>
      </c>
      <c r="D23" s="79">
        <v>298.69440072895054</v>
      </c>
      <c r="E23" s="79">
        <v>343.39307794321775</v>
      </c>
      <c r="F23" s="79">
        <v>372.35159082009477</v>
      </c>
      <c r="G23" s="80" t="e">
        <f>#N/A</f>
        <v>#N/A</v>
      </c>
      <c r="H23" s="81"/>
    </row>
    <row r="24" spans="1:8" x14ac:dyDescent="0.3">
      <c r="A24" s="82" t="s">
        <v>73</v>
      </c>
      <c r="B24" s="83" t="s">
        <v>266</v>
      </c>
      <c r="C24" s="90">
        <v>547.27176001905093</v>
      </c>
      <c r="D24" s="91">
        <v>465.27259175792665</v>
      </c>
      <c r="E24" s="91">
        <v>514.8162623415493</v>
      </c>
      <c r="F24" s="91">
        <v>545.21251286033453</v>
      </c>
      <c r="G24" s="80" t="e">
        <f>#N/A</f>
        <v>#N/A</v>
      </c>
      <c r="H24" s="76"/>
    </row>
    <row r="25" spans="1:8" x14ac:dyDescent="0.3">
      <c r="A25" s="82"/>
      <c r="B25" s="83" t="s">
        <v>267</v>
      </c>
      <c r="C25" s="90"/>
      <c r="D25" s="96"/>
      <c r="E25" s="96"/>
      <c r="F25" s="96"/>
      <c r="G25" s="80" t="e">
        <f>#N/A</f>
        <v>#N/A</v>
      </c>
      <c r="H25" s="76"/>
    </row>
    <row r="26" spans="1:8" x14ac:dyDescent="0.3">
      <c r="A26" s="82" t="s">
        <v>242</v>
      </c>
      <c r="B26" s="83" t="s">
        <v>268</v>
      </c>
      <c r="C26" s="90">
        <v>0</v>
      </c>
      <c r="D26" s="96">
        <v>0</v>
      </c>
      <c r="E26" s="96">
        <v>0</v>
      </c>
      <c r="F26" s="96">
        <v>0</v>
      </c>
      <c r="G26" s="80" t="e">
        <f>#N/A</f>
        <v>#N/A</v>
      </c>
      <c r="H26" s="76"/>
    </row>
    <row r="27" spans="1:8" x14ac:dyDescent="0.3">
      <c r="A27" s="82" t="s">
        <v>244</v>
      </c>
      <c r="B27" s="99" t="s">
        <v>269</v>
      </c>
      <c r="C27" s="100">
        <v>3.6487099999999999</v>
      </c>
      <c r="D27" s="101">
        <v>3.8603351799999999</v>
      </c>
      <c r="E27" s="101">
        <v>4.0726536149000001</v>
      </c>
      <c r="F27" s="101">
        <v>4.296649563719499</v>
      </c>
      <c r="G27" s="80" t="e">
        <f>#N/A</f>
        <v>#N/A</v>
      </c>
      <c r="H27" s="76"/>
    </row>
    <row r="28" spans="1:8" x14ac:dyDescent="0.3">
      <c r="A28" s="82" t="s">
        <v>108</v>
      </c>
      <c r="B28" s="83" t="s">
        <v>270</v>
      </c>
      <c r="C28" s="90">
        <v>293.79322389695091</v>
      </c>
      <c r="D28" s="91">
        <v>166.57819102897611</v>
      </c>
      <c r="E28" s="91">
        <v>171.42318439833156</v>
      </c>
      <c r="F28" s="91">
        <v>172.86092204023979</v>
      </c>
      <c r="G28" s="80" t="e">
        <f>#N/A</f>
        <v>#N/A</v>
      </c>
      <c r="H28" s="102"/>
    </row>
    <row r="29" spans="1:8" x14ac:dyDescent="0.3">
      <c r="A29" s="82"/>
      <c r="B29" s="83" t="s">
        <v>267</v>
      </c>
      <c r="C29" s="90"/>
      <c r="D29" s="91"/>
      <c r="E29" s="91"/>
      <c r="F29" s="91"/>
      <c r="G29" s="80" t="e">
        <f>#N/A</f>
        <v>#N/A</v>
      </c>
      <c r="H29" s="76"/>
    </row>
    <row r="30" spans="1:8" ht="16.2" thickBot="1" x14ac:dyDescent="0.35">
      <c r="A30" s="97" t="s">
        <v>271</v>
      </c>
      <c r="B30" s="83" t="s">
        <v>272</v>
      </c>
      <c r="C30" s="90">
        <v>31.952114379999998</v>
      </c>
      <c r="D30" s="91">
        <v>24.37875</v>
      </c>
      <c r="E30" s="91">
        <v>21.532499999999999</v>
      </c>
      <c r="F30" s="91">
        <v>14.72625</v>
      </c>
      <c r="G30" s="80" t="e">
        <f>#N/A</f>
        <v>#N/A</v>
      </c>
      <c r="H30" s="76"/>
    </row>
    <row r="31" spans="1:8" ht="16.2" thickBot="1" x14ac:dyDescent="0.35">
      <c r="A31" s="103" t="s">
        <v>273</v>
      </c>
      <c r="B31" s="78" t="s">
        <v>274</v>
      </c>
      <c r="C31" s="87">
        <v>-1.2522714238188826</v>
      </c>
      <c r="D31" s="79">
        <v>29.057211497375079</v>
      </c>
      <c r="E31" s="79">
        <v>70.01301915479678</v>
      </c>
      <c r="F31" s="79">
        <v>112.9799105407082</v>
      </c>
      <c r="G31" s="80" t="e">
        <f>#N/A</f>
        <v>#N/A</v>
      </c>
      <c r="H31" s="81"/>
    </row>
    <row r="32" spans="1:8" ht="16.2" thickBot="1" x14ac:dyDescent="0.35">
      <c r="A32" s="103" t="s">
        <v>275</v>
      </c>
      <c r="B32" s="78" t="s">
        <v>276</v>
      </c>
      <c r="C32" s="87">
        <v>0</v>
      </c>
      <c r="D32" s="79">
        <v>5.8114422994750159</v>
      </c>
      <c r="E32" s="79">
        <v>14.002603830959357</v>
      </c>
      <c r="F32" s="79">
        <v>22.595982108141641</v>
      </c>
      <c r="G32" s="80" t="e">
        <f>#N/A</f>
        <v>#N/A</v>
      </c>
      <c r="H32" s="76"/>
    </row>
    <row r="33" spans="1:8" ht="16.2" thickBot="1" x14ac:dyDescent="0.35">
      <c r="A33" s="103" t="s">
        <v>277</v>
      </c>
      <c r="B33" s="78" t="s">
        <v>278</v>
      </c>
      <c r="C33" s="87">
        <v>-1.2522714238188826</v>
      </c>
      <c r="D33" s="94">
        <v>23.245769197900064</v>
      </c>
      <c r="E33" s="94">
        <v>56.010415323837421</v>
      </c>
      <c r="F33" s="94">
        <v>90.383928432566563</v>
      </c>
      <c r="G33" s="80" t="e">
        <f>#N/A</f>
        <v>#N/A</v>
      </c>
      <c r="H33" s="81"/>
    </row>
    <row r="34" spans="1:8" x14ac:dyDescent="0.3">
      <c r="A34" s="77" t="s">
        <v>279</v>
      </c>
      <c r="B34" s="78" t="s">
        <v>11</v>
      </c>
      <c r="C34" s="87">
        <v>0</v>
      </c>
      <c r="D34" s="79">
        <v>0</v>
      </c>
      <c r="E34" s="79">
        <v>0.23245779800536015</v>
      </c>
      <c r="F34" s="79">
        <v>0.56010435361397781</v>
      </c>
      <c r="G34" s="80" t="e">
        <f>#N/A</f>
        <v>#N/A</v>
      </c>
      <c r="H34" s="76"/>
    </row>
    <row r="35" spans="1:8" x14ac:dyDescent="0.3">
      <c r="A35" s="82"/>
      <c r="B35" s="83" t="s">
        <v>241</v>
      </c>
      <c r="C35" s="90"/>
      <c r="D35" s="91"/>
      <c r="E35" s="91"/>
      <c r="F35" s="91"/>
      <c r="G35" s="80" t="e">
        <f>#N/A</f>
        <v>#N/A</v>
      </c>
    </row>
    <row r="36" spans="1:8" x14ac:dyDescent="0.3">
      <c r="A36" s="82" t="s">
        <v>73</v>
      </c>
      <c r="B36" s="83" t="s">
        <v>12</v>
      </c>
      <c r="C36" s="90">
        <v>0</v>
      </c>
      <c r="D36" s="96">
        <v>0</v>
      </c>
      <c r="E36" s="96">
        <v>0</v>
      </c>
      <c r="F36" s="96">
        <v>0</v>
      </c>
      <c r="G36" s="80" t="e">
        <f>#N/A</f>
        <v>#N/A</v>
      </c>
    </row>
    <row r="37" spans="1:8" x14ac:dyDescent="0.3">
      <c r="A37" s="104" t="s">
        <v>108</v>
      </c>
      <c r="B37" s="83" t="s">
        <v>13</v>
      </c>
      <c r="C37" s="90">
        <v>0</v>
      </c>
      <c r="D37" s="105">
        <v>0</v>
      </c>
      <c r="E37" s="105">
        <v>0</v>
      </c>
      <c r="F37" s="106">
        <v>0</v>
      </c>
      <c r="G37" s="80" t="e">
        <f>#N/A</f>
        <v>#N/A</v>
      </c>
    </row>
    <row r="38" spans="1:8" x14ac:dyDescent="0.3">
      <c r="A38" s="82" t="s">
        <v>179</v>
      </c>
      <c r="B38" s="83" t="s">
        <v>14</v>
      </c>
      <c r="C38" s="90">
        <v>0</v>
      </c>
      <c r="D38" s="105">
        <v>0</v>
      </c>
      <c r="E38" s="105">
        <v>0.23245779800536015</v>
      </c>
      <c r="F38" s="105">
        <v>0.56010435361397781</v>
      </c>
      <c r="G38" s="80" t="e">
        <f>#N/A</f>
        <v>#N/A</v>
      </c>
    </row>
    <row r="39" spans="1:8" ht="16.2" thickBot="1" x14ac:dyDescent="0.35">
      <c r="A39" s="97" t="s">
        <v>252</v>
      </c>
      <c r="B39" s="83" t="s">
        <v>15</v>
      </c>
      <c r="C39" s="90">
        <v>0</v>
      </c>
      <c r="D39" s="79">
        <v>0</v>
      </c>
      <c r="E39" s="79">
        <v>0</v>
      </c>
      <c r="F39" s="79">
        <v>0</v>
      </c>
      <c r="G39" s="80" t="e">
        <f>#N/A</f>
        <v>#N/A</v>
      </c>
    </row>
    <row r="40" spans="1:8" x14ac:dyDescent="0.3">
      <c r="A40" s="77" t="s">
        <v>280</v>
      </c>
      <c r="B40" s="78" t="s">
        <v>281</v>
      </c>
      <c r="C40" s="87">
        <v>43.176324883527315</v>
      </c>
      <c r="D40" s="107">
        <v>24.924869178344437</v>
      </c>
      <c r="E40" s="79">
        <v>20.955812869012362</v>
      </c>
      <c r="F40" s="79">
        <v>49.264765241833743</v>
      </c>
      <c r="G40" s="80" t="e">
        <f>#N/A</f>
        <v>#N/A</v>
      </c>
    </row>
    <row r="41" spans="1:8" s="110" customFormat="1" x14ac:dyDescent="0.3">
      <c r="A41" s="82" t="s">
        <v>73</v>
      </c>
      <c r="B41" s="108" t="s">
        <v>282</v>
      </c>
      <c r="C41" s="109">
        <v>43.176324883527315</v>
      </c>
      <c r="D41" s="91">
        <v>0</v>
      </c>
      <c r="E41" s="101">
        <v>20.955812869012362</v>
      </c>
      <c r="F41" s="101">
        <v>49.264765241833743</v>
      </c>
      <c r="G41" s="80" t="e">
        <f>#N/A</f>
        <v>#N/A</v>
      </c>
    </row>
    <row r="42" spans="1:8" s="110" customFormat="1" x14ac:dyDescent="0.3">
      <c r="A42" s="82" t="s">
        <v>108</v>
      </c>
      <c r="B42" s="83" t="s">
        <v>283</v>
      </c>
      <c r="C42" s="90">
        <v>0</v>
      </c>
      <c r="D42" s="111">
        <v>24.924869178344437</v>
      </c>
      <c r="E42" s="91">
        <v>0</v>
      </c>
      <c r="F42" s="91">
        <v>0</v>
      </c>
      <c r="G42" s="80" t="e">
        <f>#N/A</f>
        <v>#N/A</v>
      </c>
    </row>
    <row r="43" spans="1:8" s="110" customFormat="1" ht="16.2" thickBot="1" x14ac:dyDescent="0.35">
      <c r="A43" s="97"/>
      <c r="B43" s="83" t="s">
        <v>284</v>
      </c>
      <c r="C43" s="90" t="s">
        <v>285</v>
      </c>
      <c r="D43" s="112" t="s">
        <v>286</v>
      </c>
      <c r="E43" s="112" t="s">
        <v>285</v>
      </c>
      <c r="F43" s="112" t="s">
        <v>285</v>
      </c>
      <c r="G43" s="80" t="e">
        <f>#N/A</f>
        <v>#N/A</v>
      </c>
    </row>
    <row r="44" spans="1:8" x14ac:dyDescent="0.3">
      <c r="A44" s="77" t="s">
        <v>287</v>
      </c>
      <c r="B44" s="78" t="s">
        <v>288</v>
      </c>
      <c r="C44" s="87">
        <v>203.16637649711416</v>
      </c>
      <c r="D44" s="79">
        <v>120.19931504986602</v>
      </c>
      <c r="E44" s="79">
        <v>105.97725115965055</v>
      </c>
      <c r="F44" s="79">
        <v>82.92307999999997</v>
      </c>
      <c r="G44" s="80" t="e">
        <f>#N/A</f>
        <v>#N/A</v>
      </c>
    </row>
    <row r="45" spans="1:8" s="110" customFormat="1" x14ac:dyDescent="0.3">
      <c r="A45" s="82" t="s">
        <v>73</v>
      </c>
      <c r="B45" s="108" t="s">
        <v>289</v>
      </c>
      <c r="C45" s="109">
        <v>203.16637649711416</v>
      </c>
      <c r="D45" s="91">
        <v>0</v>
      </c>
      <c r="E45" s="101">
        <v>0</v>
      </c>
      <c r="F45" s="101">
        <v>0</v>
      </c>
      <c r="G45" s="80" t="e">
        <f>#N/A</f>
        <v>#N/A</v>
      </c>
    </row>
    <row r="46" spans="1:8" s="110" customFormat="1" x14ac:dyDescent="0.3">
      <c r="A46" s="82" t="s">
        <v>108</v>
      </c>
      <c r="B46" s="83" t="s">
        <v>290</v>
      </c>
      <c r="C46" s="90">
        <v>0</v>
      </c>
      <c r="D46" s="113">
        <v>120.19931504986602</v>
      </c>
      <c r="E46" s="113">
        <v>105.97725115965055</v>
      </c>
      <c r="F46" s="91">
        <v>82.92307999999997</v>
      </c>
      <c r="G46" s="80" t="e">
        <f>#N/A</f>
        <v>#N/A</v>
      </c>
    </row>
    <row r="47" spans="1:8" s="110" customFormat="1" ht="16.2" thickBot="1" x14ac:dyDescent="0.35">
      <c r="A47" s="97"/>
      <c r="B47" s="83" t="s">
        <v>284</v>
      </c>
      <c r="C47" s="90" t="s">
        <v>285</v>
      </c>
      <c r="D47" s="112" t="s">
        <v>286</v>
      </c>
      <c r="E47" s="114" t="s">
        <v>286</v>
      </c>
      <c r="F47" s="112" t="s">
        <v>286</v>
      </c>
      <c r="G47" s="80" t="e">
        <f>#N/A</f>
        <v>#N/A</v>
      </c>
    </row>
    <row r="48" spans="1:8" x14ac:dyDescent="0.3">
      <c r="A48" s="77" t="s">
        <v>291</v>
      </c>
      <c r="B48" s="78" t="s">
        <v>292</v>
      </c>
      <c r="C48" s="87">
        <v>62</v>
      </c>
      <c r="D48" s="79">
        <v>0</v>
      </c>
      <c r="E48" s="79">
        <v>0</v>
      </c>
      <c r="F48" s="79">
        <v>0</v>
      </c>
      <c r="G48" s="80" t="e">
        <f>#N/A</f>
        <v>#N/A</v>
      </c>
    </row>
    <row r="49" spans="1:7" x14ac:dyDescent="0.3">
      <c r="A49" s="88"/>
      <c r="B49" s="83" t="s">
        <v>293</v>
      </c>
      <c r="C49" s="90"/>
      <c r="D49" s="91"/>
      <c r="E49" s="91"/>
      <c r="F49" s="91"/>
      <c r="G49" s="80" t="e">
        <f>#N/A</f>
        <v>#N/A</v>
      </c>
    </row>
    <row r="50" spans="1:7" x14ac:dyDescent="0.3">
      <c r="A50" s="82" t="s">
        <v>73</v>
      </c>
      <c r="B50" s="83" t="s">
        <v>294</v>
      </c>
      <c r="C50" s="90">
        <v>62</v>
      </c>
      <c r="D50" s="96">
        <v>0</v>
      </c>
      <c r="E50" s="96">
        <v>0</v>
      </c>
      <c r="F50" s="96">
        <v>0</v>
      </c>
      <c r="G50" s="80" t="e">
        <f>#N/A</f>
        <v>#N/A</v>
      </c>
    </row>
    <row r="51" spans="1:7" x14ac:dyDescent="0.3">
      <c r="A51" s="82" t="s">
        <v>242</v>
      </c>
      <c r="B51" s="83" t="s">
        <v>295</v>
      </c>
      <c r="C51" s="90"/>
      <c r="D51" s="115"/>
      <c r="E51" s="115"/>
      <c r="F51" s="115"/>
      <c r="G51" s="80" t="e">
        <f>#N/A</f>
        <v>#N/A</v>
      </c>
    </row>
    <row r="52" spans="1:7" ht="16.2" thickBot="1" x14ac:dyDescent="0.35">
      <c r="A52" s="82" t="s">
        <v>108</v>
      </c>
      <c r="B52" s="83" t="s">
        <v>296</v>
      </c>
      <c r="C52" s="90">
        <v>0</v>
      </c>
      <c r="D52" s="112">
        <v>0</v>
      </c>
      <c r="E52" s="112">
        <v>0</v>
      </c>
      <c r="F52" s="112">
        <v>0</v>
      </c>
      <c r="G52" s="80" t="e">
        <f>#N/A</f>
        <v>#N/A</v>
      </c>
    </row>
    <row r="53" spans="1:7" x14ac:dyDescent="0.3">
      <c r="A53" s="77" t="s">
        <v>297</v>
      </c>
      <c r="B53" s="78" t="s">
        <v>298</v>
      </c>
      <c r="C53" s="87">
        <v>90</v>
      </c>
      <c r="D53" s="94">
        <v>23</v>
      </c>
      <c r="E53" s="94">
        <v>55</v>
      </c>
      <c r="F53" s="94">
        <v>119</v>
      </c>
      <c r="G53" s="80" t="e">
        <f>#N/A</f>
        <v>#N/A</v>
      </c>
    </row>
    <row r="54" spans="1:7" x14ac:dyDescent="0.3">
      <c r="A54" s="88"/>
      <c r="B54" s="83" t="s">
        <v>299</v>
      </c>
      <c r="C54" s="90"/>
      <c r="D54" s="91"/>
      <c r="E54" s="91"/>
      <c r="F54" s="91"/>
      <c r="G54" s="80" t="e">
        <f>#N/A</f>
        <v>#N/A</v>
      </c>
    </row>
    <row r="55" spans="1:7" x14ac:dyDescent="0.3">
      <c r="A55" s="82" t="s">
        <v>73</v>
      </c>
      <c r="B55" s="83" t="s">
        <v>300</v>
      </c>
      <c r="C55" s="90">
        <v>90</v>
      </c>
      <c r="D55" s="115">
        <v>23</v>
      </c>
      <c r="E55" s="115">
        <v>55</v>
      </c>
      <c r="F55" s="115">
        <v>119</v>
      </c>
      <c r="G55" s="80" t="e">
        <f>#N/A</f>
        <v>#N/A</v>
      </c>
    </row>
    <row r="56" spans="1:7" x14ac:dyDescent="0.3">
      <c r="A56" s="82" t="s">
        <v>242</v>
      </c>
      <c r="B56" s="83" t="s">
        <v>295</v>
      </c>
      <c r="C56" s="90"/>
      <c r="D56" s="115"/>
      <c r="E56" s="115"/>
      <c r="F56" s="115"/>
      <c r="G56" s="80" t="e">
        <f>#N/A</f>
        <v>#N/A</v>
      </c>
    </row>
    <row r="57" spans="1:7" x14ac:dyDescent="0.3">
      <c r="A57" s="82" t="s">
        <v>108</v>
      </c>
      <c r="B57" s="83" t="s">
        <v>296</v>
      </c>
      <c r="C57" s="90">
        <v>0</v>
      </c>
      <c r="D57" s="91">
        <v>0</v>
      </c>
      <c r="E57" s="91">
        <v>0</v>
      </c>
      <c r="F57" s="91">
        <v>0</v>
      </c>
      <c r="G57" s="80" t="e">
        <f>#N/A</f>
        <v>#N/A</v>
      </c>
    </row>
    <row r="58" spans="1:7" ht="16.2" thickBot="1" x14ac:dyDescent="0.35">
      <c r="A58" s="116" t="s">
        <v>301</v>
      </c>
      <c r="B58" s="78" t="s">
        <v>302</v>
      </c>
      <c r="C58" s="87">
        <v>38.635462092203369</v>
      </c>
      <c r="D58" s="91">
        <v>43.956610169491512</v>
      </c>
      <c r="E58" s="91">
        <v>36.502779661016945</v>
      </c>
      <c r="F58" s="91">
        <v>21.212847457627106</v>
      </c>
      <c r="G58" s="80" t="e">
        <f>#N/A</f>
        <v>#N/A</v>
      </c>
    </row>
    <row r="59" spans="1:7" x14ac:dyDescent="0.3">
      <c r="A59" s="77" t="s">
        <v>303</v>
      </c>
      <c r="B59" s="78" t="s">
        <v>304</v>
      </c>
      <c r="C59" s="87">
        <v>152.97232080000001</v>
      </c>
      <c r="D59" s="115">
        <v>0</v>
      </c>
      <c r="E59" s="115">
        <v>0</v>
      </c>
      <c r="F59" s="115">
        <v>0</v>
      </c>
      <c r="G59" s="80" t="e">
        <f>#N/A</f>
        <v>#N/A</v>
      </c>
    </row>
    <row r="60" spans="1:7" x14ac:dyDescent="0.3">
      <c r="A60" s="82" t="s">
        <v>73</v>
      </c>
      <c r="B60" s="83" t="s">
        <v>305</v>
      </c>
      <c r="C60" s="90">
        <v>0</v>
      </c>
      <c r="D60" s="91">
        <v>0</v>
      </c>
      <c r="E60" s="91">
        <v>0</v>
      </c>
      <c r="F60" s="91">
        <v>0</v>
      </c>
      <c r="G60" s="80" t="e">
        <f>#N/A</f>
        <v>#N/A</v>
      </c>
    </row>
    <row r="61" spans="1:7" ht="16.2" thickBot="1" x14ac:dyDescent="0.35">
      <c r="A61" s="97" t="s">
        <v>108</v>
      </c>
      <c r="B61" s="83" t="s">
        <v>306</v>
      </c>
      <c r="C61" s="90">
        <v>152.97232080000001</v>
      </c>
      <c r="D61" s="91">
        <v>0</v>
      </c>
      <c r="E61" s="91">
        <v>0</v>
      </c>
      <c r="F61" s="91">
        <v>0</v>
      </c>
      <c r="G61" s="80" t="e">
        <f>#N/A</f>
        <v>#N/A</v>
      </c>
    </row>
    <row r="62" spans="1:7" ht="16.2" thickBot="1" x14ac:dyDescent="0.35">
      <c r="A62" s="103" t="s">
        <v>307</v>
      </c>
      <c r="B62" s="78" t="s">
        <v>308</v>
      </c>
      <c r="C62" s="87">
        <v>0</v>
      </c>
      <c r="D62" s="96">
        <v>0</v>
      </c>
      <c r="E62" s="96">
        <v>0</v>
      </c>
      <c r="F62" s="96">
        <v>0</v>
      </c>
      <c r="G62" s="80" t="e">
        <f>#N/A</f>
        <v>#N/A</v>
      </c>
    </row>
    <row r="63" spans="1:7" x14ac:dyDescent="0.3">
      <c r="A63" s="86" t="s">
        <v>309</v>
      </c>
      <c r="B63" s="78" t="s">
        <v>310</v>
      </c>
      <c r="C63" s="87">
        <v>253.27691816000001</v>
      </c>
      <c r="D63" s="79">
        <v>288.16000000000003</v>
      </c>
      <c r="E63" s="79">
        <v>239.29599999999999</v>
      </c>
      <c r="F63" s="79">
        <v>139.06199999999998</v>
      </c>
      <c r="G63" s="80" t="e">
        <f>#N/A</f>
        <v>#N/A</v>
      </c>
    </row>
    <row r="64" spans="1:7" ht="16.2" thickBot="1" x14ac:dyDescent="0.35">
      <c r="A64" s="117"/>
      <c r="B64" s="83" t="s">
        <v>295</v>
      </c>
      <c r="C64" s="90"/>
      <c r="D64" s="115"/>
      <c r="E64" s="115"/>
      <c r="F64" s="115"/>
      <c r="G64" s="80" t="e">
        <f>#N/A</f>
        <v>#N/A</v>
      </c>
    </row>
    <row r="65" spans="1:8" ht="31.8" thickBot="1" x14ac:dyDescent="0.35">
      <c r="A65" s="103" t="s">
        <v>309</v>
      </c>
      <c r="B65" s="78" t="s">
        <v>311</v>
      </c>
      <c r="C65" s="87">
        <v>2475.4546985041843</v>
      </c>
      <c r="D65" s="91">
        <v>2107.535993812503</v>
      </c>
      <c r="E65" s="91">
        <v>2137.0782566322296</v>
      </c>
      <c r="F65" s="91">
        <v>2216.0185375882852</v>
      </c>
      <c r="G65" s="80" t="e">
        <f>#N/A</f>
        <v>#N/A</v>
      </c>
    </row>
    <row r="66" spans="1:8" ht="46.8" x14ac:dyDescent="0.3">
      <c r="A66" s="77" t="s">
        <v>312</v>
      </c>
      <c r="B66" s="78" t="s">
        <v>313</v>
      </c>
      <c r="C66" s="87">
        <v>2270.1496867404785</v>
      </c>
      <c r="D66" s="91">
        <v>2246.858664417317</v>
      </c>
      <c r="E66" s="91">
        <v>2266.136442051959</v>
      </c>
      <c r="F66" s="91">
        <v>2294.4072871266289</v>
      </c>
      <c r="G66" s="80" t="e">
        <f>#N/A</f>
        <v>#N/A</v>
      </c>
    </row>
    <row r="67" spans="1:8" ht="31.8" thickBot="1" x14ac:dyDescent="0.35">
      <c r="A67" s="118"/>
      <c r="B67" s="78" t="s">
        <v>314</v>
      </c>
      <c r="C67" s="87">
        <v>205.30501176370581</v>
      </c>
      <c r="D67" s="79">
        <v>-139.32267060481399</v>
      </c>
      <c r="E67" s="79">
        <v>-129.0581854197294</v>
      </c>
      <c r="F67" s="79">
        <v>-78.388749538343745</v>
      </c>
      <c r="G67" s="80" t="e">
        <f>#N/A</f>
        <v>#N/A</v>
      </c>
    </row>
    <row r="68" spans="1:8" x14ac:dyDescent="0.3">
      <c r="A68" s="119"/>
      <c r="B68" s="78" t="s">
        <v>4</v>
      </c>
      <c r="C68" s="87"/>
      <c r="D68" s="91"/>
      <c r="E68" s="91"/>
      <c r="F68" s="91"/>
      <c r="G68" s="80"/>
    </row>
    <row r="69" spans="1:8" x14ac:dyDescent="0.3">
      <c r="A69" s="82" t="s">
        <v>73</v>
      </c>
      <c r="B69" s="83" t="s">
        <v>5</v>
      </c>
      <c r="C69" s="90">
        <v>181.36294324646462</v>
      </c>
      <c r="D69" s="112">
        <v>260.12147852067005</v>
      </c>
      <c r="E69" s="112">
        <v>298.57335838684719</v>
      </c>
      <c r="F69" s="112">
        <v>333.16489628901678</v>
      </c>
      <c r="G69" s="80" t="e">
        <f>#N/A</f>
        <v>#N/A</v>
      </c>
    </row>
    <row r="70" spans="1:8" x14ac:dyDescent="0.3">
      <c r="A70" s="82" t="s">
        <v>108</v>
      </c>
      <c r="B70" s="120" t="s">
        <v>315</v>
      </c>
      <c r="C70" s="90">
        <v>197</v>
      </c>
      <c r="D70" s="121">
        <v>174</v>
      </c>
      <c r="E70" s="121">
        <v>119</v>
      </c>
      <c r="F70" s="121">
        <v>0</v>
      </c>
      <c r="G70" s="80" t="e">
        <f>#N/A</f>
        <v>#N/A</v>
      </c>
      <c r="H70" s="68" t="s">
        <v>316</v>
      </c>
    </row>
    <row r="71" spans="1:8" x14ac:dyDescent="0.3">
      <c r="A71" s="82" t="s">
        <v>179</v>
      </c>
      <c r="B71" s="83" t="s">
        <v>317</v>
      </c>
      <c r="C71" s="90">
        <v>4.2443967557702162</v>
      </c>
      <c r="D71" s="121">
        <v>4.5754223593202221</v>
      </c>
      <c r="E71" s="121">
        <v>4.7765990853910258</v>
      </c>
      <c r="F71" s="121">
        <v>4.9702263563689248</v>
      </c>
      <c r="G71" s="80">
        <f>SUM(C71:F71)</f>
        <v>18.566644556850392</v>
      </c>
    </row>
    <row r="72" spans="1:8" ht="14.4" x14ac:dyDescent="0.3">
      <c r="A72" s="353" t="s">
        <v>318</v>
      </c>
      <c r="B72" s="353"/>
      <c r="C72" s="353"/>
      <c r="D72" s="353"/>
      <c r="E72" s="353"/>
      <c r="F72" s="353"/>
      <c r="G72" s="353"/>
    </row>
    <row r="73" spans="1:8" ht="14.4" x14ac:dyDescent="0.3">
      <c r="A73" s="353"/>
      <c r="B73" s="353"/>
      <c r="C73" s="353"/>
      <c r="D73" s="353"/>
      <c r="E73" s="353"/>
      <c r="F73" s="353"/>
      <c r="G73" s="353"/>
    </row>
    <row r="74" spans="1:8" x14ac:dyDescent="0.3">
      <c r="A74" s="122" t="s">
        <v>319</v>
      </c>
      <c r="B74" s="122" t="s">
        <v>194</v>
      </c>
      <c r="C74" s="122" t="s">
        <v>320</v>
      </c>
      <c r="D74" s="122" t="s">
        <v>321</v>
      </c>
      <c r="E74" s="122" t="s">
        <v>322</v>
      </c>
      <c r="F74" s="122" t="s">
        <v>323</v>
      </c>
      <c r="G74" s="122" t="s">
        <v>195</v>
      </c>
    </row>
    <row r="75" spans="1:8" x14ac:dyDescent="0.3">
      <c r="A75" s="123"/>
      <c r="B75" s="123" t="s">
        <v>196</v>
      </c>
      <c r="C75" s="124">
        <v>253.26511815999999</v>
      </c>
      <c r="D75" s="125">
        <v>288.16065399999997</v>
      </c>
      <c r="E75" s="125">
        <v>239.29588227000048</v>
      </c>
      <c r="F75" s="125">
        <v>139.05988881472979</v>
      </c>
      <c r="G75" s="124">
        <f>SUM(C75:F75)</f>
        <v>919.78154324473019</v>
      </c>
    </row>
    <row r="76" spans="1:8" x14ac:dyDescent="0.3">
      <c r="A76" s="126" t="s">
        <v>20</v>
      </c>
      <c r="B76" s="127" t="s">
        <v>197</v>
      </c>
      <c r="C76" s="128">
        <v>191.26511815999999</v>
      </c>
      <c r="D76" s="129">
        <v>288.16065399999997</v>
      </c>
      <c r="E76" s="129">
        <v>239.29588227000048</v>
      </c>
      <c r="F76" s="129">
        <v>139.05988881472979</v>
      </c>
      <c r="G76" s="124" t="e">
        <f>#N/A</f>
        <v>#N/A</v>
      </c>
    </row>
    <row r="77" spans="1:8" x14ac:dyDescent="0.3">
      <c r="A77" s="126" t="s">
        <v>17</v>
      </c>
      <c r="B77" s="127" t="s">
        <v>198</v>
      </c>
      <c r="C77" s="128">
        <v>1.6988399999999999</v>
      </c>
      <c r="D77" s="130">
        <v>0</v>
      </c>
      <c r="E77" s="130">
        <v>0</v>
      </c>
      <c r="F77" s="130">
        <v>0</v>
      </c>
      <c r="G77" s="124" t="e">
        <f>#N/A</f>
        <v>#N/A</v>
      </c>
    </row>
    <row r="78" spans="1:8" ht="31.2" x14ac:dyDescent="0.3">
      <c r="A78" s="126" t="s">
        <v>199</v>
      </c>
      <c r="B78" s="131" t="s">
        <v>200</v>
      </c>
      <c r="C78" s="132"/>
      <c r="D78" s="130"/>
      <c r="E78" s="130"/>
      <c r="F78" s="130"/>
      <c r="G78" s="124" t="e">
        <f>#N/A</f>
        <v>#N/A</v>
      </c>
    </row>
    <row r="79" spans="1:8" x14ac:dyDescent="0.3">
      <c r="A79" s="126" t="s">
        <v>201</v>
      </c>
      <c r="B79" s="127" t="s">
        <v>202</v>
      </c>
      <c r="C79" s="128"/>
      <c r="D79" s="130">
        <v>0</v>
      </c>
      <c r="E79" s="130">
        <v>0</v>
      </c>
      <c r="F79" s="130">
        <v>0</v>
      </c>
      <c r="G79" s="124" t="e">
        <f>#N/A</f>
        <v>#N/A</v>
      </c>
    </row>
    <row r="80" spans="1:8" x14ac:dyDescent="0.3">
      <c r="A80" s="126" t="s">
        <v>203</v>
      </c>
      <c r="B80" s="131" t="s">
        <v>204</v>
      </c>
      <c r="C80" s="132">
        <v>1.6988399999999999</v>
      </c>
      <c r="D80" s="130">
        <v>0</v>
      </c>
      <c r="E80" s="130">
        <v>0</v>
      </c>
      <c r="F80" s="130">
        <v>0</v>
      </c>
      <c r="G80" s="124" t="e">
        <f>#N/A</f>
        <v>#N/A</v>
      </c>
    </row>
    <row r="81" spans="1:7" x14ac:dyDescent="0.3">
      <c r="A81" s="126" t="s">
        <v>205</v>
      </c>
      <c r="B81" s="127" t="s">
        <v>206</v>
      </c>
      <c r="C81" s="128"/>
      <c r="D81" s="130">
        <v>0</v>
      </c>
      <c r="E81" s="130">
        <v>0</v>
      </c>
      <c r="F81" s="130">
        <v>0</v>
      </c>
      <c r="G81" s="124" t="e">
        <f>#N/A</f>
        <v>#N/A</v>
      </c>
    </row>
    <row r="82" spans="1:7" x14ac:dyDescent="0.3">
      <c r="A82" s="126"/>
      <c r="B82" s="133" t="s">
        <v>207</v>
      </c>
      <c r="C82" s="134"/>
      <c r="D82" s="130">
        <v>0</v>
      </c>
      <c r="E82" s="130">
        <v>0</v>
      </c>
      <c r="F82" s="130">
        <v>0</v>
      </c>
      <c r="G82" s="124" t="e">
        <f>#N/A</f>
        <v>#N/A</v>
      </c>
    </row>
    <row r="83" spans="1:7" x14ac:dyDescent="0.3">
      <c r="A83" s="126" t="s">
        <v>208</v>
      </c>
      <c r="B83" s="127" t="s">
        <v>209</v>
      </c>
      <c r="C83" s="128">
        <v>1.6988399999999999</v>
      </c>
      <c r="D83" s="130">
        <v>0</v>
      </c>
      <c r="E83" s="130">
        <v>0</v>
      </c>
      <c r="F83" s="130">
        <v>0</v>
      </c>
      <c r="G83" s="124" t="e">
        <f>#N/A</f>
        <v>#N/A</v>
      </c>
    </row>
    <row r="84" spans="1:7" x14ac:dyDescent="0.3">
      <c r="A84" s="126"/>
      <c r="B84" s="133" t="s">
        <v>207</v>
      </c>
      <c r="C84" s="135"/>
      <c r="D84" s="130">
        <v>0</v>
      </c>
      <c r="E84" s="130">
        <v>0</v>
      </c>
      <c r="F84" s="130">
        <v>0</v>
      </c>
      <c r="G84" s="124" t="e">
        <f>#N/A</f>
        <v>#N/A</v>
      </c>
    </row>
    <row r="85" spans="1:7" x14ac:dyDescent="0.3">
      <c r="A85" s="126" t="s">
        <v>210</v>
      </c>
      <c r="B85" s="127" t="s">
        <v>211</v>
      </c>
      <c r="C85" s="128"/>
      <c r="D85" s="130">
        <v>0</v>
      </c>
      <c r="E85" s="130">
        <v>0</v>
      </c>
      <c r="F85" s="130">
        <v>0</v>
      </c>
      <c r="G85" s="124" t="e">
        <f>#N/A</f>
        <v>#N/A</v>
      </c>
    </row>
    <row r="86" spans="1:7" x14ac:dyDescent="0.3">
      <c r="A86" s="126" t="s">
        <v>18</v>
      </c>
      <c r="B86" s="127" t="s">
        <v>212</v>
      </c>
      <c r="C86" s="134">
        <v>146.50517983050847</v>
      </c>
      <c r="D86" s="130">
        <v>210.55183895000002</v>
      </c>
      <c r="E86" s="130">
        <v>202.79312056779702</v>
      </c>
      <c r="F86" s="130">
        <v>117.84736340231338</v>
      </c>
      <c r="G86" s="124" t="e">
        <f>#N/A</f>
        <v>#N/A</v>
      </c>
    </row>
    <row r="87" spans="1:7" ht="31.2" x14ac:dyDescent="0.3">
      <c r="A87" s="126" t="s">
        <v>213</v>
      </c>
      <c r="B87" s="131" t="s">
        <v>324</v>
      </c>
      <c r="C87" s="132"/>
      <c r="D87" s="130">
        <v>0</v>
      </c>
      <c r="E87" s="130">
        <v>0</v>
      </c>
      <c r="F87" s="130">
        <v>0</v>
      </c>
      <c r="G87" s="124" t="e">
        <f>#N/A</f>
        <v>#N/A</v>
      </c>
    </row>
    <row r="88" spans="1:7" x14ac:dyDescent="0.3">
      <c r="A88" s="126" t="s">
        <v>214</v>
      </c>
      <c r="B88" s="127" t="s">
        <v>215</v>
      </c>
      <c r="C88" s="128">
        <v>146.50517983050847</v>
      </c>
      <c r="D88" s="130">
        <v>210.55183895000002</v>
      </c>
      <c r="E88" s="130">
        <v>202.79312056779702</v>
      </c>
      <c r="F88" s="130">
        <v>117.84736340231338</v>
      </c>
      <c r="G88" s="124" t="e">
        <f>#N/A</f>
        <v>#N/A</v>
      </c>
    </row>
    <row r="89" spans="1:7" x14ac:dyDescent="0.3">
      <c r="A89" s="126" t="s">
        <v>216</v>
      </c>
      <c r="B89" s="127" t="s">
        <v>217</v>
      </c>
      <c r="C89" s="135"/>
      <c r="D89" s="130">
        <v>0</v>
      </c>
      <c r="E89" s="130">
        <v>0</v>
      </c>
      <c r="F89" s="130">
        <v>0</v>
      </c>
      <c r="G89" s="124" t="e">
        <f>#N/A</f>
        <v>#N/A</v>
      </c>
    </row>
    <row r="90" spans="1:7" x14ac:dyDescent="0.3">
      <c r="A90" s="126" t="s">
        <v>21</v>
      </c>
      <c r="B90" s="127" t="s">
        <v>218</v>
      </c>
      <c r="C90" s="128">
        <v>29.176034973559322</v>
      </c>
      <c r="D90" s="129">
        <v>43.956709932203388</v>
      </c>
      <c r="E90" s="129">
        <v>36.502761702203465</v>
      </c>
      <c r="F90" s="129">
        <v>21.212525412416408</v>
      </c>
      <c r="G90" s="124" t="e">
        <f>#N/A</f>
        <v>#N/A</v>
      </c>
    </row>
    <row r="91" spans="1:7" x14ac:dyDescent="0.3">
      <c r="A91" s="126" t="s">
        <v>37</v>
      </c>
      <c r="B91" s="127" t="s">
        <v>325</v>
      </c>
      <c r="C91" s="128">
        <v>13.8850633559322</v>
      </c>
      <c r="D91" s="129">
        <v>33.65210511779658</v>
      </c>
      <c r="E91" s="129">
        <v>0</v>
      </c>
      <c r="F91" s="129">
        <v>0</v>
      </c>
      <c r="G91" s="124" t="e">
        <f>#N/A</f>
        <v>#N/A</v>
      </c>
    </row>
    <row r="92" spans="1:7" x14ac:dyDescent="0.3">
      <c r="A92" s="126" t="s">
        <v>71</v>
      </c>
      <c r="B92" s="127" t="s">
        <v>219</v>
      </c>
      <c r="C92" s="128"/>
      <c r="D92" s="129">
        <v>0</v>
      </c>
      <c r="E92" s="129">
        <v>0</v>
      </c>
      <c r="F92" s="129">
        <v>0</v>
      </c>
      <c r="G92" s="124" t="e">
        <f>#N/A</f>
        <v>#N/A</v>
      </c>
    </row>
    <row r="93" spans="1:7" x14ac:dyDescent="0.3">
      <c r="A93" s="126" t="s">
        <v>72</v>
      </c>
      <c r="B93" s="127" t="s">
        <v>220</v>
      </c>
      <c r="C93" s="128"/>
      <c r="D93" s="130">
        <v>0</v>
      </c>
      <c r="E93" s="130">
        <v>0</v>
      </c>
      <c r="F93" s="130">
        <v>0</v>
      </c>
      <c r="G93" s="124" t="e">
        <f>#N/A</f>
        <v>#N/A</v>
      </c>
    </row>
    <row r="94" spans="1:7" x14ac:dyDescent="0.3">
      <c r="A94" s="126" t="s">
        <v>22</v>
      </c>
      <c r="B94" s="127" t="s">
        <v>221</v>
      </c>
      <c r="C94" s="127">
        <v>62</v>
      </c>
      <c r="D94" s="130">
        <v>0</v>
      </c>
      <c r="E94" s="130">
        <v>0</v>
      </c>
      <c r="F94" s="130">
        <v>0</v>
      </c>
      <c r="G94" s="124" t="e">
        <f>#N/A</f>
        <v>#N/A</v>
      </c>
    </row>
    <row r="95" spans="1:7" x14ac:dyDescent="0.3">
      <c r="A95" s="126" t="s">
        <v>23</v>
      </c>
      <c r="B95" s="127" t="s">
        <v>222</v>
      </c>
      <c r="C95" s="127">
        <v>62</v>
      </c>
      <c r="D95" s="130"/>
      <c r="E95" s="130">
        <v>0</v>
      </c>
      <c r="F95" s="130">
        <v>0</v>
      </c>
      <c r="G95" s="124" t="e">
        <f>#N/A</f>
        <v>#N/A</v>
      </c>
    </row>
    <row r="96" spans="1:7" x14ac:dyDescent="0.3">
      <c r="A96" s="126" t="s">
        <v>24</v>
      </c>
      <c r="B96" s="127" t="s">
        <v>223</v>
      </c>
      <c r="C96" s="127"/>
      <c r="D96" s="136">
        <v>0</v>
      </c>
      <c r="E96" s="136">
        <v>0</v>
      </c>
      <c r="F96" s="136">
        <v>0</v>
      </c>
      <c r="G96" s="124" t="e">
        <f>#N/A</f>
        <v>#N/A</v>
      </c>
    </row>
    <row r="97" spans="1:7" x14ac:dyDescent="0.3">
      <c r="A97" s="126" t="s">
        <v>30</v>
      </c>
      <c r="B97" s="127" t="s">
        <v>224</v>
      </c>
      <c r="C97" s="127"/>
      <c r="D97" s="136">
        <v>0</v>
      </c>
      <c r="E97" s="136">
        <v>0</v>
      </c>
      <c r="F97" s="136">
        <v>0</v>
      </c>
      <c r="G97" s="124" t="e">
        <f>#N/A</f>
        <v>#N/A</v>
      </c>
    </row>
    <row r="98" spans="1:7" x14ac:dyDescent="0.3">
      <c r="A98" s="126" t="s">
        <v>38</v>
      </c>
      <c r="B98" s="127" t="s">
        <v>225</v>
      </c>
      <c r="C98" s="127"/>
      <c r="D98" s="136">
        <v>0</v>
      </c>
      <c r="E98" s="136">
        <v>0</v>
      </c>
      <c r="F98" s="136">
        <v>0</v>
      </c>
      <c r="G98" s="124" t="e">
        <f>#N/A</f>
        <v>#N/A</v>
      </c>
    </row>
    <row r="99" spans="1:7" x14ac:dyDescent="0.3">
      <c r="A99" s="126"/>
      <c r="B99" s="127" t="s">
        <v>226</v>
      </c>
      <c r="C99" s="127"/>
      <c r="D99" s="136">
        <v>0</v>
      </c>
      <c r="E99" s="136">
        <v>0</v>
      </c>
      <c r="F99" s="136">
        <v>0</v>
      </c>
      <c r="G99" s="124" t="e">
        <f>#N/A</f>
        <v>#N/A</v>
      </c>
    </row>
    <row r="100" spans="1:7" x14ac:dyDescent="0.3">
      <c r="A100" s="126"/>
      <c r="B100" s="137" t="s">
        <v>227</v>
      </c>
      <c r="C100" s="137"/>
      <c r="D100" s="136">
        <v>0</v>
      </c>
      <c r="E100" s="136">
        <v>0</v>
      </c>
      <c r="F100" s="136">
        <v>0</v>
      </c>
      <c r="G100" s="124" t="e">
        <f>#N/A</f>
        <v>#N/A</v>
      </c>
    </row>
    <row r="101" spans="1:7" x14ac:dyDescent="0.3">
      <c r="A101" s="126"/>
      <c r="B101" s="137" t="s">
        <v>228</v>
      </c>
      <c r="C101" s="137"/>
      <c r="D101" s="136">
        <v>0</v>
      </c>
      <c r="E101" s="136">
        <v>0</v>
      </c>
      <c r="F101" s="136">
        <v>0</v>
      </c>
      <c r="G101" s="124" t="e">
        <f>#N/A</f>
        <v>#N/A</v>
      </c>
    </row>
    <row r="102" spans="1:7" ht="31.2" x14ac:dyDescent="0.3">
      <c r="A102" s="126"/>
      <c r="B102" s="137" t="s">
        <v>229</v>
      </c>
      <c r="C102" s="137"/>
      <c r="D102" s="136">
        <v>0</v>
      </c>
      <c r="E102" s="136">
        <v>0</v>
      </c>
      <c r="F102" s="136">
        <v>0</v>
      </c>
      <c r="G102" s="124" t="e">
        <f>#N/A</f>
        <v>#N/A</v>
      </c>
    </row>
    <row r="103" spans="1:7" x14ac:dyDescent="0.3">
      <c r="A103" s="126" t="s">
        <v>39</v>
      </c>
      <c r="B103" s="127" t="s">
        <v>230</v>
      </c>
      <c r="C103" s="127"/>
      <c r="D103" s="136">
        <v>0</v>
      </c>
      <c r="E103" s="136">
        <v>0</v>
      </c>
      <c r="F103" s="136">
        <v>0</v>
      </c>
      <c r="G103" s="124" t="e">
        <f>#N/A</f>
        <v>#N/A</v>
      </c>
    </row>
    <row r="104" spans="1:7" x14ac:dyDescent="0.3">
      <c r="A104" s="126" t="s">
        <v>40</v>
      </c>
      <c r="B104" s="127" t="s">
        <v>231</v>
      </c>
      <c r="C104" s="127"/>
      <c r="D104" s="136">
        <v>0</v>
      </c>
      <c r="E104" s="136">
        <v>0</v>
      </c>
      <c r="F104" s="136">
        <v>0</v>
      </c>
      <c r="G104" s="124" t="e">
        <f>#N/A</f>
        <v>#N/A</v>
      </c>
    </row>
    <row r="105" spans="1:7" x14ac:dyDescent="0.3">
      <c r="A105" s="126" t="s">
        <v>41</v>
      </c>
      <c r="B105" s="127" t="s">
        <v>232</v>
      </c>
      <c r="C105" s="127"/>
      <c r="D105" s="136">
        <v>0</v>
      </c>
      <c r="E105" s="136">
        <v>0</v>
      </c>
      <c r="F105" s="136">
        <v>0</v>
      </c>
      <c r="G105" s="124" t="e">
        <f>#N/A</f>
        <v>#N/A</v>
      </c>
    </row>
    <row r="106" spans="1:7" ht="31.2" x14ac:dyDescent="0.3">
      <c r="A106" s="138"/>
      <c r="B106" s="139" t="s">
        <v>326</v>
      </c>
      <c r="C106" s="139"/>
      <c r="D106" s="140">
        <v>0</v>
      </c>
      <c r="E106" s="140">
        <v>0</v>
      </c>
      <c r="F106" s="140">
        <v>0</v>
      </c>
      <c r="G106" s="124" t="e">
        <f>#N/A</f>
        <v>#N/A</v>
      </c>
    </row>
    <row r="107" spans="1:7" x14ac:dyDescent="0.3">
      <c r="A107" s="138"/>
      <c r="B107" s="141" t="s">
        <v>327</v>
      </c>
      <c r="C107" s="141"/>
      <c r="D107" s="136" t="s">
        <v>286</v>
      </c>
      <c r="E107" s="136" t="s">
        <v>286</v>
      </c>
      <c r="F107" s="136" t="s">
        <v>286</v>
      </c>
      <c r="G107" s="124" t="e">
        <f>#N/A</f>
        <v>#N/A</v>
      </c>
    </row>
    <row r="108" spans="1:7" x14ac:dyDescent="0.3">
      <c r="A108" s="138"/>
      <c r="B108" s="141" t="s">
        <v>328</v>
      </c>
      <c r="C108" s="141"/>
      <c r="D108" s="136" t="s">
        <v>286</v>
      </c>
      <c r="E108" s="136" t="s">
        <v>286</v>
      </c>
      <c r="F108" s="136" t="s">
        <v>286</v>
      </c>
      <c r="G108" s="124" t="e">
        <f>#N/A</f>
        <v>#N/A</v>
      </c>
    </row>
    <row r="109" spans="1:7" x14ac:dyDescent="0.3">
      <c r="A109" s="138"/>
      <c r="B109" s="141" t="s">
        <v>329</v>
      </c>
      <c r="C109" s="141"/>
      <c r="D109" s="136" t="s">
        <v>286</v>
      </c>
      <c r="E109" s="136" t="s">
        <v>286</v>
      </c>
      <c r="F109" s="136" t="s">
        <v>286</v>
      </c>
      <c r="G109" s="136" t="s">
        <v>286</v>
      </c>
    </row>
    <row r="110" spans="1:7" x14ac:dyDescent="0.3">
      <c r="A110" s="142"/>
      <c r="B110" s="143"/>
      <c r="C110" s="143"/>
      <c r="D110" s="144"/>
      <c r="E110" s="144"/>
      <c r="F110" s="144"/>
      <c r="G110" s="144"/>
    </row>
    <row r="111" spans="1:7" x14ac:dyDescent="0.3">
      <c r="A111" s="142"/>
      <c r="B111" s="143"/>
      <c r="C111" s="143"/>
      <c r="D111" s="144"/>
      <c r="E111" s="144"/>
      <c r="F111" s="144"/>
      <c r="G111" s="144"/>
    </row>
    <row r="112" spans="1:7" x14ac:dyDescent="0.3">
      <c r="A112" s="145" t="s">
        <v>330</v>
      </c>
      <c r="B112" s="146"/>
      <c r="C112" s="147"/>
      <c r="D112" s="147"/>
      <c r="E112" s="147"/>
      <c r="F112" s="147"/>
      <c r="G112" s="144"/>
    </row>
    <row r="113" spans="1:12" x14ac:dyDescent="0.3">
      <c r="A113" s="148" t="s">
        <v>331</v>
      </c>
      <c r="B113" s="149" t="s">
        <v>332</v>
      </c>
      <c r="C113" s="150"/>
      <c r="D113" s="150">
        <f>D86*0.18</f>
        <v>37.899331011000001</v>
      </c>
      <c r="E113" s="150">
        <f>E86*0.18</f>
        <v>36.502761702203465</v>
      </c>
      <c r="F113" s="150">
        <f>F86*0.18</f>
        <v>21.212525412416408</v>
      </c>
      <c r="G113" s="150" t="e">
        <f>G86*0.18</f>
        <v>#N/A</v>
      </c>
    </row>
    <row r="114" spans="1:12" x14ac:dyDescent="0.3">
      <c r="A114" s="148" t="s">
        <v>333</v>
      </c>
      <c r="B114" s="149" t="s">
        <v>334</v>
      </c>
      <c r="C114" s="150"/>
      <c r="D114" s="150">
        <v>0</v>
      </c>
      <c r="E114" s="150">
        <v>0</v>
      </c>
      <c r="F114" s="150">
        <v>0</v>
      </c>
      <c r="G114" s="150" t="e">
        <f>G78*0.18</f>
        <v>#N/A</v>
      </c>
    </row>
    <row r="115" spans="1:12" x14ac:dyDescent="0.3">
      <c r="A115" s="148" t="s">
        <v>335</v>
      </c>
      <c r="B115" s="149" t="s">
        <v>336</v>
      </c>
      <c r="C115" s="150"/>
      <c r="D115" s="150">
        <v>0</v>
      </c>
      <c r="E115" s="150">
        <v>0</v>
      </c>
      <c r="F115" s="150">
        <v>0</v>
      </c>
      <c r="G115" s="150">
        <v>0</v>
      </c>
    </row>
    <row r="116" spans="1:12" x14ac:dyDescent="0.3">
      <c r="A116" s="148" t="s">
        <v>337</v>
      </c>
      <c r="B116" s="149" t="s">
        <v>338</v>
      </c>
      <c r="C116" s="150"/>
      <c r="D116" s="150">
        <f>D91*0.18</f>
        <v>6.0573789212033846</v>
      </c>
      <c r="E116" s="150">
        <f>E91*0.18</f>
        <v>0</v>
      </c>
      <c r="F116" s="150">
        <f>F91*0.18</f>
        <v>0</v>
      </c>
      <c r="G116" s="150" t="e">
        <f>G91*0.18</f>
        <v>#N/A</v>
      </c>
    </row>
    <row r="117" spans="1:12" x14ac:dyDescent="0.3">
      <c r="A117" s="142"/>
      <c r="B117" s="143"/>
      <c r="C117" s="143"/>
      <c r="D117" s="144"/>
      <c r="E117" s="144"/>
      <c r="F117" s="144"/>
      <c r="G117" s="144"/>
    </row>
    <row r="118" spans="1:12" x14ac:dyDescent="0.3">
      <c r="A118" s="145" t="s">
        <v>339</v>
      </c>
      <c r="B118" s="146"/>
      <c r="C118" s="147"/>
      <c r="D118" s="147"/>
      <c r="E118" s="147"/>
      <c r="F118" s="147"/>
      <c r="G118" s="144"/>
    </row>
    <row r="119" spans="1:12" x14ac:dyDescent="0.3">
      <c r="A119" s="148" t="s">
        <v>340</v>
      </c>
      <c r="B119" s="149" t="s">
        <v>341</v>
      </c>
      <c r="C119" s="150">
        <v>13.8850633559322</v>
      </c>
      <c r="D119" s="151">
        <v>24.843750203389803</v>
      </c>
      <c r="E119" s="151">
        <v>0</v>
      </c>
      <c r="F119" s="151"/>
      <c r="G119" s="151">
        <f>SUM(C119:F119)</f>
        <v>38.728813559322006</v>
      </c>
    </row>
    <row r="120" spans="1:12" x14ac:dyDescent="0.3">
      <c r="A120" s="148" t="s">
        <v>342</v>
      </c>
      <c r="B120" s="149" t="s">
        <v>343</v>
      </c>
      <c r="C120" s="150"/>
      <c r="D120" s="151">
        <v>8.808354914406781</v>
      </c>
      <c r="E120" s="151">
        <v>0</v>
      </c>
      <c r="F120" s="151"/>
      <c r="G120" s="151">
        <f>SUM(D120:F120)</f>
        <v>8.808354914406781</v>
      </c>
    </row>
    <row r="121" spans="1:12" ht="14.4" x14ac:dyDescent="0.3">
      <c r="A121" s="152"/>
      <c r="B121" s="152"/>
      <c r="C121" s="152"/>
      <c r="D121" s="152"/>
      <c r="E121" s="152"/>
      <c r="F121" s="152"/>
      <c r="G121" s="152"/>
    </row>
    <row r="122" spans="1:12" x14ac:dyDescent="0.3">
      <c r="A122" s="353" t="s">
        <v>344</v>
      </c>
      <c r="B122" s="353"/>
      <c r="C122" s="353"/>
      <c r="D122" s="353"/>
      <c r="E122" s="353"/>
      <c r="F122" s="353"/>
      <c r="G122" s="353"/>
      <c r="H122" s="110"/>
      <c r="I122" s="110"/>
      <c r="J122" s="110"/>
      <c r="K122" s="110"/>
      <c r="L122" s="110"/>
    </row>
    <row r="123" spans="1:12" x14ac:dyDescent="0.3">
      <c r="A123" s="353"/>
      <c r="B123" s="353"/>
      <c r="C123" s="353"/>
      <c r="D123" s="353"/>
      <c r="E123" s="353"/>
      <c r="F123" s="353"/>
      <c r="G123" s="353"/>
      <c r="H123" s="110"/>
      <c r="I123" s="110"/>
      <c r="J123" s="110"/>
      <c r="K123" s="110"/>
      <c r="L123" s="110"/>
    </row>
    <row r="124" spans="1:12" x14ac:dyDescent="0.3">
      <c r="A124" s="153"/>
      <c r="B124" s="108"/>
      <c r="C124" s="154">
        <v>2016</v>
      </c>
      <c r="D124" s="154">
        <v>2017</v>
      </c>
      <c r="E124" s="154">
        <v>2018</v>
      </c>
      <c r="F124" s="154">
        <v>2019</v>
      </c>
      <c r="G124" s="70" t="s">
        <v>195</v>
      </c>
    </row>
    <row r="125" spans="1:12" x14ac:dyDescent="0.3">
      <c r="A125" s="153"/>
      <c r="B125" s="108" t="s">
        <v>345</v>
      </c>
      <c r="C125" s="155">
        <v>1246.9565924540814</v>
      </c>
      <c r="D125" s="155">
        <v>1333.3745107684242</v>
      </c>
      <c r="E125" s="155">
        <v>1343.8637412115788</v>
      </c>
      <c r="F125" s="155">
        <v>1397.9603197206134</v>
      </c>
      <c r="G125" s="156">
        <f>SUM(C125:F125)</f>
        <v>5322.1551641546976</v>
      </c>
    </row>
    <row r="126" spans="1:12" x14ac:dyDescent="0.3">
      <c r="A126" s="153"/>
      <c r="B126" s="157" t="s">
        <v>346</v>
      </c>
      <c r="C126" s="158">
        <v>1180.9764331568813</v>
      </c>
      <c r="D126" s="158">
        <v>1260.9037833719867</v>
      </c>
      <c r="E126" s="158">
        <v>1294.3366197039372</v>
      </c>
      <c r="F126" s="158">
        <v>1345.7112672736771</v>
      </c>
      <c r="G126" s="156">
        <f>SUM(C126:F126)</f>
        <v>5081.9281035064823</v>
      </c>
    </row>
    <row r="127" spans="1:12" x14ac:dyDescent="0.3">
      <c r="A127" s="153"/>
      <c r="B127" s="157" t="s">
        <v>347</v>
      </c>
      <c r="C127" s="158">
        <v>65.98015929719999</v>
      </c>
      <c r="D127" s="158">
        <v>72.470727396437596</v>
      </c>
      <c r="E127" s="158">
        <v>49.527121507641652</v>
      </c>
      <c r="F127" s="158">
        <v>52.249052446936354</v>
      </c>
      <c r="G127" s="156" t="e">
        <f>#N/A</f>
        <v>#N/A</v>
      </c>
    </row>
    <row r="128" spans="1:12" x14ac:dyDescent="0.3">
      <c r="A128" s="153"/>
      <c r="B128" s="157" t="s">
        <v>348</v>
      </c>
      <c r="C128" s="158"/>
      <c r="D128" s="158"/>
      <c r="E128" s="158"/>
      <c r="F128" s="158"/>
      <c r="G128" s="156" t="e">
        <f>#N/A</f>
        <v>#N/A</v>
      </c>
    </row>
    <row r="129" spans="1:7" x14ac:dyDescent="0.3">
      <c r="A129" s="153"/>
      <c r="B129" s="157" t="s">
        <v>349</v>
      </c>
      <c r="C129" s="159"/>
      <c r="D129" s="159"/>
      <c r="E129" s="159"/>
      <c r="F129" s="160"/>
      <c r="G129" s="156" t="e">
        <f>#N/A</f>
        <v>#N/A</v>
      </c>
    </row>
    <row r="130" spans="1:7" x14ac:dyDescent="0.3">
      <c r="A130" s="153"/>
      <c r="B130" s="157" t="s">
        <v>350</v>
      </c>
      <c r="C130" s="158"/>
      <c r="D130" s="158"/>
      <c r="E130" s="158"/>
      <c r="F130" s="158"/>
      <c r="G130" s="156" t="e">
        <f>#N/A</f>
        <v>#N/A</v>
      </c>
    </row>
    <row r="131" spans="1:7" x14ac:dyDescent="0.3">
      <c r="A131" s="153"/>
      <c r="B131" s="108" t="s">
        <v>351</v>
      </c>
      <c r="C131" s="155">
        <v>1501.6874000000003</v>
      </c>
      <c r="D131" s="155">
        <v>1603.0116999999998</v>
      </c>
      <c r="E131" s="155">
        <v>1617.2438</v>
      </c>
      <c r="F131" s="155">
        <v>1657.3319999999999</v>
      </c>
      <c r="G131" s="156" t="e">
        <f>#N/A</f>
        <v>#N/A</v>
      </c>
    </row>
    <row r="132" spans="1:7" x14ac:dyDescent="0.3">
      <c r="A132" s="153"/>
      <c r="B132" s="161" t="s">
        <v>352</v>
      </c>
      <c r="C132" s="160">
        <v>1501.6874000000003</v>
      </c>
      <c r="D132" s="160">
        <v>1603.0116999999998</v>
      </c>
      <c r="E132" s="160">
        <v>1617.2438</v>
      </c>
      <c r="F132" s="160">
        <v>1657.3319999999999</v>
      </c>
      <c r="G132" s="156" t="e">
        <f>#N/A</f>
        <v>#N/A</v>
      </c>
    </row>
    <row r="133" spans="1:7" x14ac:dyDescent="0.3">
      <c r="A133" s="153"/>
      <c r="B133" s="157" t="s">
        <v>346</v>
      </c>
      <c r="C133" s="158">
        <v>1501.6874000000003</v>
      </c>
      <c r="D133" s="158">
        <v>1603.0116999999998</v>
      </c>
      <c r="E133" s="158">
        <v>1617.2438</v>
      </c>
      <c r="F133" s="158">
        <v>1657.3319999999999</v>
      </c>
      <c r="G133" s="156" t="e">
        <f>#N/A</f>
        <v>#N/A</v>
      </c>
    </row>
    <row r="134" spans="1:7" x14ac:dyDescent="0.3">
      <c r="A134" s="153"/>
      <c r="B134" s="157" t="s">
        <v>347</v>
      </c>
      <c r="C134" s="158">
        <v>0</v>
      </c>
      <c r="D134" s="158">
        <v>0</v>
      </c>
      <c r="E134" s="158">
        <v>0</v>
      </c>
      <c r="F134" s="158">
        <v>0</v>
      </c>
      <c r="G134" s="156" t="e">
        <f>#N/A</f>
        <v>#N/A</v>
      </c>
    </row>
    <row r="135" spans="1:7" x14ac:dyDescent="0.3">
      <c r="A135" s="153"/>
      <c r="B135" s="157" t="s">
        <v>348</v>
      </c>
      <c r="C135" s="158"/>
      <c r="D135" s="158"/>
      <c r="E135" s="158"/>
      <c r="F135" s="158"/>
      <c r="G135" s="156" t="e">
        <f>#N/A</f>
        <v>#N/A</v>
      </c>
    </row>
    <row r="136" spans="1:7" x14ac:dyDescent="0.3">
      <c r="A136" s="153"/>
      <c r="B136" s="157" t="s">
        <v>349</v>
      </c>
      <c r="C136" s="159"/>
      <c r="D136" s="159"/>
      <c r="E136" s="159"/>
      <c r="F136" s="160"/>
      <c r="G136" s="156" t="e">
        <f>#N/A</f>
        <v>#N/A</v>
      </c>
    </row>
    <row r="137" spans="1:7" x14ac:dyDescent="0.3">
      <c r="A137" s="153"/>
      <c r="B137" s="157" t="s">
        <v>350</v>
      </c>
      <c r="C137" s="158"/>
      <c r="D137" s="158"/>
      <c r="E137" s="158"/>
      <c r="F137" s="158"/>
      <c r="G137" s="156" t="e">
        <f>#N/A</f>
        <v>#N/A</v>
      </c>
    </row>
    <row r="138" spans="1:7" x14ac:dyDescent="0.3">
      <c r="A138" s="153"/>
      <c r="B138" s="161" t="s">
        <v>353</v>
      </c>
      <c r="C138" s="160">
        <v>0</v>
      </c>
      <c r="D138" s="160">
        <v>0</v>
      </c>
      <c r="E138" s="160">
        <v>0</v>
      </c>
      <c r="F138" s="160">
        <v>0</v>
      </c>
      <c r="G138" s="156" t="e">
        <f>#N/A</f>
        <v>#N/A</v>
      </c>
    </row>
    <row r="139" spans="1:7" x14ac:dyDescent="0.3">
      <c r="A139" s="153"/>
      <c r="B139" s="108" t="s">
        <v>354</v>
      </c>
      <c r="C139" s="158">
        <v>-254.73080754591888</v>
      </c>
      <c r="D139" s="162">
        <v>-269.63718923157558</v>
      </c>
      <c r="E139" s="162">
        <v>-273.38005878842114</v>
      </c>
      <c r="F139" s="162">
        <v>-259.37168027938651</v>
      </c>
      <c r="G139" s="156" t="e">
        <f>#N/A</f>
        <v>#N/A</v>
      </c>
    </row>
    <row r="140" spans="1:7" x14ac:dyDescent="0.3">
      <c r="A140" s="153"/>
      <c r="B140" s="108" t="s">
        <v>355</v>
      </c>
      <c r="C140" s="158">
        <v>253.47853612210002</v>
      </c>
      <c r="D140" s="162">
        <v>298.69440072895054</v>
      </c>
      <c r="E140" s="162">
        <v>343.39307794321775</v>
      </c>
      <c r="F140" s="162">
        <v>372.35159082009477</v>
      </c>
      <c r="G140" s="156" t="e">
        <f>#N/A</f>
        <v>#N/A</v>
      </c>
    </row>
    <row r="141" spans="1:7" x14ac:dyDescent="0.3">
      <c r="A141" s="153"/>
      <c r="B141" s="108" t="s">
        <v>356</v>
      </c>
      <c r="C141" s="158">
        <v>31.952114379999998</v>
      </c>
      <c r="D141" s="162">
        <v>24.37875</v>
      </c>
      <c r="E141" s="162">
        <v>21.532499999999999</v>
      </c>
      <c r="F141" s="162">
        <v>14.72625</v>
      </c>
      <c r="G141" s="156" t="e">
        <f>#N/A</f>
        <v>#N/A</v>
      </c>
    </row>
    <row r="142" spans="1:7" x14ac:dyDescent="0.3">
      <c r="A142" s="153"/>
      <c r="B142" s="108" t="s">
        <v>276</v>
      </c>
      <c r="C142" s="158">
        <v>0</v>
      </c>
      <c r="D142" s="162">
        <v>5.8114422994749937</v>
      </c>
      <c r="E142" s="162">
        <v>14.002603830959323</v>
      </c>
      <c r="F142" s="162">
        <v>22.595982108141655</v>
      </c>
      <c r="G142" s="156" t="e">
        <f>#N/A</f>
        <v>#N/A</v>
      </c>
    </row>
    <row r="143" spans="1:7" x14ac:dyDescent="0.3">
      <c r="A143" s="153"/>
      <c r="B143" s="108" t="s">
        <v>357</v>
      </c>
      <c r="C143" s="155">
        <v>-1.2522714238188541</v>
      </c>
      <c r="D143" s="163">
        <v>23.245769197899971</v>
      </c>
      <c r="E143" s="163">
        <v>56.010415323837286</v>
      </c>
      <c r="F143" s="163">
        <v>90.383928432566606</v>
      </c>
      <c r="G143" s="156">
        <f>SUM(C143:F143)</f>
        <v>168.38784153048499</v>
      </c>
    </row>
    <row r="144" spans="1:7" x14ac:dyDescent="0.3">
      <c r="A144" s="153"/>
      <c r="B144" s="108" t="s">
        <v>358</v>
      </c>
      <c r="C144" s="164"/>
      <c r="D144" s="165"/>
      <c r="E144" s="165"/>
      <c r="F144" s="165"/>
      <c r="G144" s="156" t="e">
        <f>#N/A</f>
        <v>#N/A</v>
      </c>
    </row>
    <row r="145" spans="1:14" ht="46.8" x14ac:dyDescent="0.3">
      <c r="A145" s="153"/>
      <c r="B145" s="166" t="s">
        <v>359</v>
      </c>
      <c r="C145" s="164"/>
      <c r="D145" s="167">
        <v>1915.909030155856</v>
      </c>
      <c r="E145" s="167">
        <v>1948.2591186732507</v>
      </c>
      <c r="F145" s="168">
        <v>2025.269242961283</v>
      </c>
      <c r="G145" s="169" t="e">
        <f>#N/A</f>
        <v>#N/A</v>
      </c>
      <c r="H145" s="170" t="s">
        <v>360</v>
      </c>
      <c r="J145" s="171">
        <f>D145/C125-1</f>
        <v>0.53646810301971959</v>
      </c>
      <c r="K145" s="171">
        <f>E145/D125-1</f>
        <v>0.46114921422224286</v>
      </c>
      <c r="L145" s="171">
        <f>F145/E125-1</f>
        <v>0.50704954740082031</v>
      </c>
      <c r="M145" s="171"/>
      <c r="N145" s="171"/>
    </row>
    <row r="146" spans="1:14" x14ac:dyDescent="0.3">
      <c r="A146" s="153"/>
      <c r="B146" s="172" t="s">
        <v>361</v>
      </c>
      <c r="C146" s="173">
        <v>1724.034046882105</v>
      </c>
      <c r="D146" s="174">
        <v>1915.909030155856</v>
      </c>
      <c r="E146" s="174">
        <v>1948.2591186732507</v>
      </c>
      <c r="F146" s="175">
        <v>2025.269242961283</v>
      </c>
      <c r="G146" s="169" t="e">
        <f>#N/A</f>
        <v>#N/A</v>
      </c>
    </row>
    <row r="147" spans="1:14" x14ac:dyDescent="0.3">
      <c r="A147" s="153"/>
      <c r="B147" s="176" t="s">
        <v>362</v>
      </c>
      <c r="C147" s="177">
        <v>1369.5431204114091</v>
      </c>
      <c r="D147" s="178">
        <v>1452.5588335572888</v>
      </c>
      <c r="E147" s="178">
        <v>1498.8977883816333</v>
      </c>
      <c r="F147" s="179">
        <v>1549.1141150911051</v>
      </c>
      <c r="G147" s="156" t="e">
        <f>#N/A</f>
        <v>#N/A</v>
      </c>
    </row>
    <row r="148" spans="1:14" x14ac:dyDescent="0.3">
      <c r="A148" s="153"/>
      <c r="B148" s="176" t="s">
        <v>363</v>
      </c>
      <c r="C148" s="173">
        <v>77.856587970695998</v>
      </c>
      <c r="D148" s="162">
        <v>85.515458327796367</v>
      </c>
      <c r="E148" s="162">
        <v>58.442003379017152</v>
      </c>
      <c r="F148" s="180">
        <v>61.653881887384884</v>
      </c>
      <c r="G148" s="156" t="e">
        <f>#N/A</f>
        <v>#N/A</v>
      </c>
    </row>
    <row r="149" spans="1:14" x14ac:dyDescent="0.3">
      <c r="A149" s="153"/>
      <c r="B149" s="181" t="s">
        <v>364</v>
      </c>
      <c r="C149" s="173">
        <v>276.63433850000013</v>
      </c>
      <c r="D149" s="162">
        <v>377.83473827077086</v>
      </c>
      <c r="E149" s="162">
        <v>390.91932691260001</v>
      </c>
      <c r="F149" s="180">
        <v>414.50124598279302</v>
      </c>
      <c r="G149" s="156" t="e">
        <f>#N/A</f>
        <v>#N/A</v>
      </c>
    </row>
    <row r="150" spans="1:14" x14ac:dyDescent="0.3">
      <c r="A150" s="153"/>
      <c r="B150" s="182" t="s">
        <v>349</v>
      </c>
      <c r="C150" s="177">
        <v>0</v>
      </c>
      <c r="D150" s="178">
        <v>0</v>
      </c>
      <c r="E150" s="178">
        <v>0</v>
      </c>
      <c r="F150" s="179">
        <v>0</v>
      </c>
      <c r="G150" s="156" t="e">
        <f>#N/A</f>
        <v>#N/A</v>
      </c>
    </row>
    <row r="151" spans="1:14" x14ac:dyDescent="0.3">
      <c r="A151" s="153"/>
      <c r="B151" s="183" t="s">
        <v>365</v>
      </c>
      <c r="C151" s="173">
        <v>295.22475850000012</v>
      </c>
      <c r="D151" s="162">
        <v>335.91862003077091</v>
      </c>
      <c r="E151" s="162">
        <v>378.42838</v>
      </c>
      <c r="F151" s="180">
        <v>401.32329699000002</v>
      </c>
      <c r="G151" s="156" t="e">
        <f>#N/A</f>
        <v>#N/A</v>
      </c>
    </row>
    <row r="152" spans="1:14" x14ac:dyDescent="0.3">
      <c r="A152" s="153"/>
      <c r="B152" s="183" t="s">
        <v>366</v>
      </c>
      <c r="C152" s="173">
        <v>1623.4106802157148</v>
      </c>
      <c r="D152" s="162">
        <v>1630.193783011119</v>
      </c>
      <c r="E152" s="162">
        <v>1655.5192821354708</v>
      </c>
      <c r="F152" s="180">
        <v>1752.3612997969412</v>
      </c>
      <c r="G152" s="156" t="e">
        <f>#N/A</f>
        <v>#N/A</v>
      </c>
    </row>
    <row r="153" spans="1:14" x14ac:dyDescent="0.3">
      <c r="A153" s="153"/>
      <c r="B153" s="184" t="s">
        <v>367</v>
      </c>
      <c r="C153" s="173">
        <v>1559.4716585315348</v>
      </c>
      <c r="D153" s="162">
        <v>1572.4652165853802</v>
      </c>
      <c r="E153" s="162">
        <v>1599.1191961778977</v>
      </c>
      <c r="F153" s="180">
        <v>1678.4381597491545</v>
      </c>
      <c r="G153" s="156" t="e">
        <f>#N/A</f>
        <v>#N/A</v>
      </c>
    </row>
    <row r="154" spans="1:14" x14ac:dyDescent="0.3">
      <c r="A154" s="153"/>
      <c r="B154" s="183" t="s">
        <v>362</v>
      </c>
      <c r="C154" s="173">
        <v>1559.4716585315348</v>
      </c>
      <c r="D154" s="162">
        <v>1572.4652165853802</v>
      </c>
      <c r="E154" s="162">
        <v>1599.1191961778977</v>
      </c>
      <c r="F154" s="180">
        <v>1678.4381597491545</v>
      </c>
      <c r="G154" s="156" t="e">
        <f>#N/A</f>
        <v>#N/A</v>
      </c>
    </row>
    <row r="155" spans="1:14" x14ac:dyDescent="0.3">
      <c r="A155" s="153"/>
      <c r="B155" s="176" t="s">
        <v>363</v>
      </c>
      <c r="C155" s="173">
        <v>0</v>
      </c>
      <c r="D155" s="162">
        <v>0</v>
      </c>
      <c r="E155" s="162">
        <v>0</v>
      </c>
      <c r="F155" s="178">
        <v>0</v>
      </c>
      <c r="G155" s="156" t="e">
        <f>#N/A</f>
        <v>#N/A</v>
      </c>
    </row>
    <row r="156" spans="1:14" x14ac:dyDescent="0.3">
      <c r="A156" s="153"/>
      <c r="B156" s="176" t="s">
        <v>368</v>
      </c>
      <c r="C156" s="162"/>
      <c r="D156" s="162">
        <v>0</v>
      </c>
      <c r="E156" s="162">
        <v>0</v>
      </c>
      <c r="F156" s="180">
        <v>0</v>
      </c>
      <c r="G156" s="156" t="e">
        <f>#N/A</f>
        <v>#N/A</v>
      </c>
    </row>
    <row r="157" spans="1:14" x14ac:dyDescent="0.3">
      <c r="A157" s="153"/>
      <c r="B157" s="176" t="s">
        <v>349</v>
      </c>
      <c r="C157" s="178"/>
      <c r="D157" s="178">
        <v>0</v>
      </c>
      <c r="E157" s="178">
        <v>0</v>
      </c>
      <c r="F157" s="179">
        <v>0</v>
      </c>
      <c r="G157" s="156" t="e">
        <f>#N/A</f>
        <v>#N/A</v>
      </c>
    </row>
    <row r="158" spans="1:14" x14ac:dyDescent="0.3">
      <c r="A158" s="153"/>
      <c r="B158" s="176" t="s">
        <v>369</v>
      </c>
      <c r="C158" s="162">
        <v>63.939021684179998</v>
      </c>
      <c r="D158" s="162">
        <v>57.728566425738833</v>
      </c>
      <c r="E158" s="162">
        <v>56.40008595757309</v>
      </c>
      <c r="F158" s="180">
        <v>73.923140047786859</v>
      </c>
      <c r="G158" s="156" t="e">
        <f>#N/A</f>
        <v>#N/A</v>
      </c>
    </row>
    <row r="159" spans="1:14" ht="16.8" x14ac:dyDescent="0.3">
      <c r="A159" s="153"/>
      <c r="B159" s="185" t="s">
        <v>370</v>
      </c>
      <c r="C159" s="180">
        <v>0</v>
      </c>
      <c r="D159" s="180">
        <v>0</v>
      </c>
      <c r="E159" s="180">
        <v>0</v>
      </c>
      <c r="F159" s="180">
        <v>0</v>
      </c>
      <c r="G159" s="156" t="e">
        <f>#N/A</f>
        <v>#N/A</v>
      </c>
    </row>
    <row r="160" spans="1:14" x14ac:dyDescent="0.3">
      <c r="A160" s="153"/>
      <c r="B160" s="108" t="s">
        <v>371</v>
      </c>
      <c r="C160" s="178">
        <v>31.952114379999998</v>
      </c>
      <c r="D160" s="178">
        <v>24.37875</v>
      </c>
      <c r="E160" s="178">
        <v>21.532499999999999</v>
      </c>
      <c r="F160" s="179">
        <v>14.72625</v>
      </c>
      <c r="G160" s="156" t="e">
        <f>#N/A</f>
        <v>#N/A</v>
      </c>
    </row>
    <row r="161" spans="1:7" x14ac:dyDescent="0.3">
      <c r="A161" s="153"/>
      <c r="B161" s="186" t="s">
        <v>372</v>
      </c>
      <c r="C161" s="173">
        <v>100.62336666639021</v>
      </c>
      <c r="D161" s="162">
        <v>285.71524714473708</v>
      </c>
      <c r="E161" s="162">
        <v>292.73983653777987</v>
      </c>
      <c r="F161" s="180">
        <v>272.90794316434176</v>
      </c>
      <c r="G161" s="156" t="e">
        <f>#N/A</f>
        <v>#N/A</v>
      </c>
    </row>
    <row r="162" spans="1:7" x14ac:dyDescent="0.3">
      <c r="A162" s="153"/>
      <c r="B162" s="166" t="s">
        <v>373</v>
      </c>
      <c r="C162" s="173"/>
      <c r="D162" s="162"/>
      <c r="E162" s="162"/>
      <c r="F162" s="180"/>
      <c r="G162" s="156" t="e">
        <f>#N/A</f>
        <v>#N/A</v>
      </c>
    </row>
    <row r="163" spans="1:7" ht="16.8" x14ac:dyDescent="0.3">
      <c r="A163" s="153"/>
      <c r="B163" s="185" t="s">
        <v>361</v>
      </c>
      <c r="C163" s="187">
        <v>152.97232079999998</v>
      </c>
      <c r="D163" s="180">
        <v>0</v>
      </c>
      <c r="E163" s="180">
        <v>0</v>
      </c>
      <c r="F163" s="180">
        <v>0</v>
      </c>
      <c r="G163" s="156" t="e">
        <f>#N/A</f>
        <v>#N/A</v>
      </c>
    </row>
    <row r="164" spans="1:7" x14ac:dyDescent="0.3">
      <c r="A164" s="153"/>
      <c r="B164" s="108" t="s">
        <v>374</v>
      </c>
      <c r="C164" s="177">
        <v>253.27691816000001</v>
      </c>
      <c r="D164" s="178">
        <v>288.16000000000003</v>
      </c>
      <c r="E164" s="178">
        <v>239.29599999999999</v>
      </c>
      <c r="F164" s="179">
        <v>139.06199999999998</v>
      </c>
      <c r="G164" s="156" t="e">
        <f>#N/A</f>
        <v>#N/A</v>
      </c>
    </row>
    <row r="165" spans="1:7" x14ac:dyDescent="0.3">
      <c r="A165" s="153"/>
      <c r="B165" s="186" t="s">
        <v>375</v>
      </c>
      <c r="C165" s="173">
        <v>-100.30459736000003</v>
      </c>
      <c r="D165" s="162">
        <v>-288.16000000000003</v>
      </c>
      <c r="E165" s="162">
        <v>-239.29599999999999</v>
      </c>
      <c r="F165" s="180">
        <v>-139.06199999999998</v>
      </c>
      <c r="G165" s="156" t="e">
        <f>#N/A</f>
        <v>#N/A</v>
      </c>
    </row>
    <row r="166" spans="1:7" x14ac:dyDescent="0.3">
      <c r="A166" s="153"/>
      <c r="B166" s="188" t="s">
        <v>376</v>
      </c>
      <c r="C166" s="177"/>
      <c r="D166" s="178"/>
      <c r="E166" s="178"/>
      <c r="F166" s="179"/>
      <c r="G166" s="156" t="e">
        <f>#N/A</f>
        <v>#N/A</v>
      </c>
    </row>
    <row r="167" spans="1:7" x14ac:dyDescent="0.3">
      <c r="A167" s="153"/>
      <c r="B167" s="161" t="s">
        <v>361</v>
      </c>
      <c r="C167" s="173">
        <v>62</v>
      </c>
      <c r="D167" s="162">
        <v>0</v>
      </c>
      <c r="E167" s="162">
        <v>0</v>
      </c>
      <c r="F167" s="180">
        <v>0</v>
      </c>
      <c r="G167" s="156" t="e">
        <f>#N/A</f>
        <v>#N/A</v>
      </c>
    </row>
    <row r="168" spans="1:7" x14ac:dyDescent="0.3">
      <c r="A168" s="153"/>
      <c r="B168" s="181" t="s">
        <v>377</v>
      </c>
      <c r="C168" s="173">
        <v>0</v>
      </c>
      <c r="D168" s="162">
        <v>0</v>
      </c>
      <c r="E168" s="162">
        <v>0</v>
      </c>
      <c r="F168" s="180">
        <v>0</v>
      </c>
      <c r="G168" s="156" t="e">
        <f>#N/A</f>
        <v>#N/A</v>
      </c>
    </row>
    <row r="169" spans="1:7" x14ac:dyDescent="0.3">
      <c r="A169" s="153"/>
      <c r="B169" s="161" t="s">
        <v>378</v>
      </c>
      <c r="C169" s="173">
        <v>62</v>
      </c>
      <c r="D169" s="162">
        <v>0</v>
      </c>
      <c r="E169" s="162">
        <v>0</v>
      </c>
      <c r="F169" s="180">
        <v>0</v>
      </c>
      <c r="G169" s="156" t="e">
        <f>#N/A</f>
        <v>#N/A</v>
      </c>
    </row>
    <row r="170" spans="1:7" ht="16.8" x14ac:dyDescent="0.3">
      <c r="A170" s="153"/>
      <c r="B170" s="185" t="s">
        <v>379</v>
      </c>
      <c r="C170" s="173">
        <v>90</v>
      </c>
      <c r="D170" s="162">
        <v>23</v>
      </c>
      <c r="E170" s="162">
        <v>55.232457798005356</v>
      </c>
      <c r="F170" s="162">
        <v>119.23245779800537</v>
      </c>
      <c r="G170" s="156" t="e">
        <f>#N/A</f>
        <v>#N/A</v>
      </c>
    </row>
    <row r="171" spans="1:7" x14ac:dyDescent="0.3">
      <c r="A171" s="153"/>
      <c r="B171" s="108" t="s">
        <v>60</v>
      </c>
      <c r="C171" s="173">
        <v>90</v>
      </c>
      <c r="D171" s="162">
        <v>23</v>
      </c>
      <c r="E171" s="162">
        <v>55</v>
      </c>
      <c r="F171" s="180">
        <v>119</v>
      </c>
      <c r="G171" s="156" t="e">
        <f>#N/A</f>
        <v>#N/A</v>
      </c>
    </row>
    <row r="172" spans="1:7" x14ac:dyDescent="0.3">
      <c r="A172" s="153"/>
      <c r="B172" s="186" t="s">
        <v>380</v>
      </c>
      <c r="C172" s="177">
        <v>-28</v>
      </c>
      <c r="D172" s="178">
        <v>-23</v>
      </c>
      <c r="E172" s="178">
        <v>-55.232457798005356</v>
      </c>
      <c r="F172" s="179">
        <v>-119.23245779800537</v>
      </c>
      <c r="G172" s="156" t="e">
        <f>#N/A</f>
        <v>#N/A</v>
      </c>
    </row>
    <row r="173" spans="1:7" x14ac:dyDescent="0.3">
      <c r="A173" s="153"/>
      <c r="B173" s="189" t="s">
        <v>381</v>
      </c>
      <c r="C173" s="177">
        <v>-27.68123069360982</v>
      </c>
      <c r="D173" s="178">
        <v>-25.444752855262948</v>
      </c>
      <c r="E173" s="178">
        <v>-1.788621260225483</v>
      </c>
      <c r="F173" s="179">
        <v>14.613485366336405</v>
      </c>
      <c r="G173" s="156" t="e">
        <f>#N/A</f>
        <v>#N/A</v>
      </c>
    </row>
    <row r="174" spans="1:7" x14ac:dyDescent="0.3">
      <c r="A174" s="153"/>
      <c r="B174" s="189" t="s">
        <v>382</v>
      </c>
      <c r="C174" s="177">
        <v>0</v>
      </c>
      <c r="D174" s="178">
        <v>0</v>
      </c>
      <c r="E174" s="178">
        <v>0</v>
      </c>
      <c r="F174" s="179">
        <v>0</v>
      </c>
      <c r="G174" s="156" t="e">
        <f>#N/A</f>
        <v>#N/A</v>
      </c>
    </row>
    <row r="175" spans="1:7" x14ac:dyDescent="0.3">
      <c r="A175" s="153"/>
      <c r="B175" s="189" t="s">
        <v>383</v>
      </c>
      <c r="C175" s="177">
        <v>0</v>
      </c>
      <c r="D175" s="178">
        <v>0</v>
      </c>
      <c r="E175" s="178">
        <v>0</v>
      </c>
      <c r="F175" s="179">
        <v>0</v>
      </c>
      <c r="G175" s="156" t="e">
        <f>#N/A</f>
        <v>#N/A</v>
      </c>
    </row>
    <row r="176" spans="1:7" x14ac:dyDescent="0.3">
      <c r="A176" s="153"/>
      <c r="B176" s="189" t="s">
        <v>384</v>
      </c>
      <c r="C176" s="177">
        <v>0</v>
      </c>
      <c r="D176" s="178">
        <v>0</v>
      </c>
      <c r="E176" s="178">
        <v>0</v>
      </c>
      <c r="F176" s="179">
        <v>0</v>
      </c>
      <c r="G176" s="156" t="e">
        <f>#N/A</f>
        <v>#N/A</v>
      </c>
    </row>
    <row r="177" spans="1:9" x14ac:dyDescent="0.3">
      <c r="A177" s="153"/>
      <c r="B177" s="108" t="s">
        <v>385</v>
      </c>
      <c r="C177" s="177">
        <v>0</v>
      </c>
      <c r="D177" s="178">
        <v>0</v>
      </c>
      <c r="E177" s="178">
        <v>0</v>
      </c>
      <c r="F177" s="178">
        <v>0</v>
      </c>
      <c r="G177" s="156" t="e">
        <f>#N/A</f>
        <v>#N/A</v>
      </c>
    </row>
    <row r="178" spans="1:9" x14ac:dyDescent="0.3">
      <c r="A178" s="153"/>
      <c r="B178" s="108" t="s">
        <v>386</v>
      </c>
      <c r="C178" s="177">
        <v>0</v>
      </c>
      <c r="D178" s="178">
        <v>0</v>
      </c>
      <c r="E178" s="178">
        <v>0</v>
      </c>
      <c r="F178" s="179">
        <v>0</v>
      </c>
      <c r="G178" s="156" t="e">
        <f>#N/A</f>
        <v>#N/A</v>
      </c>
    </row>
    <row r="179" spans="1:9" x14ac:dyDescent="0.3">
      <c r="A179" s="153"/>
      <c r="B179" s="189" t="s">
        <v>381</v>
      </c>
      <c r="C179" s="173">
        <v>-27.68123069360982</v>
      </c>
      <c r="D179" s="162">
        <v>-25.444752855262948</v>
      </c>
      <c r="E179" s="162">
        <v>-1.788621260225483</v>
      </c>
      <c r="F179" s="180">
        <v>14.613485366336405</v>
      </c>
      <c r="G179" s="156" t="e">
        <f>#N/A</f>
        <v>#N/A</v>
      </c>
    </row>
    <row r="180" spans="1:9" x14ac:dyDescent="0.3">
      <c r="A180" s="153"/>
      <c r="B180" s="181" t="s">
        <v>387</v>
      </c>
      <c r="C180" s="177">
        <v>-27.68123069360982</v>
      </c>
      <c r="D180" s="178">
        <v>-25.444752855262948</v>
      </c>
      <c r="E180" s="178">
        <v>-27.233374115488431</v>
      </c>
      <c r="F180" s="179">
        <v>-12.619888749152025</v>
      </c>
      <c r="G180" s="156" t="e">
        <f>#N/A</f>
        <v>#N/A</v>
      </c>
    </row>
    <row r="181" spans="1:9" x14ac:dyDescent="0.3">
      <c r="A181" s="153"/>
      <c r="B181" s="181" t="s">
        <v>388</v>
      </c>
      <c r="C181" s="177">
        <v>79.32396158499958</v>
      </c>
      <c r="D181" s="178">
        <v>51.642730891390244</v>
      </c>
      <c r="E181" s="178">
        <v>26.197978036127296</v>
      </c>
      <c r="F181" s="179">
        <v>24.409356775901813</v>
      </c>
      <c r="G181" s="156" t="e">
        <f>#N/A</f>
        <v>#N/A</v>
      </c>
    </row>
    <row r="182" spans="1:9" x14ac:dyDescent="0.3">
      <c r="A182" s="153"/>
      <c r="B182" s="153" t="s">
        <v>389</v>
      </c>
      <c r="C182" s="190">
        <v>225</v>
      </c>
      <c r="D182" s="191">
        <v>197</v>
      </c>
      <c r="E182" s="191">
        <v>174</v>
      </c>
      <c r="F182" s="191">
        <v>119</v>
      </c>
      <c r="G182" s="156" t="e">
        <f>#N/A</f>
        <v>#N/A</v>
      </c>
    </row>
    <row r="183" spans="1:9" x14ac:dyDescent="0.3">
      <c r="A183" s="153"/>
      <c r="B183" s="153" t="s">
        <v>390</v>
      </c>
      <c r="C183" s="190">
        <v>197</v>
      </c>
      <c r="D183" s="153">
        <v>174</v>
      </c>
      <c r="E183" s="153">
        <v>119</v>
      </c>
      <c r="F183" s="153">
        <v>0</v>
      </c>
      <c r="G183" s="156">
        <f>SUM(C183:F183)</f>
        <v>490</v>
      </c>
    </row>
    <row r="188" spans="1:9" x14ac:dyDescent="0.3">
      <c r="A188" s="192"/>
      <c r="B188" s="192"/>
      <c r="C188" s="192"/>
      <c r="D188" s="193"/>
      <c r="E188" s="193"/>
      <c r="F188" s="193"/>
      <c r="G188" s="110"/>
      <c r="H188" s="152"/>
      <c r="I188" s="152"/>
    </row>
    <row r="189" spans="1:9" x14ac:dyDescent="0.3">
      <c r="A189" s="194"/>
      <c r="B189" s="195" t="s">
        <v>391</v>
      </c>
      <c r="C189" s="195"/>
      <c r="D189" s="196"/>
      <c r="E189" s="196"/>
      <c r="F189" s="196"/>
      <c r="G189" s="196"/>
      <c r="H189" s="197"/>
      <c r="I189" s="152"/>
    </row>
    <row r="190" spans="1:9" x14ac:dyDescent="0.3">
      <c r="A190" s="194"/>
      <c r="B190" s="198" t="s">
        <v>392</v>
      </c>
      <c r="C190" s="198">
        <v>2016</v>
      </c>
      <c r="D190" s="198">
        <v>2017</v>
      </c>
      <c r="E190" s="198">
        <v>2018</v>
      </c>
      <c r="F190" s="198">
        <v>2019</v>
      </c>
      <c r="G190" s="198" t="s">
        <v>195</v>
      </c>
      <c r="H190" s="199" t="s">
        <v>393</v>
      </c>
      <c r="I190" s="152"/>
    </row>
    <row r="191" spans="1:9" x14ac:dyDescent="0.3">
      <c r="A191" s="194"/>
      <c r="B191" s="200" t="s">
        <v>310</v>
      </c>
      <c r="C191" s="201">
        <f>C63-C75</f>
        <v>1.1800000000022237E-2</v>
      </c>
      <c r="D191" s="201">
        <f>D63-D75</f>
        <v>-6.5399999994042446E-4</v>
      </c>
      <c r="E191" s="201">
        <f>E63-E75</f>
        <v>1.1772999951631391E-4</v>
      </c>
      <c r="F191" s="201">
        <f>F63-F75</f>
        <v>2.1111852701949374E-3</v>
      </c>
      <c r="G191" s="202">
        <f>SUM(C191:F191)</f>
        <v>1.3374915269793064E-2</v>
      </c>
      <c r="H191" s="203"/>
      <c r="I191" s="152"/>
    </row>
    <row r="192" spans="1:9" ht="46.8" x14ac:dyDescent="0.3">
      <c r="A192" s="194"/>
      <c r="B192" s="200" t="s">
        <v>394</v>
      </c>
      <c r="C192" s="201">
        <f>C58-C90</f>
        <v>9.4594271186440473</v>
      </c>
      <c r="D192" s="201">
        <f>D58-D90</f>
        <v>-9.9762711876394405E-5</v>
      </c>
      <c r="E192" s="201">
        <f>E58-E90</f>
        <v>1.7958813479879154E-5</v>
      </c>
      <c r="F192" s="201">
        <f>F58-F90</f>
        <v>3.2204521069800762E-4</v>
      </c>
      <c r="G192" s="202">
        <f>SUM(D192:F192)</f>
        <v>2.4024131230149237E-4</v>
      </c>
      <c r="H192" s="204" t="s">
        <v>395</v>
      </c>
      <c r="I192" s="152"/>
    </row>
    <row r="193" spans="1:9" x14ac:dyDescent="0.3">
      <c r="A193" s="194"/>
      <c r="B193" s="200"/>
      <c r="C193" s="200"/>
      <c r="D193" s="196"/>
      <c r="E193" s="196"/>
      <c r="F193" s="196"/>
      <c r="G193" s="196"/>
      <c r="H193" s="203"/>
      <c r="I193" s="152"/>
    </row>
    <row r="194" spans="1:9" x14ac:dyDescent="0.3">
      <c r="A194" s="205"/>
      <c r="B194" s="195" t="s">
        <v>396</v>
      </c>
      <c r="C194" s="195"/>
      <c r="D194" s="196"/>
      <c r="E194" s="196"/>
      <c r="F194" s="196"/>
      <c r="G194" s="196"/>
      <c r="H194" s="203"/>
      <c r="I194" s="152"/>
    </row>
    <row r="195" spans="1:9" x14ac:dyDescent="0.3">
      <c r="A195" s="205"/>
      <c r="B195" s="198" t="s">
        <v>392</v>
      </c>
      <c r="C195" s="198">
        <v>2016</v>
      </c>
      <c r="D195" s="198">
        <v>2017</v>
      </c>
      <c r="E195" s="198">
        <v>2018</v>
      </c>
      <c r="F195" s="198">
        <v>2019</v>
      </c>
      <c r="G195" s="198" t="s">
        <v>195</v>
      </c>
      <c r="H195" s="199" t="s">
        <v>393</v>
      </c>
      <c r="I195" s="152"/>
    </row>
    <row r="196" spans="1:9" x14ac:dyDescent="0.3">
      <c r="A196" s="205"/>
      <c r="B196" s="200" t="s">
        <v>292</v>
      </c>
      <c r="C196" s="206">
        <f>C48-C169</f>
        <v>0</v>
      </c>
      <c r="D196" s="206">
        <f>D48-D169</f>
        <v>0</v>
      </c>
      <c r="E196" s="206">
        <f>E48-E169</f>
        <v>0</v>
      </c>
      <c r="F196" s="206">
        <f>F48-F169</f>
        <v>0</v>
      </c>
      <c r="G196" s="207">
        <f>SUM(C196:F196)</f>
        <v>0</v>
      </c>
      <c r="H196" s="204"/>
      <c r="I196" s="152"/>
    </row>
    <row r="197" spans="1:9" x14ac:dyDescent="0.3">
      <c r="A197" s="205"/>
      <c r="B197" s="196" t="s">
        <v>397</v>
      </c>
      <c r="C197" s="208">
        <f>C171-C53</f>
        <v>0</v>
      </c>
      <c r="D197" s="208">
        <f>D171-D53</f>
        <v>0</v>
      </c>
      <c r="E197" s="208">
        <f>E171-E53</f>
        <v>0</v>
      </c>
      <c r="F197" s="208">
        <f>F171-F53</f>
        <v>0</v>
      </c>
      <c r="G197" s="207">
        <f>SUM(D197:F197)</f>
        <v>0</v>
      </c>
      <c r="H197" s="204"/>
      <c r="I197" s="152"/>
    </row>
    <row r="198" spans="1:9" x14ac:dyDescent="0.3">
      <c r="A198" s="205"/>
      <c r="B198" s="209" t="s">
        <v>398</v>
      </c>
      <c r="C198" s="208">
        <f>C237-C240</f>
        <v>536.44833082207924</v>
      </c>
      <c r="D198" s="208" t="e">
        <f>#N/A</f>
        <v>#N/A</v>
      </c>
      <c r="E198" s="208" t="e">
        <f>#N/A</f>
        <v>#N/A</v>
      </c>
      <c r="F198" s="208" t="e">
        <f>#N/A</f>
        <v>#N/A</v>
      </c>
      <c r="G198" s="207" t="e">
        <f>SUM(D198:F198)</f>
        <v>#N/A</v>
      </c>
      <c r="H198" s="354" t="s">
        <v>399</v>
      </c>
      <c r="I198" s="152"/>
    </row>
    <row r="199" spans="1:9" x14ac:dyDescent="0.3">
      <c r="A199" s="205"/>
      <c r="B199" s="209" t="s">
        <v>400</v>
      </c>
      <c r="C199" s="208">
        <f>C238-C241</f>
        <v>303.46208836476376</v>
      </c>
      <c r="D199" s="208" t="e">
        <f>D238-D241</f>
        <v>#N/A</v>
      </c>
      <c r="E199" s="208" t="e">
        <f>#N/A</f>
        <v>#N/A</v>
      </c>
      <c r="F199" s="208" t="e">
        <f>#N/A</f>
        <v>#N/A</v>
      </c>
      <c r="G199" s="207" t="e">
        <f>SUM(D199:F199)</f>
        <v>#N/A</v>
      </c>
      <c r="H199" s="354"/>
      <c r="I199" s="152"/>
    </row>
    <row r="200" spans="1:9" x14ac:dyDescent="0.3">
      <c r="A200" s="205"/>
      <c r="B200" s="196" t="s">
        <v>401</v>
      </c>
      <c r="C200" s="208">
        <f>C70-C183</f>
        <v>0</v>
      </c>
      <c r="D200" s="208">
        <f>D70-D183</f>
        <v>0</v>
      </c>
      <c r="E200" s="208">
        <f>E70-E183</f>
        <v>0</v>
      </c>
      <c r="F200" s="208">
        <f>F70-F183</f>
        <v>0</v>
      </c>
      <c r="G200" s="207">
        <f>SUM(D200:F200)</f>
        <v>0</v>
      </c>
      <c r="H200" s="210"/>
      <c r="I200" s="152"/>
    </row>
    <row r="201" spans="1:9" x14ac:dyDescent="0.3">
      <c r="A201" s="205"/>
      <c r="B201" s="196"/>
      <c r="C201" s="196"/>
      <c r="D201" s="211"/>
      <c r="E201" s="211"/>
      <c r="F201" s="211"/>
      <c r="G201" s="212"/>
      <c r="H201" s="203"/>
      <c r="I201" s="152"/>
    </row>
    <row r="202" spans="1:9" x14ac:dyDescent="0.3">
      <c r="A202" s="194"/>
      <c r="B202" s="195" t="s">
        <v>402</v>
      </c>
      <c r="C202" s="195"/>
      <c r="D202" s="196"/>
      <c r="E202" s="196"/>
      <c r="F202" s="196"/>
      <c r="G202" s="196"/>
      <c r="H202" s="203"/>
      <c r="I202" s="152"/>
    </row>
    <row r="203" spans="1:9" x14ac:dyDescent="0.3">
      <c r="A203" s="194"/>
      <c r="B203" s="198" t="s">
        <v>392</v>
      </c>
      <c r="C203" s="198">
        <v>2016</v>
      </c>
      <c r="D203" s="198">
        <v>2017</v>
      </c>
      <c r="E203" s="198">
        <v>2018</v>
      </c>
      <c r="F203" s="198">
        <v>2019</v>
      </c>
      <c r="G203" s="198" t="s">
        <v>195</v>
      </c>
      <c r="H203" s="199" t="s">
        <v>393</v>
      </c>
      <c r="I203" s="152"/>
    </row>
    <row r="204" spans="1:9" x14ac:dyDescent="0.3">
      <c r="A204" s="194"/>
      <c r="B204" s="200" t="s">
        <v>345</v>
      </c>
      <c r="C204" s="208">
        <f>C125-C4</f>
        <v>-224.45218664173444</v>
      </c>
      <c r="D204" s="208">
        <f>D125-D4</f>
        <v>-240.00741193831641</v>
      </c>
      <c r="E204" s="208">
        <f>E125-E4</f>
        <v>-241.89547341808429</v>
      </c>
      <c r="F204" s="208">
        <f>F125-F4</f>
        <v>-251.63285754971025</v>
      </c>
      <c r="G204" s="207" t="e">
        <f>#N/A</f>
        <v>#N/A</v>
      </c>
      <c r="H204" s="355" t="s">
        <v>403</v>
      </c>
      <c r="I204" s="152"/>
    </row>
    <row r="205" spans="1:9" x14ac:dyDescent="0.3">
      <c r="A205" s="194"/>
      <c r="B205" s="196" t="s">
        <v>351</v>
      </c>
      <c r="C205" s="208">
        <f>C131-C8</f>
        <v>-270.30373199999985</v>
      </c>
      <c r="D205" s="208">
        <f>D131-D8</f>
        <v>-288.54210599999988</v>
      </c>
      <c r="E205" s="208">
        <f>E131-E8</f>
        <v>-291.10388399999988</v>
      </c>
      <c r="F205" s="208">
        <f>F131-F8</f>
        <v>-298.31975999999986</v>
      </c>
      <c r="G205" s="207" t="e">
        <f>#N/A</f>
        <v>#N/A</v>
      </c>
      <c r="H205" s="355"/>
      <c r="I205" s="152"/>
    </row>
    <row r="206" spans="1:9" x14ac:dyDescent="0.3">
      <c r="A206" s="194"/>
      <c r="B206" s="196" t="s">
        <v>354</v>
      </c>
      <c r="C206" s="208">
        <f>C139-C22</f>
        <v>45.851545358265412</v>
      </c>
      <c r="D206" s="208">
        <f>D139-D22</f>
        <v>48.534694061683467</v>
      </c>
      <c r="E206" s="208">
        <f>E139-E22</f>
        <v>49.208410581915587</v>
      </c>
      <c r="F206" s="208">
        <f>F139-F22</f>
        <v>46.686902450289608</v>
      </c>
      <c r="G206" s="207" t="e">
        <f>#N/A</f>
        <v>#N/A</v>
      </c>
      <c r="H206" s="355"/>
      <c r="I206" s="152"/>
    </row>
    <row r="207" spans="1:9" x14ac:dyDescent="0.3">
      <c r="A207" s="194"/>
      <c r="B207" s="196" t="s">
        <v>355</v>
      </c>
      <c r="C207" s="208">
        <f>C140-C28</f>
        <v>-40.314687774850881</v>
      </c>
      <c r="D207" s="208">
        <f>D140-D28</f>
        <v>132.11620969997443</v>
      </c>
      <c r="E207" s="208">
        <f>E140-E28</f>
        <v>171.96989354488619</v>
      </c>
      <c r="F207" s="208">
        <f>F140-F28</f>
        <v>199.49066877985499</v>
      </c>
      <c r="G207" s="207" t="e">
        <f>#N/A</f>
        <v>#N/A</v>
      </c>
      <c r="H207" s="355"/>
      <c r="I207" s="213"/>
    </row>
    <row r="208" spans="1:9" x14ac:dyDescent="0.3">
      <c r="A208" s="194"/>
      <c r="B208" s="196" t="s">
        <v>272</v>
      </c>
      <c r="C208" s="208">
        <f>C141-C30</f>
        <v>0</v>
      </c>
      <c r="D208" s="208">
        <f>D141-D30</f>
        <v>0</v>
      </c>
      <c r="E208" s="208">
        <f>E141-E30</f>
        <v>0</v>
      </c>
      <c r="F208" s="208">
        <f>F141-F30</f>
        <v>0</v>
      </c>
      <c r="G208" s="207" t="e">
        <f>#N/A</f>
        <v>#N/A</v>
      </c>
      <c r="H208" s="204"/>
      <c r="I208" s="152"/>
    </row>
    <row r="209" spans="1:9" x14ac:dyDescent="0.3">
      <c r="A209" s="194"/>
      <c r="B209" s="196" t="s">
        <v>276</v>
      </c>
      <c r="C209" s="208">
        <f>C142-C32</f>
        <v>0</v>
      </c>
      <c r="D209" s="208" t="e">
        <f>#N/A</f>
        <v>#N/A</v>
      </c>
      <c r="E209" s="208" t="e">
        <f>#N/A</f>
        <v>#N/A</v>
      </c>
      <c r="F209" s="208" t="e">
        <f>#N/A</f>
        <v>#N/A</v>
      </c>
      <c r="G209" s="207" t="e">
        <f>#N/A</f>
        <v>#N/A</v>
      </c>
      <c r="H209" s="204"/>
      <c r="I209" s="152"/>
    </row>
    <row r="210" spans="1:9" x14ac:dyDescent="0.3">
      <c r="A210" s="194"/>
      <c r="B210" s="196" t="s">
        <v>357</v>
      </c>
      <c r="C210" s="208">
        <f>C143-C33</f>
        <v>2.8421709430404007E-14</v>
      </c>
      <c r="D210" s="208" t="e">
        <f>#N/A</f>
        <v>#N/A</v>
      </c>
      <c r="E210" s="208" t="e">
        <f>#N/A</f>
        <v>#N/A</v>
      </c>
      <c r="F210" s="208" t="e">
        <f>#N/A</f>
        <v>#N/A</v>
      </c>
      <c r="G210" s="207" t="e">
        <f>#N/A</f>
        <v>#N/A</v>
      </c>
      <c r="H210" s="214"/>
      <c r="I210" s="152"/>
    </row>
    <row r="211" spans="1:9" x14ac:dyDescent="0.3">
      <c r="A211" s="194"/>
      <c r="B211" s="196"/>
      <c r="C211" s="196"/>
      <c r="D211" s="196"/>
      <c r="E211" s="196"/>
      <c r="F211" s="196"/>
      <c r="G211" s="196"/>
      <c r="H211" s="214"/>
      <c r="I211" s="152"/>
    </row>
    <row r="212" spans="1:9" x14ac:dyDescent="0.3">
      <c r="A212" s="194"/>
      <c r="B212" s="195" t="s">
        <v>404</v>
      </c>
      <c r="C212" s="195"/>
      <c r="D212" s="196"/>
      <c r="E212" s="196"/>
      <c r="F212" s="196"/>
      <c r="G212" s="196"/>
      <c r="H212" s="214"/>
      <c r="I212" s="152"/>
    </row>
    <row r="213" spans="1:9" x14ac:dyDescent="0.3">
      <c r="A213" s="205"/>
      <c r="B213" s="198" t="s">
        <v>392</v>
      </c>
      <c r="C213" s="198">
        <v>2016</v>
      </c>
      <c r="D213" s="198">
        <v>2017</v>
      </c>
      <c r="E213" s="198">
        <v>2018</v>
      </c>
      <c r="F213" s="198">
        <v>2019</v>
      </c>
      <c r="G213" s="198" t="s">
        <v>195</v>
      </c>
      <c r="H213" s="199" t="s">
        <v>393</v>
      </c>
      <c r="I213" s="152"/>
    </row>
    <row r="214" spans="1:9" x14ac:dyDescent="0.3">
      <c r="A214" s="205"/>
      <c r="B214" s="200" t="s">
        <v>405</v>
      </c>
      <c r="C214" s="208">
        <f>C164-C75</f>
        <v>1.1800000000022237E-2</v>
      </c>
      <c r="D214" s="208">
        <f>D164-D75</f>
        <v>-6.5399999994042446E-4</v>
      </c>
      <c r="E214" s="208">
        <f>E164-E75</f>
        <v>1.1772999951631391E-4</v>
      </c>
      <c r="F214" s="208">
        <f>F164-F75</f>
        <v>2.1111852701949374E-3</v>
      </c>
      <c r="G214" s="207">
        <f>SUM(C214:F214)</f>
        <v>1.3374915269793064E-2</v>
      </c>
      <c r="H214" s="214"/>
      <c r="I214" s="152"/>
    </row>
    <row r="215" spans="1:9" x14ac:dyDescent="0.3">
      <c r="A215" s="205"/>
      <c r="B215" s="215" t="s">
        <v>406</v>
      </c>
      <c r="C215" s="216">
        <f>C239-C67</f>
        <v>0</v>
      </c>
      <c r="D215" s="216" t="e">
        <f>D239-D67</f>
        <v>#N/A</v>
      </c>
      <c r="E215" s="216" t="e">
        <f>E239-E67</f>
        <v>#N/A</v>
      </c>
      <c r="F215" s="216" t="e">
        <f>F239-F67</f>
        <v>#N/A</v>
      </c>
      <c r="G215" s="207" t="e">
        <f>SUM(D215:F215)</f>
        <v>#N/A</v>
      </c>
      <c r="H215" s="214"/>
      <c r="I215" s="152"/>
    </row>
    <row r="216" spans="1:9" x14ac:dyDescent="0.3">
      <c r="A216" s="205"/>
      <c r="B216" s="217" t="s">
        <v>407</v>
      </c>
      <c r="C216" s="208">
        <f>(C182-C183)-(C171-C167)</f>
        <v>0</v>
      </c>
      <c r="D216" s="208">
        <f>(D182-D183)-(D171-D167)</f>
        <v>0</v>
      </c>
      <c r="E216" s="208">
        <f>(E182-E183)-(E171-E167)</f>
        <v>0</v>
      </c>
      <c r="F216" s="208">
        <f>(F182-F183)-(F171-F167)</f>
        <v>0</v>
      </c>
      <c r="G216" s="207">
        <f>SUM(D216:F216)</f>
        <v>0</v>
      </c>
      <c r="H216" s="204"/>
      <c r="I216" s="152"/>
    </row>
    <row r="217" spans="1:9" x14ac:dyDescent="0.3">
      <c r="A217" s="205"/>
      <c r="B217" s="196"/>
      <c r="C217" s="196"/>
      <c r="D217" s="218"/>
      <c r="E217" s="218"/>
      <c r="F217" s="218"/>
      <c r="G217" s="196"/>
      <c r="H217" s="214"/>
      <c r="I217" s="152"/>
    </row>
    <row r="218" spans="1:9" x14ac:dyDescent="0.3">
      <c r="A218" s="205"/>
      <c r="B218" s="195" t="s">
        <v>408</v>
      </c>
      <c r="C218" s="195"/>
      <c r="D218" s="196"/>
      <c r="E218" s="196"/>
      <c r="F218" s="196"/>
      <c r="G218" s="196"/>
      <c r="H218" s="214"/>
      <c r="I218" s="152"/>
    </row>
    <row r="219" spans="1:9" x14ac:dyDescent="0.3">
      <c r="A219" s="205"/>
      <c r="B219" s="198" t="s">
        <v>392</v>
      </c>
      <c r="C219" s="198">
        <v>2016</v>
      </c>
      <c r="D219" s="198">
        <v>2017</v>
      </c>
      <c r="E219" s="198">
        <v>2018</v>
      </c>
      <c r="F219" s="198">
        <v>2019</v>
      </c>
      <c r="G219" s="198" t="s">
        <v>195</v>
      </c>
      <c r="H219" s="199" t="s">
        <v>393</v>
      </c>
      <c r="I219" s="152"/>
    </row>
    <row r="220" spans="1:9" x14ac:dyDescent="0.3">
      <c r="A220" s="205"/>
      <c r="B220" s="219" t="s">
        <v>409</v>
      </c>
      <c r="C220" s="220">
        <f>C15</f>
        <v>182.08791219999995</v>
      </c>
      <c r="D220" s="220">
        <f>D15</f>
        <v>248.444089961</v>
      </c>
      <c r="E220" s="220">
        <f>E15</f>
        <v>249.09855200399997</v>
      </c>
      <c r="F220" s="220">
        <f>F15</f>
        <v>247.51132661719998</v>
      </c>
      <c r="G220" s="220">
        <f>SUM(C220:F220)</f>
        <v>927.14188078219991</v>
      </c>
      <c r="H220" s="152"/>
      <c r="I220" s="152"/>
    </row>
    <row r="221" spans="1:9" x14ac:dyDescent="0.3">
      <c r="A221" s="205"/>
      <c r="B221" s="217" t="s">
        <v>410</v>
      </c>
      <c r="C221" s="201">
        <f>C33</f>
        <v>-1.2522714238188826</v>
      </c>
      <c r="D221" s="201">
        <f>D33</f>
        <v>23.245769197900064</v>
      </c>
      <c r="E221" s="201">
        <f>E33</f>
        <v>56.010415323837421</v>
      </c>
      <c r="F221" s="201">
        <f>F33</f>
        <v>90.383928432566563</v>
      </c>
      <c r="G221" s="201">
        <f>SUM(C221:F221)</f>
        <v>168.38784153048516</v>
      </c>
      <c r="H221" s="214"/>
      <c r="I221" s="152"/>
    </row>
    <row r="222" spans="1:9" x14ac:dyDescent="0.3">
      <c r="A222" s="205"/>
      <c r="B222" s="219" t="s">
        <v>411</v>
      </c>
      <c r="C222" s="220">
        <f>C38</f>
        <v>0</v>
      </c>
      <c r="D222" s="220">
        <f>D38</f>
        <v>0</v>
      </c>
      <c r="E222" s="221">
        <f>E38</f>
        <v>0.23245779800536015</v>
      </c>
      <c r="F222" s="221">
        <f>F38</f>
        <v>0.56010435361397781</v>
      </c>
      <c r="G222" s="220">
        <f>SUM(C222:F222)</f>
        <v>0.79256215161933796</v>
      </c>
      <c r="I222" s="152"/>
    </row>
    <row r="223" spans="1:9" ht="46.8" x14ac:dyDescent="0.3">
      <c r="A223" s="205"/>
      <c r="B223" s="222" t="s">
        <v>412</v>
      </c>
      <c r="C223" s="223">
        <f>C222/C221</f>
        <v>0</v>
      </c>
      <c r="D223" s="223">
        <f>D222/D221</f>
        <v>0</v>
      </c>
      <c r="E223" s="223">
        <f>E222/E221</f>
        <v>4.1502602089513278E-3</v>
      </c>
      <c r="F223" s="223">
        <f>F222/F221</f>
        <v>6.196946330252277E-3</v>
      </c>
      <c r="G223" s="223">
        <f>G222/G221</f>
        <v>4.7067659067050365E-3</v>
      </c>
      <c r="H223" s="204" t="s">
        <v>413</v>
      </c>
      <c r="I223" s="152"/>
    </row>
    <row r="224" spans="1:9" x14ac:dyDescent="0.3">
      <c r="A224" s="205"/>
      <c r="B224" s="219" t="s">
        <v>414</v>
      </c>
      <c r="C224" s="220">
        <f>C181</f>
        <v>79.32396158499958</v>
      </c>
      <c r="D224" s="220">
        <f>D181</f>
        <v>51.642730891390244</v>
      </c>
      <c r="E224" s="220">
        <f>E181</f>
        <v>26.197978036127296</v>
      </c>
      <c r="F224" s="220">
        <f>F181</f>
        <v>24.409356775901813</v>
      </c>
      <c r="G224" s="220"/>
      <c r="H224" s="214"/>
      <c r="I224" s="152"/>
    </row>
    <row r="225" spans="1:9" x14ac:dyDescent="0.3">
      <c r="A225" s="205"/>
      <c r="B225" s="217" t="s">
        <v>7</v>
      </c>
      <c r="C225" s="208">
        <f>C224+C242</f>
        <v>51.642730891389903</v>
      </c>
      <c r="D225" s="208">
        <f>D224+D242</f>
        <v>26.197978036127239</v>
      </c>
      <c r="E225" s="208">
        <f>E224+E242</f>
        <v>24.409356775901841</v>
      </c>
      <c r="F225" s="208">
        <f>F224+F242</f>
        <v>39.022842142238403</v>
      </c>
      <c r="G225" s="224"/>
      <c r="H225" s="214"/>
      <c r="I225" s="152"/>
    </row>
    <row r="226" spans="1:9" x14ac:dyDescent="0.3">
      <c r="A226" s="205"/>
      <c r="B226" s="225" t="s">
        <v>415</v>
      </c>
      <c r="C226" s="201">
        <f>C225-D224</f>
        <v>-3.4106051316484809E-13</v>
      </c>
      <c r="D226" s="201">
        <f>D225-E224</f>
        <v>-5.6843418860808015E-14</v>
      </c>
      <c r="E226" s="201">
        <f>E225-F224</f>
        <v>2.8421709430404007E-14</v>
      </c>
      <c r="F226" s="201"/>
      <c r="G226" s="201"/>
      <c r="H226" s="204"/>
      <c r="I226" s="152"/>
    </row>
    <row r="227" spans="1:9" x14ac:dyDescent="0.3">
      <c r="A227" s="205"/>
      <c r="B227" s="219" t="s">
        <v>416</v>
      </c>
      <c r="C227" s="220">
        <f>C161</f>
        <v>100.62336666639021</v>
      </c>
      <c r="D227" s="220">
        <f>D161</f>
        <v>285.71524714473708</v>
      </c>
      <c r="E227" s="220">
        <f>E161</f>
        <v>292.73983653777987</v>
      </c>
      <c r="F227" s="220">
        <f>F161</f>
        <v>272.90794316434176</v>
      </c>
      <c r="G227" s="226"/>
      <c r="H227" s="214"/>
      <c r="I227" s="152"/>
    </row>
    <row r="228" spans="1:9" x14ac:dyDescent="0.3">
      <c r="A228" s="205"/>
      <c r="B228" s="217" t="s">
        <v>417</v>
      </c>
      <c r="C228" s="208">
        <f>C165</f>
        <v>-100.30459736000003</v>
      </c>
      <c r="D228" s="208">
        <f>D165</f>
        <v>-288.16000000000003</v>
      </c>
      <c r="E228" s="208">
        <f>E165</f>
        <v>-239.29599999999999</v>
      </c>
      <c r="F228" s="208">
        <f>F165</f>
        <v>-139.06199999999998</v>
      </c>
      <c r="G228" s="226"/>
      <c r="H228" s="214"/>
      <c r="I228" s="152"/>
    </row>
    <row r="229" spans="1:9" x14ac:dyDescent="0.3">
      <c r="A229" s="205"/>
      <c r="B229" s="217" t="s">
        <v>418</v>
      </c>
      <c r="C229" s="208">
        <f>C172</f>
        <v>-28</v>
      </c>
      <c r="D229" s="208">
        <f>D172</f>
        <v>-23</v>
      </c>
      <c r="E229" s="208">
        <f>E172</f>
        <v>-55.232457798005356</v>
      </c>
      <c r="F229" s="208">
        <f>F172</f>
        <v>-119.23245779800537</v>
      </c>
      <c r="G229" s="226"/>
      <c r="H229" s="214"/>
      <c r="I229" s="152"/>
    </row>
    <row r="230" spans="1:9" x14ac:dyDescent="0.3">
      <c r="A230" s="205"/>
      <c r="B230" s="222" t="s">
        <v>419</v>
      </c>
      <c r="C230" s="208">
        <f>C171</f>
        <v>90</v>
      </c>
      <c r="D230" s="208">
        <f>D171</f>
        <v>23</v>
      </c>
      <c r="E230" s="208">
        <f>E171</f>
        <v>55</v>
      </c>
      <c r="F230" s="208">
        <f>F171</f>
        <v>119</v>
      </c>
      <c r="G230" s="226"/>
      <c r="H230" s="214"/>
      <c r="I230" s="152"/>
    </row>
    <row r="231" spans="1:9" x14ac:dyDescent="0.3">
      <c r="A231" s="205"/>
      <c r="B231" s="222" t="s">
        <v>420</v>
      </c>
      <c r="C231" s="208">
        <f>C55</f>
        <v>90</v>
      </c>
      <c r="D231" s="208">
        <f>D55</f>
        <v>23</v>
      </c>
      <c r="E231" s="208">
        <f>E55</f>
        <v>55</v>
      </c>
      <c r="F231" s="208">
        <f>F55</f>
        <v>119</v>
      </c>
      <c r="G231" s="226"/>
      <c r="H231" s="214"/>
      <c r="I231" s="152"/>
    </row>
    <row r="232" spans="1:9" x14ac:dyDescent="0.3">
      <c r="A232" s="205"/>
      <c r="B232" s="222" t="s">
        <v>421</v>
      </c>
      <c r="C232" s="208">
        <f>C169</f>
        <v>62</v>
      </c>
      <c r="D232" s="208">
        <f>D169</f>
        <v>0</v>
      </c>
      <c r="E232" s="208">
        <f>E169</f>
        <v>0</v>
      </c>
      <c r="F232" s="208">
        <f>F169</f>
        <v>0</v>
      </c>
      <c r="G232" s="226"/>
      <c r="H232" s="214"/>
      <c r="I232" s="152"/>
    </row>
    <row r="233" spans="1:9" x14ac:dyDescent="0.3">
      <c r="A233" s="205"/>
      <c r="B233" s="222" t="s">
        <v>420</v>
      </c>
      <c r="C233" s="208">
        <f>C50</f>
        <v>62</v>
      </c>
      <c r="D233" s="208">
        <f>D50</f>
        <v>0</v>
      </c>
      <c r="E233" s="208">
        <f>E50</f>
        <v>0</v>
      </c>
      <c r="F233" s="208">
        <f>F50</f>
        <v>0</v>
      </c>
      <c r="G233" s="196"/>
      <c r="H233" s="214"/>
      <c r="I233" s="152"/>
    </row>
    <row r="234" spans="1:9" x14ac:dyDescent="0.3">
      <c r="A234" s="205"/>
      <c r="B234" s="217" t="s">
        <v>422</v>
      </c>
      <c r="C234" s="208">
        <f>C70</f>
        <v>197</v>
      </c>
      <c r="D234" s="208">
        <f>D70</f>
        <v>174</v>
      </c>
      <c r="E234" s="208">
        <f>E70</f>
        <v>119</v>
      </c>
      <c r="F234" s="208">
        <f>F70</f>
        <v>0</v>
      </c>
      <c r="G234" s="226"/>
      <c r="H234" s="214"/>
      <c r="I234" s="152"/>
    </row>
    <row r="235" spans="1:9" x14ac:dyDescent="0.3">
      <c r="A235" s="205"/>
      <c r="B235" s="217" t="s">
        <v>423</v>
      </c>
      <c r="C235" s="208">
        <f>C69</f>
        <v>181.36294324646462</v>
      </c>
      <c r="D235" s="208">
        <f>D69</f>
        <v>260.12147852067005</v>
      </c>
      <c r="E235" s="208">
        <f>E69</f>
        <v>298.57335838684719</v>
      </c>
      <c r="F235" s="208">
        <f>F69</f>
        <v>333.16489628901678</v>
      </c>
      <c r="G235" s="224"/>
      <c r="H235" s="214"/>
      <c r="I235" s="152"/>
    </row>
    <row r="236" spans="1:9" x14ac:dyDescent="0.3">
      <c r="A236" s="205"/>
      <c r="B236" s="227" t="s">
        <v>424</v>
      </c>
      <c r="C236" s="201">
        <f>C234/C235</f>
        <v>1.0862196900514858</v>
      </c>
      <c r="D236" s="201">
        <f>D234/D235</f>
        <v>0.66891823385577687</v>
      </c>
      <c r="E236" s="201">
        <f>E234/E235</f>
        <v>0.39856201719718543</v>
      </c>
      <c r="F236" s="201">
        <f>F234/F235</f>
        <v>0</v>
      </c>
      <c r="G236" s="196"/>
      <c r="H236" s="214"/>
      <c r="I236" s="152"/>
    </row>
    <row r="237" spans="1:9" x14ac:dyDescent="0.3">
      <c r="A237" s="205"/>
      <c r="B237" s="217" t="s">
        <v>425</v>
      </c>
      <c r="C237" s="208">
        <f>C65</f>
        <v>2475.4546985041843</v>
      </c>
      <c r="D237" s="208" t="e">
        <f>#N/A</f>
        <v>#N/A</v>
      </c>
      <c r="E237" s="208" t="e">
        <f>#N/A</f>
        <v>#N/A</v>
      </c>
      <c r="F237" s="208" t="e">
        <f>#N/A</f>
        <v>#N/A</v>
      </c>
      <c r="G237" s="224"/>
      <c r="H237" s="228"/>
      <c r="I237" s="152"/>
    </row>
    <row r="238" spans="1:9" x14ac:dyDescent="0.3">
      <c r="A238" s="205"/>
      <c r="B238" s="217" t="s">
        <v>426</v>
      </c>
      <c r="C238" s="208">
        <f>C66</f>
        <v>2270.1496867404785</v>
      </c>
      <c r="D238" s="208" t="e">
        <f>#N/A</f>
        <v>#N/A</v>
      </c>
      <c r="E238" s="208" t="e">
        <f>#N/A</f>
        <v>#N/A</v>
      </c>
      <c r="F238" s="208" t="e">
        <f>#N/A</f>
        <v>#N/A</v>
      </c>
      <c r="G238" s="229"/>
      <c r="H238" s="228"/>
      <c r="I238" s="152"/>
    </row>
    <row r="239" spans="1:9" x14ac:dyDescent="0.3">
      <c r="A239" s="205"/>
      <c r="B239" s="227" t="s">
        <v>180</v>
      </c>
      <c r="C239" s="207">
        <f>C237-C238</f>
        <v>205.30501176370581</v>
      </c>
      <c r="D239" s="207" t="e">
        <f>D237-D238</f>
        <v>#N/A</v>
      </c>
      <c r="E239" s="207" t="e">
        <f>E237-E238</f>
        <v>#N/A</v>
      </c>
      <c r="F239" s="207" t="e">
        <f>F237-F238</f>
        <v>#N/A</v>
      </c>
      <c r="G239" s="196"/>
      <c r="H239" s="214"/>
      <c r="I239" s="152"/>
    </row>
    <row r="240" spans="1:9" x14ac:dyDescent="0.3">
      <c r="A240" s="205"/>
      <c r="B240" s="217" t="s">
        <v>427</v>
      </c>
      <c r="C240" s="208">
        <f>C146+C163+C167</f>
        <v>1939.0063676821051</v>
      </c>
      <c r="D240" s="208">
        <f>D146+D163+D167</f>
        <v>1915.909030155856</v>
      </c>
      <c r="E240" s="208">
        <f>E146+E163+E167</f>
        <v>1948.2591186732507</v>
      </c>
      <c r="F240" s="208">
        <f>F146+F163+F167</f>
        <v>2025.269242961283</v>
      </c>
      <c r="G240" s="196"/>
      <c r="H240" s="214"/>
      <c r="I240" s="152"/>
    </row>
    <row r="241" spans="1:9" x14ac:dyDescent="0.3">
      <c r="A241" s="205"/>
      <c r="B241" s="217" t="s">
        <v>428</v>
      </c>
      <c r="C241" s="208">
        <f>C152+C164+C170</f>
        <v>1966.6875983757147</v>
      </c>
      <c r="D241" s="208">
        <f>D152+D164+D170</f>
        <v>1941.353783011119</v>
      </c>
      <c r="E241" s="208">
        <f>E152+E164+E170</f>
        <v>1950.0477399334761</v>
      </c>
      <c r="F241" s="208">
        <f>F152+F164+F170</f>
        <v>2010.6557575949464</v>
      </c>
      <c r="G241" s="196"/>
      <c r="H241" s="214"/>
      <c r="I241" s="152"/>
    </row>
    <row r="242" spans="1:9" x14ac:dyDescent="0.3">
      <c r="A242" s="205"/>
      <c r="B242" s="227" t="s">
        <v>180</v>
      </c>
      <c r="C242" s="207">
        <f>C240-C241</f>
        <v>-27.681230693609677</v>
      </c>
      <c r="D242" s="207">
        <f>D240-D241</f>
        <v>-25.444752855263005</v>
      </c>
      <c r="E242" s="207">
        <f>E240-E241</f>
        <v>-1.7886212602254545</v>
      </c>
      <c r="F242" s="207">
        <f>F240-F241</f>
        <v>14.61348536633659</v>
      </c>
      <c r="G242" s="196"/>
      <c r="H242" s="214"/>
      <c r="I242" s="152"/>
    </row>
    <row r="243" spans="1:9" x14ac:dyDescent="0.3">
      <c r="A243" s="205"/>
      <c r="B243" s="227" t="s">
        <v>429</v>
      </c>
      <c r="C243" s="201">
        <f>C242-SUM(C227:C229)</f>
        <v>1.4210854715202004E-13</v>
      </c>
      <c r="D243" s="201">
        <f>D242-SUM(D227:D229)</f>
        <v>-5.6843418860808015E-14</v>
      </c>
      <c r="E243" s="201">
        <f>E242-SUM(E227:E229)</f>
        <v>2.8421709430404007E-14</v>
      </c>
      <c r="F243" s="201">
        <f>F242-SUM(F227:F229)</f>
        <v>1.8474111129762605E-13</v>
      </c>
      <c r="G243" s="201"/>
      <c r="H243" s="214"/>
      <c r="I243" s="152"/>
    </row>
    <row r="244" spans="1:9" x14ac:dyDescent="0.3">
      <c r="A244" s="205"/>
      <c r="B244" s="227" t="s">
        <v>430</v>
      </c>
      <c r="C244" s="201">
        <f>C242-C239</f>
        <v>-232.98624245731548</v>
      </c>
      <c r="D244" s="201" t="e">
        <f>D242-D239</f>
        <v>#N/A</v>
      </c>
      <c r="E244" s="201" t="e">
        <f>E242-E239</f>
        <v>#N/A</v>
      </c>
      <c r="F244" s="201" t="e">
        <f>F242-F239</f>
        <v>#N/A</v>
      </c>
      <c r="G244" s="201"/>
      <c r="H244" s="214"/>
      <c r="I244" s="152"/>
    </row>
    <row r="245" spans="1:9" x14ac:dyDescent="0.3">
      <c r="A245" s="205"/>
      <c r="B245" s="227"/>
      <c r="C245" s="227"/>
      <c r="D245" s="208"/>
      <c r="E245" s="208"/>
      <c r="F245" s="208"/>
      <c r="G245" s="196"/>
      <c r="H245" s="214"/>
      <c r="I245" s="152"/>
    </row>
    <row r="246" spans="1:9" x14ac:dyDescent="0.3">
      <c r="A246" s="205"/>
      <c r="B246" s="227" t="s">
        <v>431</v>
      </c>
      <c r="C246" s="227"/>
      <c r="D246" s="217"/>
      <c r="E246" s="217"/>
      <c r="F246" s="217"/>
      <c r="G246" s="196"/>
      <c r="H246" s="214"/>
      <c r="I246" s="152"/>
    </row>
    <row r="247" spans="1:9" x14ac:dyDescent="0.3">
      <c r="A247" s="205"/>
      <c r="B247" s="230" t="s">
        <v>392</v>
      </c>
      <c r="C247" s="198">
        <v>2016</v>
      </c>
      <c r="D247" s="198">
        <v>2017</v>
      </c>
      <c r="E247" s="198">
        <v>2018</v>
      </c>
      <c r="F247" s="198">
        <v>2019</v>
      </c>
      <c r="G247" s="198" t="s">
        <v>195</v>
      </c>
      <c r="H247" s="199" t="s">
        <v>393</v>
      </c>
      <c r="I247" s="152"/>
    </row>
    <row r="248" spans="1:9" ht="17.399999999999999" x14ac:dyDescent="0.3">
      <c r="A248" s="205"/>
      <c r="B248" s="231" t="s">
        <v>432</v>
      </c>
      <c r="C248" s="232">
        <f>C220+C221-C260</f>
        <v>180.83564077618107</v>
      </c>
      <c r="D248" s="232">
        <f>D220+D221-D222</f>
        <v>271.68985915890005</v>
      </c>
      <c r="E248" s="232">
        <f>E220+E221-E222</f>
        <v>304.87650952983199</v>
      </c>
      <c r="F248" s="232">
        <f>F220+F221-F222</f>
        <v>337.3351506961526</v>
      </c>
      <c r="G248" s="224">
        <f>SUM(C248:F248)</f>
        <v>1094.7371601610657</v>
      </c>
      <c r="H248" s="214"/>
      <c r="I248" s="152"/>
    </row>
    <row r="249" spans="1:9" x14ac:dyDescent="0.3">
      <c r="A249" s="205"/>
      <c r="B249" s="217" t="s">
        <v>433</v>
      </c>
      <c r="C249" s="208">
        <f>C220+C221-C260</f>
        <v>180.83564077618107</v>
      </c>
      <c r="D249" s="208">
        <f>D220+0.75*D221</f>
        <v>265.87841685942504</v>
      </c>
      <c r="E249" s="208">
        <f>E220+0.75*E221</f>
        <v>291.10636349687803</v>
      </c>
      <c r="F249" s="208">
        <f>F220+0.75*F221</f>
        <v>315.29927294162491</v>
      </c>
      <c r="G249" s="224" t="e">
        <f>#N/A</f>
        <v>#N/A</v>
      </c>
      <c r="H249" s="214"/>
      <c r="I249" s="152"/>
    </row>
    <row r="250" spans="1:9" ht="17.399999999999999" x14ac:dyDescent="0.3">
      <c r="A250" s="205"/>
      <c r="B250" s="231" t="s">
        <v>434</v>
      </c>
      <c r="C250" s="232">
        <f>C224+C227-C260</f>
        <v>179.94732825138979</v>
      </c>
      <c r="D250" s="232">
        <f>D224+D227-C222</f>
        <v>337.35797803612729</v>
      </c>
      <c r="E250" s="232">
        <f>E224+E227-D222</f>
        <v>318.93781457390719</v>
      </c>
      <c r="F250" s="232">
        <f>F224+F227-E222</f>
        <v>297.08484214223819</v>
      </c>
      <c r="G250" s="224" t="e">
        <f>#N/A</f>
        <v>#N/A</v>
      </c>
      <c r="H250" s="214"/>
      <c r="I250" s="152"/>
    </row>
    <row r="251" spans="1:9" x14ac:dyDescent="0.3">
      <c r="A251" s="205"/>
      <c r="B251" s="217" t="s">
        <v>435</v>
      </c>
      <c r="C251" s="208">
        <f>C224+C227-C260</f>
        <v>179.94732825138979</v>
      </c>
      <c r="D251" s="208">
        <f>D224+D227-C221*0.25</f>
        <v>337.67104589208202</v>
      </c>
      <c r="E251" s="208">
        <f>E224+E227-D221*0.25</f>
        <v>313.12637227443219</v>
      </c>
      <c r="F251" s="208">
        <f>F224+F227-E221*0.25</f>
        <v>283.31469610928423</v>
      </c>
      <c r="G251" s="224" t="e">
        <f>#N/A</f>
        <v>#N/A</v>
      </c>
      <c r="H251" s="214"/>
      <c r="I251" s="152"/>
    </row>
    <row r="252" spans="1:9" x14ac:dyDescent="0.3">
      <c r="A252" s="205"/>
      <c r="B252" s="233" t="s">
        <v>436</v>
      </c>
      <c r="C252" s="234">
        <f>C250-C251</f>
        <v>0</v>
      </c>
      <c r="D252" s="234">
        <f>D250-D251</f>
        <v>-0.31306785595472775</v>
      </c>
      <c r="E252" s="234">
        <f>E250-E251</f>
        <v>5.8114422994750043</v>
      </c>
      <c r="F252" s="234">
        <f>F250-F251</f>
        <v>13.77014603295396</v>
      </c>
      <c r="G252" s="224" t="e">
        <f>#N/A</f>
        <v>#N/A</v>
      </c>
      <c r="H252" s="214"/>
      <c r="I252" s="152"/>
    </row>
    <row r="253" spans="1:9" ht="17.399999999999999" x14ac:dyDescent="0.3">
      <c r="A253" s="205"/>
      <c r="B253" s="231" t="s">
        <v>437</v>
      </c>
      <c r="C253" s="232">
        <f>C224+C227-C260-(C230-C231)+(C232-C233)</f>
        <v>179.94732825138979</v>
      </c>
      <c r="D253" s="232">
        <f>D224+D227-C222-(D230-D231)+(D232-D233)</f>
        <v>337.35797803612729</v>
      </c>
      <c r="E253" s="232">
        <f>E224+E227-D222-(E230-E231)+(E232-E233)</f>
        <v>318.93781457390719</v>
      </c>
      <c r="F253" s="232">
        <f>F224+F227-E222-(F230-F231)+(F232-F233)</f>
        <v>297.08484214223819</v>
      </c>
      <c r="G253" s="224" t="e">
        <f>#N/A</f>
        <v>#N/A</v>
      </c>
      <c r="H253" s="214"/>
      <c r="I253" s="152"/>
    </row>
    <row r="254" spans="1:9" ht="18" x14ac:dyDescent="0.3">
      <c r="A254" s="205"/>
      <c r="B254" s="235" t="s">
        <v>435</v>
      </c>
      <c r="C254" s="236">
        <f>C224+C227-C260-(C230-C231)+(C232-C233)</f>
        <v>179.94732825138979</v>
      </c>
      <c r="D254" s="236">
        <f>D224+D227-0.25*C221-(D230-D231)+(D232-D233)</f>
        <v>337.67104589208202</v>
      </c>
      <c r="E254" s="236">
        <f>E224+E227-0.25*D221-(E230-E231)+(E232-E233)</f>
        <v>313.12637227443219</v>
      </c>
      <c r="F254" s="236">
        <f>F224+F227-0.25*E221-(F230-F231)+(F232-F233)</f>
        <v>283.31469610928423</v>
      </c>
      <c r="G254" s="224" t="e">
        <f>#N/A</f>
        <v>#N/A</v>
      </c>
      <c r="H254" s="152"/>
      <c r="I254" s="152"/>
    </row>
    <row r="255" spans="1:9" x14ac:dyDescent="0.3">
      <c r="A255" s="205"/>
      <c r="B255" s="233" t="s">
        <v>436</v>
      </c>
      <c r="C255" s="234">
        <f>C253-C250</f>
        <v>0</v>
      </c>
      <c r="D255" s="234">
        <f>D253-D250</f>
        <v>0</v>
      </c>
      <c r="E255" s="234">
        <f>E253-E250</f>
        <v>0</v>
      </c>
      <c r="F255" s="234">
        <f>F253-F250</f>
        <v>0</v>
      </c>
      <c r="G255" s="224" t="e">
        <f>#N/A</f>
        <v>#N/A</v>
      </c>
      <c r="H255" s="214"/>
      <c r="I255" s="152"/>
    </row>
    <row r="256" spans="1:9" ht="17.399999999999999" x14ac:dyDescent="0.3">
      <c r="A256" s="194"/>
      <c r="B256" s="231" t="s">
        <v>438</v>
      </c>
      <c r="C256" s="232">
        <f>MAX(C253,C248)</f>
        <v>180.83564077618107</v>
      </c>
      <c r="D256" s="232">
        <f>MAX(D253,D248)</f>
        <v>337.35797803612729</v>
      </c>
      <c r="E256" s="232">
        <f>MAX(E253,E248)</f>
        <v>318.93781457390719</v>
      </c>
      <c r="F256" s="232">
        <f>MAX(F253,F248)</f>
        <v>337.3351506961526</v>
      </c>
      <c r="G256" s="224" t="e">
        <f>#N/A</f>
        <v>#N/A</v>
      </c>
      <c r="H256" s="214"/>
      <c r="I256" s="152"/>
    </row>
    <row r="257" spans="1:9" x14ac:dyDescent="0.3">
      <c r="A257" s="194"/>
      <c r="B257" s="217" t="s">
        <v>439</v>
      </c>
      <c r="C257" s="208">
        <f>MAX(C251,C249)</f>
        <v>180.83564077618107</v>
      </c>
      <c r="D257" s="208">
        <f>MAX(D251,D249)</f>
        <v>337.67104589208202</v>
      </c>
      <c r="E257" s="208">
        <f>MAX(E251,E249)</f>
        <v>313.12637227443219</v>
      </c>
      <c r="F257" s="208">
        <f>MAX(F251,F249)</f>
        <v>315.29927294162491</v>
      </c>
      <c r="G257" s="224" t="e">
        <f>#N/A</f>
        <v>#N/A</v>
      </c>
      <c r="H257" s="214"/>
      <c r="I257" s="152"/>
    </row>
    <row r="258" spans="1:9" x14ac:dyDescent="0.3">
      <c r="A258" s="194"/>
      <c r="B258" s="217"/>
      <c r="C258" s="208"/>
      <c r="D258" s="208"/>
      <c r="E258" s="208"/>
      <c r="F258" s="208"/>
      <c r="G258" s="224" t="e">
        <f>#N/A</f>
        <v>#N/A</v>
      </c>
      <c r="H258" s="197"/>
      <c r="I258" s="152"/>
    </row>
    <row r="259" spans="1:9" x14ac:dyDescent="0.3">
      <c r="A259" s="194"/>
      <c r="B259" s="227" t="s">
        <v>440</v>
      </c>
      <c r="C259" s="207">
        <f>MAX(0,3-C236)*C235</f>
        <v>347.08882973939387</v>
      </c>
      <c r="D259" s="207">
        <f>MAX(0,3-D236)*D235</f>
        <v>606.36443556201004</v>
      </c>
      <c r="E259" s="207">
        <f>MAX(0,3-E236)*E235</f>
        <v>776.72007516054157</v>
      </c>
      <c r="F259" s="207">
        <f>MAX(0,3-F236)*F235</f>
        <v>999.4946888670504</v>
      </c>
      <c r="G259" s="224" t="e">
        <f>#N/A</f>
        <v>#N/A</v>
      </c>
      <c r="H259" s="197"/>
      <c r="I259" s="152"/>
    </row>
    <row r="260" spans="1:9" x14ac:dyDescent="0.3">
      <c r="A260" s="194"/>
      <c r="B260" s="222" t="s">
        <v>441</v>
      </c>
      <c r="C260" s="222">
        <v>0</v>
      </c>
      <c r="D260" s="237"/>
      <c r="E260" s="217"/>
      <c r="F260" s="212"/>
      <c r="G260" s="212"/>
      <c r="H260" s="197"/>
      <c r="I260" s="152"/>
    </row>
    <row r="261" spans="1:9" x14ac:dyDescent="0.3">
      <c r="A261" s="194"/>
      <c r="B261" s="238" t="s">
        <v>442</v>
      </c>
      <c r="C261" s="239" t="s">
        <v>443</v>
      </c>
      <c r="D261" s="239"/>
      <c r="E261" s="212"/>
      <c r="F261" s="212"/>
      <c r="G261" s="212"/>
      <c r="H261" s="197"/>
      <c r="I261" s="152"/>
    </row>
    <row r="262" spans="1:9" x14ac:dyDescent="0.3">
      <c r="A262" s="194"/>
      <c r="B262" s="212"/>
      <c r="C262" s="212"/>
      <c r="D262" s="212"/>
      <c r="E262" s="212"/>
      <c r="F262" s="212"/>
      <c r="G262" s="212"/>
      <c r="H262" s="197"/>
      <c r="I262" s="152"/>
    </row>
    <row r="263" spans="1:9" x14ac:dyDescent="0.3">
      <c r="A263" s="194"/>
      <c r="B263" s="195" t="s">
        <v>444</v>
      </c>
      <c r="C263" s="195"/>
      <c r="D263" s="196"/>
      <c r="E263" s="196"/>
      <c r="F263" s="196"/>
      <c r="G263" s="196"/>
      <c r="H263" s="197"/>
      <c r="I263" s="152"/>
    </row>
    <row r="264" spans="1:9" x14ac:dyDescent="0.3">
      <c r="A264" s="194"/>
      <c r="B264" s="198" t="s">
        <v>392</v>
      </c>
      <c r="C264" s="198">
        <v>2016</v>
      </c>
      <c r="D264" s="198">
        <v>2017</v>
      </c>
      <c r="E264" s="198">
        <v>2018</v>
      </c>
      <c r="F264" s="198">
        <v>2019</v>
      </c>
      <c r="G264" s="198" t="s">
        <v>195</v>
      </c>
      <c r="H264" s="199" t="s">
        <v>393</v>
      </c>
      <c r="I264" s="152"/>
    </row>
    <row r="265" spans="1:9" ht="45" x14ac:dyDescent="0.3">
      <c r="A265" s="194"/>
      <c r="B265" s="231" t="s">
        <v>445</v>
      </c>
      <c r="C265" s="240">
        <f>C75</f>
        <v>253.26511815999999</v>
      </c>
      <c r="D265" s="240" t="e">
        <f>#N/A</f>
        <v>#N/A</v>
      </c>
      <c r="E265" s="240" t="e">
        <f>#N/A</f>
        <v>#N/A</v>
      </c>
      <c r="F265" s="240" t="e">
        <f>#N/A</f>
        <v>#N/A</v>
      </c>
      <c r="G265" s="224" t="e">
        <f>SUM(C265:F265)</f>
        <v>#N/A</v>
      </c>
      <c r="H265" s="241" t="s">
        <v>446</v>
      </c>
      <c r="I265" s="152"/>
    </row>
    <row r="266" spans="1:9" x14ac:dyDescent="0.3">
      <c r="A266" s="194"/>
      <c r="B266" s="242" t="s">
        <v>447</v>
      </c>
      <c r="C266" s="243">
        <f>C76</f>
        <v>191.26511815999999</v>
      </c>
      <c r="D266" s="243" t="e">
        <f>#N/A</f>
        <v>#N/A</v>
      </c>
      <c r="E266" s="243" t="e">
        <f>#N/A</f>
        <v>#N/A</v>
      </c>
      <c r="F266" s="243" t="e">
        <f>#N/A</f>
        <v>#N/A</v>
      </c>
      <c r="G266" s="224" t="e">
        <f>SUM(C266:F266)</f>
        <v>#N/A</v>
      </c>
      <c r="H266" s="197"/>
      <c r="I266" s="152"/>
    </row>
    <row r="267" spans="1:9" x14ac:dyDescent="0.3">
      <c r="A267" s="194"/>
      <c r="B267" s="222" t="s">
        <v>448</v>
      </c>
      <c r="C267" s="244">
        <f>C86</f>
        <v>146.50517983050847</v>
      </c>
      <c r="D267" s="244">
        <f>D86</f>
        <v>210.55183895000002</v>
      </c>
      <c r="E267" s="244">
        <f>E86</f>
        <v>202.79312056779702</v>
      </c>
      <c r="F267" s="244">
        <f>F86</f>
        <v>117.84736340231338</v>
      </c>
      <c r="G267" s="224">
        <f>SUM(C267:F267)</f>
        <v>677.69750275061881</v>
      </c>
      <c r="H267" s="197"/>
      <c r="I267" s="152"/>
    </row>
    <row r="268" spans="1:9" x14ac:dyDescent="0.3">
      <c r="A268" s="194"/>
      <c r="B268" s="242" t="s">
        <v>449</v>
      </c>
      <c r="C268" s="243">
        <f>C94</f>
        <v>62</v>
      </c>
      <c r="D268" s="243" t="e">
        <f>#N/A</f>
        <v>#N/A</v>
      </c>
      <c r="E268" s="243" t="e">
        <f>#N/A</f>
        <v>#N/A</v>
      </c>
      <c r="F268" s="243" t="e">
        <f>#N/A</f>
        <v>#N/A</v>
      </c>
      <c r="G268" s="224" t="e">
        <f>SUM(C268:F268)</f>
        <v>#N/A</v>
      </c>
      <c r="H268" s="197"/>
      <c r="I268" s="152"/>
    </row>
    <row r="269" spans="1:9" x14ac:dyDescent="0.3">
      <c r="A269" s="194"/>
      <c r="B269" s="222" t="s">
        <v>450</v>
      </c>
      <c r="C269" s="243">
        <f>C95</f>
        <v>62</v>
      </c>
      <c r="D269" s="243" t="e">
        <f>#N/A</f>
        <v>#N/A</v>
      </c>
      <c r="E269" s="243" t="e">
        <f>#N/A</f>
        <v>#N/A</v>
      </c>
      <c r="F269" s="243" t="e">
        <f>#N/A</f>
        <v>#N/A</v>
      </c>
      <c r="G269" s="224" t="e">
        <f>SUM(C269:F269)</f>
        <v>#N/A</v>
      </c>
      <c r="H269" s="197"/>
      <c r="I269" s="152"/>
    </row>
    <row r="270" spans="1:9" x14ac:dyDescent="0.3">
      <c r="A270" s="194"/>
      <c r="B270" s="217" t="s">
        <v>451</v>
      </c>
      <c r="C270" s="245">
        <f>C266/C265</f>
        <v>0.75519723975241015</v>
      </c>
      <c r="D270" s="245" t="e">
        <f>D266/D265</f>
        <v>#N/A</v>
      </c>
      <c r="E270" s="245" t="e">
        <f>E266/E265</f>
        <v>#N/A</v>
      </c>
      <c r="F270" s="245" t="e">
        <f>F266/F265</f>
        <v>#N/A</v>
      </c>
      <c r="G270" s="245" t="e">
        <f>G266/G265</f>
        <v>#N/A</v>
      </c>
      <c r="H270" s="197"/>
      <c r="I270" s="152"/>
    </row>
    <row r="271" spans="1:9" x14ac:dyDescent="0.3">
      <c r="A271" s="194"/>
      <c r="B271" s="217" t="s">
        <v>452</v>
      </c>
      <c r="C271" s="245">
        <f>C268/C265</f>
        <v>0.24480276024758987</v>
      </c>
      <c r="D271" s="245" t="e">
        <f>D268/D265</f>
        <v>#N/A</v>
      </c>
      <c r="E271" s="245" t="e">
        <f>E268/E265</f>
        <v>#N/A</v>
      </c>
      <c r="F271" s="245" t="e">
        <f>F268/F265</f>
        <v>#N/A</v>
      </c>
      <c r="G271" s="245" t="e">
        <f>G268/G265</f>
        <v>#N/A</v>
      </c>
      <c r="H271" s="197"/>
      <c r="I271" s="152"/>
    </row>
    <row r="272" spans="1:9" x14ac:dyDescent="0.3">
      <c r="A272" s="194"/>
      <c r="B272" s="217"/>
      <c r="C272" s="196"/>
      <c r="D272" s="196"/>
      <c r="E272" s="196"/>
      <c r="F272" s="196"/>
      <c r="G272" s="246"/>
      <c r="H272" s="197"/>
      <c r="I272" s="152"/>
    </row>
    <row r="273" spans="1:9" ht="45" x14ac:dyDescent="0.3">
      <c r="A273" s="194"/>
      <c r="B273" s="227" t="s">
        <v>453</v>
      </c>
      <c r="C273" s="247">
        <v>257.17</v>
      </c>
      <c r="D273" s="247">
        <v>222.11</v>
      </c>
      <c r="E273" s="247">
        <v>228.37</v>
      </c>
      <c r="F273" s="193"/>
      <c r="G273" s="248">
        <f>SUM(C273:E273)</f>
        <v>707.65000000000009</v>
      </c>
      <c r="H273" s="241" t="s">
        <v>454</v>
      </c>
      <c r="I273" s="152"/>
    </row>
    <row r="274" spans="1:9" x14ac:dyDescent="0.3">
      <c r="A274" s="194"/>
      <c r="B274" s="217" t="s">
        <v>455</v>
      </c>
      <c r="C274" s="249">
        <f>C265-C273</f>
        <v>-3.90488184000003</v>
      </c>
      <c r="D274" s="249" t="e">
        <f>D265-D273</f>
        <v>#N/A</v>
      </c>
      <c r="E274" s="249" t="e">
        <f>E265-E273</f>
        <v>#N/A</v>
      </c>
      <c r="F274" s="249"/>
      <c r="G274" s="248" t="e">
        <f>SUM(D274:F274)</f>
        <v>#N/A</v>
      </c>
      <c r="H274" s="197"/>
      <c r="I274" s="152"/>
    </row>
    <row r="275" spans="1:9" x14ac:dyDescent="0.3">
      <c r="A275" s="194"/>
      <c r="B275" s="217" t="s">
        <v>455</v>
      </c>
      <c r="C275" s="245">
        <f>C265/C273-1</f>
        <v>-1.5184048839289255E-2</v>
      </c>
      <c r="D275" s="245" t="e">
        <f>D265/D273-1</f>
        <v>#N/A</v>
      </c>
      <c r="E275" s="245" t="e">
        <f>E265/E273-1</f>
        <v>#N/A</v>
      </c>
      <c r="F275" s="245"/>
      <c r="G275" s="250" t="e">
        <f>SUM(C265:E265)/SUM(C273:E273)</f>
        <v>#N/A</v>
      </c>
      <c r="H275" s="197"/>
      <c r="I275" s="152"/>
    </row>
    <row r="276" spans="1:9" x14ac:dyDescent="0.3">
      <c r="A276" s="194"/>
      <c r="B276" s="196"/>
      <c r="C276" s="251">
        <f>C269-C233</f>
        <v>0</v>
      </c>
      <c r="D276" s="251" t="e">
        <f>D269-D233</f>
        <v>#N/A</v>
      </c>
      <c r="E276" s="251" t="e">
        <f>E269-E233</f>
        <v>#N/A</v>
      </c>
      <c r="F276" s="251" t="e">
        <f>F269-F233</f>
        <v>#N/A</v>
      </c>
      <c r="G276" s="196"/>
      <c r="H276" s="197"/>
      <c r="I276" s="152"/>
    </row>
    <row r="277" spans="1:9" ht="46.8" x14ac:dyDescent="0.3">
      <c r="A277" s="194"/>
      <c r="B277" s="252" t="s">
        <v>456</v>
      </c>
      <c r="C277" s="251">
        <f>C267-C248</f>
        <v>-34.330460945672598</v>
      </c>
      <c r="D277" s="251">
        <f>D267-D248</f>
        <v>-61.138020208900031</v>
      </c>
      <c r="E277" s="251">
        <f>E267-E248</f>
        <v>-102.08338896203497</v>
      </c>
      <c r="F277" s="251">
        <f>F267-F248</f>
        <v>-219.48778729383923</v>
      </c>
      <c r="G277" s="196"/>
      <c r="H277" s="253" t="s">
        <v>457</v>
      </c>
      <c r="I277" s="152"/>
    </row>
    <row r="278" spans="1:9" x14ac:dyDescent="0.3">
      <c r="A278" s="254"/>
      <c r="B278" s="217" t="s">
        <v>458</v>
      </c>
      <c r="C278" s="208">
        <f>C267-C220</f>
        <v>-35.582732369491481</v>
      </c>
      <c r="D278" s="208">
        <f>D267-D220</f>
        <v>-37.892251010999985</v>
      </c>
      <c r="E278" s="208">
        <f>E267-E220</f>
        <v>-46.305431436202952</v>
      </c>
      <c r="F278" s="208">
        <f>F267-F220</f>
        <v>-129.66396321488662</v>
      </c>
      <c r="G278" s="196"/>
      <c r="H278" s="197"/>
      <c r="I278" s="152"/>
    </row>
    <row r="279" spans="1:9" ht="285" x14ac:dyDescent="0.3">
      <c r="A279" s="254"/>
      <c r="B279" s="252" t="s">
        <v>459</v>
      </c>
      <c r="C279" s="251">
        <f>C266-C254</f>
        <v>11.317789908610195</v>
      </c>
      <c r="D279" s="251" t="e">
        <f>D266-D254</f>
        <v>#N/A</v>
      </c>
      <c r="E279" s="251" t="e">
        <f>E266-E254</f>
        <v>#N/A</v>
      </c>
      <c r="F279" s="251" t="e">
        <f>F266-F254</f>
        <v>#N/A</v>
      </c>
      <c r="G279" s="196"/>
      <c r="H279" s="214" t="s">
        <v>460</v>
      </c>
      <c r="I279" s="255"/>
    </row>
    <row r="280" spans="1:9" ht="31.2" x14ac:dyDescent="0.3">
      <c r="A280" s="254"/>
      <c r="B280" s="252" t="s">
        <v>461</v>
      </c>
      <c r="C280" s="251">
        <f>C266-C256</f>
        <v>10.42947738381892</v>
      </c>
      <c r="D280" s="251" t="e">
        <f>D266-D256</f>
        <v>#N/A</v>
      </c>
      <c r="E280" s="251" t="e">
        <f>E266-E256</f>
        <v>#N/A</v>
      </c>
      <c r="F280" s="251" t="e">
        <f>F266-F256</f>
        <v>#N/A</v>
      </c>
      <c r="G280" s="196"/>
      <c r="H280" s="197"/>
      <c r="I280" s="152"/>
    </row>
    <row r="281" spans="1:9" x14ac:dyDescent="0.3">
      <c r="A281" s="254"/>
      <c r="B281" s="196"/>
      <c r="C281" s="196"/>
      <c r="D281" s="196"/>
      <c r="E281" s="196"/>
      <c r="F281" s="196"/>
      <c r="G281" s="196"/>
      <c r="H281" s="197"/>
      <c r="I281" s="152"/>
    </row>
    <row r="282" spans="1:9" x14ac:dyDescent="0.3">
      <c r="A282" s="254"/>
      <c r="B282" s="197"/>
      <c r="C282" s="197"/>
      <c r="D282" s="197"/>
      <c r="E282" s="197"/>
      <c r="F282" s="197"/>
      <c r="G282" s="197"/>
      <c r="H282" s="197"/>
      <c r="I282" s="152"/>
    </row>
    <row r="283" spans="1:9" x14ac:dyDescent="0.3">
      <c r="A283" s="254"/>
      <c r="B283" s="196"/>
      <c r="C283" s="196"/>
      <c r="D283" s="196"/>
      <c r="E283" s="196"/>
      <c r="F283" s="196"/>
      <c r="G283" s="196"/>
      <c r="H283" s="197"/>
      <c r="I283" s="152"/>
    </row>
    <row r="284" spans="1:9" x14ac:dyDescent="0.3">
      <c r="A284" s="254"/>
      <c r="B284" s="195" t="s">
        <v>462</v>
      </c>
      <c r="C284" s="195"/>
      <c r="D284" s="196"/>
      <c r="E284" s="196"/>
      <c r="F284" s="196"/>
      <c r="G284" s="196"/>
      <c r="H284" s="197"/>
      <c r="I284" s="152"/>
    </row>
    <row r="285" spans="1:9" x14ac:dyDescent="0.3">
      <c r="A285" s="254"/>
      <c r="B285" s="198"/>
      <c r="C285" s="198">
        <v>2016</v>
      </c>
      <c r="D285" s="198">
        <v>2017</v>
      </c>
      <c r="E285" s="198">
        <v>2018</v>
      </c>
      <c r="F285" s="198">
        <v>2019</v>
      </c>
      <c r="G285" s="198" t="s">
        <v>195</v>
      </c>
      <c r="H285" s="199" t="s">
        <v>393</v>
      </c>
      <c r="I285" s="152"/>
    </row>
    <row r="286" spans="1:9" x14ac:dyDescent="0.3">
      <c r="A286" s="254"/>
      <c r="B286" s="196" t="s">
        <v>463</v>
      </c>
      <c r="C286" s="196"/>
      <c r="D286" s="256">
        <f>D4/C4-1</f>
        <v>6.9303068637110776E-2</v>
      </c>
      <c r="E286" s="256">
        <f>E4/D4-1</f>
        <v>7.8666798850908215E-3</v>
      </c>
      <c r="F286" s="256">
        <f>F4/E4-1</f>
        <v>4.0254511562506146E-2</v>
      </c>
      <c r="G286" s="196"/>
      <c r="H286" s="350" t="s">
        <v>464</v>
      </c>
      <c r="I286" s="152"/>
    </row>
    <row r="287" spans="1:9" x14ac:dyDescent="0.3">
      <c r="A287" s="254"/>
      <c r="B287" s="196" t="s">
        <v>465</v>
      </c>
      <c r="C287" s="196"/>
      <c r="D287" s="256" t="e">
        <f>#N/A</f>
        <v>#N/A</v>
      </c>
      <c r="E287" s="256" t="e">
        <f>#N/A</f>
        <v>#N/A</v>
      </c>
      <c r="F287" s="256" t="e">
        <f>#N/A</f>
        <v>#N/A</v>
      </c>
      <c r="G287" s="196"/>
      <c r="H287" s="350"/>
      <c r="I287" s="152"/>
    </row>
    <row r="288" spans="1:9" x14ac:dyDescent="0.3">
      <c r="A288" s="254"/>
      <c r="B288" s="196" t="s">
        <v>466</v>
      </c>
      <c r="C288" s="196"/>
      <c r="D288" s="256" t="e">
        <f>#N/A</f>
        <v>#N/A</v>
      </c>
      <c r="E288" s="256" t="e">
        <f>#N/A</f>
        <v>#N/A</v>
      </c>
      <c r="F288" s="256" t="e">
        <f>#N/A</f>
        <v>#N/A</v>
      </c>
      <c r="G288" s="196"/>
      <c r="H288" s="350"/>
      <c r="I288" s="152"/>
    </row>
    <row r="289" spans="1:9" x14ac:dyDescent="0.3">
      <c r="A289" s="254"/>
      <c r="B289" s="257" t="s">
        <v>467</v>
      </c>
      <c r="C289" s="196"/>
      <c r="D289" s="256">
        <f>D13/C13-1</f>
        <v>9.0712082435820074E-2</v>
      </c>
      <c r="E289" s="256">
        <f>E13/D13-1</f>
        <v>8.1971172121630964E-2</v>
      </c>
      <c r="F289" s="256">
        <f>F13/E13-1</f>
        <v>8.1032646456814295E-2</v>
      </c>
      <c r="G289" s="196"/>
      <c r="H289" s="350"/>
      <c r="I289" s="152"/>
    </row>
    <row r="290" spans="1:9" x14ac:dyDescent="0.3">
      <c r="A290" s="254"/>
      <c r="B290" s="257" t="s">
        <v>249</v>
      </c>
      <c r="C290" s="196"/>
      <c r="D290" s="256">
        <f>D11/C11-1</f>
        <v>3.4122170076423153E-2</v>
      </c>
      <c r="E290" s="256">
        <f>E11/D11-1</f>
        <v>3.4146766827441999E-2</v>
      </c>
      <c r="F290" s="256">
        <f>F11/E11-1</f>
        <v>3.7011518971863389E-2</v>
      </c>
      <c r="G290" s="196"/>
      <c r="H290" s="350"/>
      <c r="I290" s="152"/>
    </row>
    <row r="291" spans="1:9" x14ac:dyDescent="0.3">
      <c r="A291" s="254"/>
      <c r="B291" s="196" t="s">
        <v>468</v>
      </c>
      <c r="C291" s="196"/>
      <c r="D291" s="256">
        <f>D14/C14-1</f>
        <v>3.8000000000000034E-2</v>
      </c>
      <c r="E291" s="256">
        <f>E14/D14-1</f>
        <v>4.4999999999999929E-2</v>
      </c>
      <c r="F291" s="256">
        <f>F14/E14-1</f>
        <v>5.500000000000016E-2</v>
      </c>
      <c r="G291" s="196"/>
      <c r="H291" s="350"/>
      <c r="I291" s="152"/>
    </row>
    <row r="292" spans="1:9" x14ac:dyDescent="0.3">
      <c r="A292" s="254"/>
      <c r="B292" s="217" t="s">
        <v>469</v>
      </c>
      <c r="C292" s="258">
        <f>C40/C4</f>
        <v>2.9343528118718491E-2</v>
      </c>
      <c r="D292" s="258">
        <f>D40/D4</f>
        <v>1.5841588630601124E-2</v>
      </c>
      <c r="E292" s="258">
        <f>E40/E4</f>
        <v>1.321500305700974E-2</v>
      </c>
      <c r="F292" s="258">
        <f>F40/F4</f>
        <v>2.9864796921235438E-2</v>
      </c>
      <c r="G292" s="196"/>
      <c r="H292" s="259"/>
      <c r="I292" s="152"/>
    </row>
    <row r="293" spans="1:9" ht="62.4" x14ac:dyDescent="0.3">
      <c r="A293" s="254"/>
      <c r="B293" s="217"/>
      <c r="C293" s="217"/>
      <c r="D293" s="260"/>
      <c r="E293" s="260"/>
      <c r="F293" s="260"/>
      <c r="G293" s="196"/>
      <c r="H293" s="261" t="s">
        <v>470</v>
      </c>
      <c r="I293" s="152"/>
    </row>
    <row r="294" spans="1:9" x14ac:dyDescent="0.3">
      <c r="A294" s="254"/>
      <c r="B294" s="196"/>
      <c r="C294" s="196"/>
      <c r="D294" s="196"/>
      <c r="E294" s="196"/>
      <c r="F294" s="196"/>
      <c r="G294" s="196"/>
      <c r="H294" s="262"/>
      <c r="I294" s="152"/>
    </row>
  </sheetData>
  <mergeCells count="6">
    <mergeCell ref="H286:H291"/>
    <mergeCell ref="A1:G1"/>
    <mergeCell ref="A72:G73"/>
    <mergeCell ref="A122:G123"/>
    <mergeCell ref="H198:H199"/>
    <mergeCell ref="H204:H207"/>
  </mergeCells>
  <conditionalFormatting sqref="C191:G192 H200 D245:F245 C226:G226 C255:F255 G196:G200 C252:F252 C197:F200 C204:G210 C214:G216">
    <cfRule type="cellIs" dxfId="7" priority="13" operator="lessThan">
      <formula>0</formula>
    </cfRule>
    <cfRule type="cellIs" dxfId="6" priority="14" operator="greaterThan">
      <formula>0</formula>
    </cfRule>
  </conditionalFormatting>
  <conditionalFormatting sqref="C223:G223">
    <cfRule type="cellIs" dxfId="5" priority="11" operator="greaterThan">
      <formula>0.25</formula>
    </cfRule>
    <cfRule type="cellIs" dxfId="4" priority="12" operator="lessThan">
      <formula>0.25</formula>
    </cfRule>
  </conditionalFormatting>
  <conditionalFormatting sqref="C259:F259">
    <cfRule type="cellIs" dxfId="3" priority="10" operator="greaterThan">
      <formula>0</formula>
    </cfRule>
  </conditionalFormatting>
  <conditionalFormatting sqref="C279:F280 C276:F277">
    <cfRule type="cellIs" dxfId="2" priority="9" operator="lessThan">
      <formula>0</formula>
    </cfRule>
  </conditionalFormatting>
  <conditionalFormatting sqref="C270:G271">
    <cfRule type="dataBar" priority="8">
      <dataBar>
        <cfvo type="min"/>
        <cfvo type="max"/>
        <color rgb="FFFFB628"/>
      </dataBar>
    </cfRule>
  </conditionalFormatting>
  <conditionalFormatting sqref="D292:F293 C29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36:F236">
    <cfRule type="colorScale" priority="5">
      <colorScale>
        <cfvo type="min"/>
        <cfvo type="max"/>
        <color rgb="FFFFEF9C"/>
        <color rgb="FFFF7128"/>
      </colorScale>
    </cfRule>
    <cfRule type="colorScale" priority="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292:F292">
    <cfRule type="colorScale" priority="4">
      <colorScale>
        <cfvo type="min"/>
        <cfvo type="max"/>
        <color rgb="FF63BE7B"/>
        <color rgb="FFFFEF9C"/>
      </colorScale>
    </cfRule>
  </conditionalFormatting>
  <conditionalFormatting sqref="D286:F291">
    <cfRule type="dataBar" priority="3">
      <dataBar>
        <cfvo type="min"/>
        <cfvo type="max"/>
        <color rgb="FF008AEF"/>
      </dataBar>
    </cfRule>
  </conditionalFormatting>
  <conditionalFormatting sqref="C243:G244">
    <cfRule type="cellIs" dxfId="1" priority="1" operator="lessThan">
      <formula>0</formula>
    </cfRule>
    <cfRule type="cellIs" dxfId="0" priority="2" operator="greater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4.4" x14ac:dyDescent="0.3"/>
  <cols>
    <col min="1" max="1" width="6" customWidth="1"/>
    <col min="2" max="2" width="39.44140625" customWidth="1"/>
    <col min="4" max="4" width="10.44140625" customWidth="1"/>
    <col min="5" max="5" width="10.33203125" customWidth="1"/>
    <col min="6" max="6" width="16.109375" customWidth="1"/>
    <col min="7" max="7" width="11" customWidth="1"/>
    <col min="8" max="9" width="10.88671875" customWidth="1"/>
    <col min="10" max="11" width="10.44140625" customWidth="1"/>
  </cols>
  <sheetData>
    <row r="1" spans="1:11" s="54" customFormat="1" ht="49.5" customHeight="1" thickBot="1" x14ac:dyDescent="0.35">
      <c r="D1" s="67" t="s">
        <v>181</v>
      </c>
      <c r="E1" s="67" t="s">
        <v>192</v>
      </c>
      <c r="F1" s="67" t="s">
        <v>193</v>
      </c>
      <c r="G1" s="67" t="s">
        <v>186</v>
      </c>
      <c r="H1" s="67" t="s">
        <v>187</v>
      </c>
      <c r="I1" s="67" t="s">
        <v>188</v>
      </c>
      <c r="J1" s="67" t="s">
        <v>189</v>
      </c>
      <c r="K1" s="67" t="s">
        <v>190</v>
      </c>
    </row>
    <row r="2" spans="1:11" ht="15" thickBot="1" x14ac:dyDescent="0.35">
      <c r="A2" s="1" t="s">
        <v>73</v>
      </c>
      <c r="B2" s="2" t="s">
        <v>74</v>
      </c>
      <c r="C2" s="3" t="s">
        <v>75</v>
      </c>
      <c r="D2" s="26">
        <v>390804.63049000001</v>
      </c>
      <c r="E2" s="26">
        <v>427395.99913000001</v>
      </c>
      <c r="F2" s="26">
        <v>547271.76001905091</v>
      </c>
      <c r="G2" s="26">
        <v>466234.73279855994</v>
      </c>
      <c r="H2" s="26">
        <v>465272.59175792662</v>
      </c>
      <c r="I2" s="26">
        <v>515880.55097001744</v>
      </c>
      <c r="J2" s="26">
        <v>514816.26234154933</v>
      </c>
      <c r="K2" s="26">
        <v>545212.51286033448</v>
      </c>
    </row>
    <row r="3" spans="1:11" x14ac:dyDescent="0.3">
      <c r="A3" s="4" t="s">
        <v>17</v>
      </c>
      <c r="B3" s="5" t="s">
        <v>76</v>
      </c>
      <c r="C3" s="6" t="s">
        <v>75</v>
      </c>
      <c r="D3" s="27">
        <v>3938.0501599999998</v>
      </c>
      <c r="E3" s="27">
        <v>5184.8203300000005</v>
      </c>
      <c r="F3" s="27">
        <v>3648.71</v>
      </c>
      <c r="G3" s="58">
        <v>3885.8761500000001</v>
      </c>
      <c r="H3" s="58">
        <v>3860.33518</v>
      </c>
      <c r="I3" s="58">
        <v>4099.5993382500001</v>
      </c>
      <c r="J3" s="58">
        <v>4072.6536148999999</v>
      </c>
      <c r="K3" s="58">
        <v>4296.6495637194994</v>
      </c>
    </row>
    <row r="4" spans="1:11" x14ac:dyDescent="0.3">
      <c r="A4" s="4" t="s">
        <v>18</v>
      </c>
      <c r="B4" s="5" t="s">
        <v>77</v>
      </c>
      <c r="C4" s="6" t="s">
        <v>75</v>
      </c>
      <c r="D4" s="28">
        <v>0</v>
      </c>
      <c r="E4" s="49">
        <v>0</v>
      </c>
      <c r="F4" s="28">
        <v>0</v>
      </c>
      <c r="G4" s="58"/>
      <c r="H4" s="58"/>
      <c r="I4" s="58"/>
      <c r="J4" s="58"/>
      <c r="K4" s="58"/>
    </row>
    <row r="5" spans="1:11" ht="20.399999999999999" x14ac:dyDescent="0.3">
      <c r="A5" s="4" t="s">
        <v>21</v>
      </c>
      <c r="B5" s="7" t="s">
        <v>78</v>
      </c>
      <c r="C5" s="8" t="s">
        <v>75</v>
      </c>
      <c r="D5" s="29">
        <v>330.47184000000004</v>
      </c>
      <c r="E5" s="29">
        <v>550.64852999999994</v>
      </c>
      <c r="F5" s="42">
        <v>12156</v>
      </c>
      <c r="G5" s="59"/>
      <c r="H5" s="59"/>
      <c r="I5" s="59"/>
      <c r="J5" s="59"/>
      <c r="K5" s="59"/>
    </row>
    <row r="6" spans="1:11" x14ac:dyDescent="0.3">
      <c r="A6" s="4" t="s">
        <v>37</v>
      </c>
      <c r="B6" s="7" t="s">
        <v>79</v>
      </c>
      <c r="C6" s="8" t="s">
        <v>75</v>
      </c>
      <c r="D6" s="29">
        <v>0</v>
      </c>
      <c r="E6" s="29">
        <v>0</v>
      </c>
      <c r="F6" s="42">
        <v>117481.56</v>
      </c>
      <c r="G6" s="59">
        <v>0</v>
      </c>
      <c r="H6" s="59"/>
      <c r="I6" s="59">
        <v>0</v>
      </c>
      <c r="J6" s="59"/>
      <c r="K6" s="59"/>
    </row>
    <row r="7" spans="1:11" ht="20.399999999999999" x14ac:dyDescent="0.3">
      <c r="A7" s="4" t="s">
        <v>71</v>
      </c>
      <c r="B7" s="7" t="s">
        <v>80</v>
      </c>
      <c r="C7" s="8" t="s">
        <v>75</v>
      </c>
      <c r="D7" s="29">
        <v>0</v>
      </c>
      <c r="E7" s="29">
        <v>0</v>
      </c>
      <c r="F7" s="29">
        <v>117481.56</v>
      </c>
      <c r="G7" s="59">
        <v>0</v>
      </c>
      <c r="H7" s="59"/>
      <c r="I7" s="59">
        <v>0</v>
      </c>
      <c r="J7" s="59"/>
      <c r="K7" s="59"/>
    </row>
    <row r="8" spans="1:11" x14ac:dyDescent="0.3">
      <c r="A8" s="4" t="s">
        <v>72</v>
      </c>
      <c r="B8" s="7" t="s">
        <v>81</v>
      </c>
      <c r="C8" s="8" t="s">
        <v>75</v>
      </c>
      <c r="D8" s="29">
        <v>0</v>
      </c>
      <c r="E8" s="29">
        <v>0</v>
      </c>
      <c r="F8" s="29">
        <v>0</v>
      </c>
      <c r="G8" s="59"/>
      <c r="H8" s="59"/>
      <c r="I8" s="59"/>
      <c r="J8" s="59"/>
      <c r="K8" s="59"/>
    </row>
    <row r="9" spans="1:11" x14ac:dyDescent="0.3">
      <c r="A9" s="4" t="s">
        <v>82</v>
      </c>
      <c r="B9" s="7" t="s">
        <v>83</v>
      </c>
      <c r="C9" s="8" t="s">
        <v>75</v>
      </c>
      <c r="D9" s="29">
        <v>0</v>
      </c>
      <c r="E9" s="29">
        <v>0</v>
      </c>
      <c r="F9" s="29">
        <v>0</v>
      </c>
      <c r="G9" s="59"/>
      <c r="H9" s="59"/>
      <c r="I9" s="59"/>
      <c r="J9" s="59"/>
      <c r="K9" s="59"/>
    </row>
    <row r="10" spans="1:11" x14ac:dyDescent="0.3">
      <c r="A10" s="4" t="s">
        <v>84</v>
      </c>
      <c r="B10" s="7" t="s">
        <v>85</v>
      </c>
      <c r="C10" s="8" t="s">
        <v>75</v>
      </c>
      <c r="D10" s="29">
        <v>0</v>
      </c>
      <c r="E10" s="29">
        <v>0</v>
      </c>
      <c r="F10" s="29">
        <v>0</v>
      </c>
      <c r="G10" s="59"/>
      <c r="H10" s="59"/>
      <c r="I10" s="59"/>
      <c r="J10" s="59"/>
      <c r="K10" s="59"/>
    </row>
    <row r="11" spans="1:11" ht="20.399999999999999" x14ac:dyDescent="0.3">
      <c r="A11" s="4" t="s">
        <v>86</v>
      </c>
      <c r="B11" s="7" t="s">
        <v>87</v>
      </c>
      <c r="C11" s="8" t="s">
        <v>75</v>
      </c>
      <c r="D11" s="29">
        <v>1465.0346999999999</v>
      </c>
      <c r="E11" s="29">
        <v>825.70802000000003</v>
      </c>
      <c r="F11" s="29">
        <v>0</v>
      </c>
      <c r="G11" s="59"/>
      <c r="H11" s="59"/>
      <c r="I11" s="59"/>
      <c r="J11" s="59"/>
      <c r="K11" s="59"/>
    </row>
    <row r="12" spans="1:11" x14ac:dyDescent="0.3">
      <c r="A12" s="4" t="s">
        <v>88</v>
      </c>
      <c r="B12" s="7" t="s">
        <v>89</v>
      </c>
      <c r="C12" s="8" t="s">
        <v>75</v>
      </c>
      <c r="D12" s="29">
        <v>0</v>
      </c>
      <c r="E12" s="29">
        <v>0</v>
      </c>
      <c r="F12" s="29">
        <v>0</v>
      </c>
      <c r="G12" s="59"/>
      <c r="H12" s="59"/>
      <c r="I12" s="59"/>
      <c r="J12" s="59"/>
      <c r="K12" s="59"/>
    </row>
    <row r="13" spans="1:11" ht="40.799999999999997" x14ac:dyDescent="0.3">
      <c r="A13" s="39" t="s">
        <v>90</v>
      </c>
      <c r="B13" s="40" t="s">
        <v>91</v>
      </c>
      <c r="C13" s="41" t="s">
        <v>75</v>
      </c>
      <c r="D13" s="42">
        <v>2409</v>
      </c>
      <c r="E13" s="42">
        <v>4407</v>
      </c>
      <c r="F13" s="42">
        <v>0</v>
      </c>
      <c r="G13" s="59"/>
      <c r="H13" s="59"/>
      <c r="I13" s="59"/>
      <c r="J13" s="59"/>
      <c r="K13" s="59"/>
    </row>
    <row r="14" spans="1:11" ht="20.399999999999999" x14ac:dyDescent="0.3">
      <c r="A14" s="9" t="s">
        <v>92</v>
      </c>
      <c r="B14" s="7" t="s">
        <v>93</v>
      </c>
      <c r="C14" s="8" t="s">
        <v>75</v>
      </c>
      <c r="D14" s="29">
        <v>2409</v>
      </c>
      <c r="E14" s="29">
        <v>4407</v>
      </c>
      <c r="F14" s="29">
        <v>0</v>
      </c>
      <c r="G14" s="59"/>
      <c r="H14" s="59"/>
      <c r="I14" s="59"/>
      <c r="J14" s="59"/>
      <c r="K14" s="59"/>
    </row>
    <row r="15" spans="1:11" x14ac:dyDescent="0.3">
      <c r="A15" s="4" t="s">
        <v>94</v>
      </c>
      <c r="B15" s="7" t="s">
        <v>95</v>
      </c>
      <c r="C15" s="8" t="s">
        <v>75</v>
      </c>
      <c r="D15" s="29">
        <v>608.13585</v>
      </c>
      <c r="E15" s="29">
        <v>606.01379999999995</v>
      </c>
      <c r="F15" s="29">
        <v>581.73</v>
      </c>
      <c r="G15" s="59">
        <v>569.6</v>
      </c>
      <c r="H15" s="58">
        <v>615.47034000000008</v>
      </c>
      <c r="I15" s="59">
        <v>569.6</v>
      </c>
      <c r="J15" s="58">
        <v>649.32120870000006</v>
      </c>
      <c r="K15" s="58">
        <v>685.03387517850001</v>
      </c>
    </row>
    <row r="16" spans="1:11" x14ac:dyDescent="0.3">
      <c r="A16" s="4" t="s">
        <v>96</v>
      </c>
      <c r="B16" s="5" t="s">
        <v>97</v>
      </c>
      <c r="C16" s="6" t="s">
        <v>75</v>
      </c>
      <c r="D16" s="28">
        <v>11.017569999999999</v>
      </c>
      <c r="E16" s="28">
        <v>15.316139999999999</v>
      </c>
      <c r="F16" s="28">
        <v>0</v>
      </c>
      <c r="G16" s="58"/>
      <c r="H16" s="58"/>
      <c r="I16" s="58"/>
      <c r="J16" s="58"/>
      <c r="K16" s="58"/>
    </row>
    <row r="17" spans="1:11" x14ac:dyDescent="0.3">
      <c r="A17" s="4" t="s">
        <v>98</v>
      </c>
      <c r="B17" s="5" t="s">
        <v>99</v>
      </c>
      <c r="C17" s="6" t="s">
        <v>75</v>
      </c>
      <c r="D17" s="28">
        <v>29879.892759999999</v>
      </c>
      <c r="E17" s="28">
        <v>29427.63435</v>
      </c>
      <c r="F17" s="28">
        <v>10800</v>
      </c>
      <c r="G17" s="58">
        <v>11502</v>
      </c>
      <c r="H17" s="58">
        <v>11426.400000000001</v>
      </c>
      <c r="I17" s="58">
        <v>12134.609999999999</v>
      </c>
      <c r="J17" s="58">
        <v>12054.852000000001</v>
      </c>
      <c r="K17" s="58">
        <v>12717.86886</v>
      </c>
    </row>
    <row r="18" spans="1:11" x14ac:dyDescent="0.3">
      <c r="A18" s="35" t="s">
        <v>100</v>
      </c>
      <c r="B18" s="36" t="s">
        <v>101</v>
      </c>
      <c r="C18" s="37" t="s">
        <v>75</v>
      </c>
      <c r="D18" s="38">
        <v>281338.75399999996</v>
      </c>
      <c r="E18" s="38">
        <v>284594.78214999998</v>
      </c>
      <c r="F18" s="38">
        <v>295224.75850000011</v>
      </c>
      <c r="G18" s="63">
        <v>335918.62003077089</v>
      </c>
      <c r="H18" s="63">
        <v>335918.62003077089</v>
      </c>
      <c r="I18" s="63">
        <v>378428.38</v>
      </c>
      <c r="J18" s="63">
        <v>378428.38</v>
      </c>
      <c r="K18" s="58">
        <v>401323.29699</v>
      </c>
    </row>
    <row r="19" spans="1:11" x14ac:dyDescent="0.3">
      <c r="A19" s="35" t="s">
        <v>102</v>
      </c>
      <c r="B19" s="36" t="s">
        <v>103</v>
      </c>
      <c r="C19" s="37" t="s">
        <v>75</v>
      </c>
      <c r="D19" s="38">
        <v>62543.19872</v>
      </c>
      <c r="E19" s="38">
        <v>98287.911109999986</v>
      </c>
      <c r="F19" s="38">
        <v>99618.131519050774</v>
      </c>
      <c r="G19" s="63">
        <v>106093.31006778908</v>
      </c>
      <c r="H19" s="63">
        <v>105395.98314715573</v>
      </c>
      <c r="I19" s="63">
        <v>111928.44212151747</v>
      </c>
      <c r="J19" s="63">
        <v>111192.76222024928</v>
      </c>
      <c r="K19" s="58">
        <v>117308.36414236299</v>
      </c>
    </row>
    <row r="20" spans="1:11" x14ac:dyDescent="0.3">
      <c r="A20" s="4" t="s">
        <v>104</v>
      </c>
      <c r="B20" s="5" t="s">
        <v>105</v>
      </c>
      <c r="C20" s="6" t="s">
        <v>75</v>
      </c>
      <c r="D20" s="28">
        <v>0</v>
      </c>
      <c r="E20" s="28">
        <v>0</v>
      </c>
      <c r="F20" s="28">
        <v>0</v>
      </c>
      <c r="G20" s="60">
        <v>0</v>
      </c>
      <c r="H20" s="60">
        <v>0</v>
      </c>
      <c r="I20" s="60">
        <v>0</v>
      </c>
      <c r="J20" s="60">
        <v>0</v>
      </c>
      <c r="K20" s="60">
        <v>0</v>
      </c>
    </row>
    <row r="21" spans="1:11" ht="15" thickBot="1" x14ac:dyDescent="0.35">
      <c r="A21" s="4" t="s">
        <v>106</v>
      </c>
      <c r="B21" s="5" t="s">
        <v>107</v>
      </c>
      <c r="C21" s="6" t="s">
        <v>75</v>
      </c>
      <c r="D21" s="30">
        <v>8281.0748899999999</v>
      </c>
      <c r="E21" s="30">
        <v>3496.1647000000003</v>
      </c>
      <c r="F21" s="30">
        <v>7760.87</v>
      </c>
      <c r="G21" s="60">
        <v>8265.3265499999998</v>
      </c>
      <c r="H21" s="60">
        <v>8055.7830599999998</v>
      </c>
      <c r="I21" s="60">
        <v>8719.9195102499998</v>
      </c>
      <c r="J21" s="60">
        <v>8418.2932977</v>
      </c>
      <c r="K21" s="60">
        <v>8881.2994290734987</v>
      </c>
    </row>
    <row r="22" spans="1:11" ht="15" thickBot="1" x14ac:dyDescent="0.35">
      <c r="A22" s="10" t="s">
        <v>108</v>
      </c>
      <c r="B22" s="11" t="s">
        <v>109</v>
      </c>
      <c r="C22" s="12" t="s">
        <v>75</v>
      </c>
      <c r="D22" s="31">
        <v>129361.59715000002</v>
      </c>
      <c r="E22" s="31">
        <v>154307.46044</v>
      </c>
      <c r="F22" s="31">
        <v>293793.22389695089</v>
      </c>
      <c r="G22" s="31">
        <v>167665.74582555276</v>
      </c>
      <c r="H22" s="31">
        <v>166578.19102897611</v>
      </c>
      <c r="I22" s="31">
        <v>175603.99244595805</v>
      </c>
      <c r="J22" s="31">
        <v>171423.18439833156</v>
      </c>
      <c r="K22" s="31">
        <v>172860.92204023979</v>
      </c>
    </row>
    <row r="23" spans="1:11" x14ac:dyDescent="0.3">
      <c r="A23" s="13" t="s">
        <v>23</v>
      </c>
      <c r="B23" s="14" t="s">
        <v>10</v>
      </c>
      <c r="C23" s="6" t="s">
        <v>75</v>
      </c>
      <c r="D23" s="32">
        <v>9449.9999700000008</v>
      </c>
      <c r="E23" s="32">
        <v>11317.001940000002</v>
      </c>
      <c r="F23" s="32">
        <v>31952.114379999999</v>
      </c>
      <c r="G23" s="58">
        <v>24378.75</v>
      </c>
      <c r="H23" s="58">
        <v>24378.75</v>
      </c>
      <c r="I23" s="58">
        <v>24378.75</v>
      </c>
      <c r="J23" s="58">
        <v>21532.5</v>
      </c>
      <c r="K23" s="58">
        <v>14726.25</v>
      </c>
    </row>
    <row r="24" spans="1:11" x14ac:dyDescent="0.3">
      <c r="A24" s="13" t="s">
        <v>24</v>
      </c>
      <c r="B24" s="14" t="s">
        <v>77</v>
      </c>
      <c r="C24" s="6" t="s">
        <v>75</v>
      </c>
      <c r="D24" s="28">
        <v>0</v>
      </c>
      <c r="E24" s="49">
        <v>0</v>
      </c>
      <c r="F24" s="28">
        <v>0</v>
      </c>
      <c r="G24" s="58"/>
      <c r="H24" s="58"/>
      <c r="I24" s="58"/>
      <c r="J24" s="58"/>
      <c r="K24" s="58"/>
    </row>
    <row r="25" spans="1:11" ht="20.399999999999999" x14ac:dyDescent="0.3">
      <c r="A25" s="13" t="s">
        <v>30</v>
      </c>
      <c r="B25" s="15" t="s">
        <v>110</v>
      </c>
      <c r="C25" s="8" t="s">
        <v>75</v>
      </c>
      <c r="D25" s="29">
        <v>345.75536</v>
      </c>
      <c r="E25" s="29">
        <v>231.20609999999999</v>
      </c>
      <c r="F25" s="42">
        <v>12156</v>
      </c>
      <c r="G25" s="59"/>
      <c r="H25" s="59"/>
      <c r="I25" s="59"/>
      <c r="J25" s="59"/>
      <c r="K25" s="59"/>
    </row>
    <row r="26" spans="1:11" x14ac:dyDescent="0.3">
      <c r="A26" s="13" t="s">
        <v>38</v>
      </c>
      <c r="B26" s="15" t="s">
        <v>79</v>
      </c>
      <c r="C26" s="8" t="s">
        <v>75</v>
      </c>
      <c r="D26" s="29">
        <v>0</v>
      </c>
      <c r="E26" s="29">
        <v>0</v>
      </c>
      <c r="F26" s="42">
        <v>115178</v>
      </c>
      <c r="G26" s="59">
        <v>0</v>
      </c>
      <c r="H26" s="59"/>
      <c r="I26" s="59">
        <v>0</v>
      </c>
      <c r="J26" s="59"/>
      <c r="K26" s="59"/>
    </row>
    <row r="27" spans="1:11" ht="20.399999999999999" x14ac:dyDescent="0.3">
      <c r="A27" s="13" t="s">
        <v>111</v>
      </c>
      <c r="B27" s="7" t="s">
        <v>80</v>
      </c>
      <c r="C27" s="8" t="s">
        <v>75</v>
      </c>
      <c r="D27" s="29">
        <v>0</v>
      </c>
      <c r="E27" s="29">
        <v>0</v>
      </c>
      <c r="F27" s="29">
        <v>115178</v>
      </c>
      <c r="G27" s="59">
        <v>0</v>
      </c>
      <c r="H27" s="59"/>
      <c r="I27" s="59">
        <v>0</v>
      </c>
      <c r="J27" s="59"/>
      <c r="K27" s="59"/>
    </row>
    <row r="28" spans="1:11" ht="20.399999999999999" x14ac:dyDescent="0.3">
      <c r="A28" s="13" t="s">
        <v>39</v>
      </c>
      <c r="B28" s="7" t="s">
        <v>112</v>
      </c>
      <c r="C28" s="8" t="s">
        <v>75</v>
      </c>
      <c r="D28" s="29">
        <v>0</v>
      </c>
      <c r="E28" s="29">
        <v>0</v>
      </c>
      <c r="F28" s="29">
        <v>0</v>
      </c>
      <c r="G28" s="59"/>
      <c r="H28" s="59"/>
      <c r="I28" s="59"/>
      <c r="J28" s="59"/>
      <c r="K28" s="59"/>
    </row>
    <row r="29" spans="1:11" ht="20.399999999999999" x14ac:dyDescent="0.3">
      <c r="A29" s="13" t="s">
        <v>113</v>
      </c>
      <c r="B29" s="7" t="s">
        <v>93</v>
      </c>
      <c r="C29" s="8" t="s">
        <v>75</v>
      </c>
      <c r="D29" s="29">
        <v>0</v>
      </c>
      <c r="E29" s="29">
        <v>0</v>
      </c>
      <c r="F29" s="29">
        <v>0</v>
      </c>
      <c r="G29" s="59"/>
      <c r="H29" s="59"/>
      <c r="I29" s="59"/>
      <c r="J29" s="59"/>
      <c r="K29" s="59"/>
    </row>
    <row r="30" spans="1:11" x14ac:dyDescent="0.3">
      <c r="A30" s="13" t="s">
        <v>40</v>
      </c>
      <c r="B30" s="15" t="s">
        <v>81</v>
      </c>
      <c r="C30" s="8" t="s">
        <v>75</v>
      </c>
      <c r="D30" s="29">
        <v>0</v>
      </c>
      <c r="E30" s="29">
        <v>0</v>
      </c>
      <c r="F30" s="29">
        <v>0</v>
      </c>
      <c r="G30" s="59"/>
      <c r="H30" s="59"/>
      <c r="I30" s="59"/>
      <c r="J30" s="59"/>
      <c r="K30" s="59"/>
    </row>
    <row r="31" spans="1:11" x14ac:dyDescent="0.3">
      <c r="A31" s="13" t="s">
        <v>41</v>
      </c>
      <c r="B31" s="15" t="s">
        <v>114</v>
      </c>
      <c r="C31" s="8" t="s">
        <v>75</v>
      </c>
      <c r="D31" s="29">
        <v>36.064</v>
      </c>
      <c r="E31" s="29">
        <v>88.131</v>
      </c>
      <c r="F31" s="29">
        <v>88.212000000000003</v>
      </c>
      <c r="G31" s="60">
        <v>130.87</v>
      </c>
      <c r="H31" s="60">
        <v>93.328296000000009</v>
      </c>
      <c r="I31" s="60">
        <v>195.53</v>
      </c>
      <c r="J31" s="60">
        <v>98.46135228</v>
      </c>
      <c r="K31" s="60">
        <v>103.87672665539999</v>
      </c>
    </row>
    <row r="32" spans="1:11" x14ac:dyDescent="0.3">
      <c r="A32" s="13" t="s">
        <v>42</v>
      </c>
      <c r="B32" s="15" t="s">
        <v>115</v>
      </c>
      <c r="C32" s="8" t="s">
        <v>75</v>
      </c>
      <c r="D32" s="29">
        <v>483.54414000000003</v>
      </c>
      <c r="E32" s="29">
        <v>338.79532999999998</v>
      </c>
      <c r="F32" s="55">
        <v>516.23900000000003</v>
      </c>
      <c r="G32" s="59">
        <v>549.794535</v>
      </c>
      <c r="H32" s="58">
        <v>546.18086200000005</v>
      </c>
      <c r="I32" s="59">
        <v>580.03323442499993</v>
      </c>
      <c r="J32" s="58">
        <v>576.22080941000002</v>
      </c>
      <c r="K32" s="58">
        <v>607.91295392755001</v>
      </c>
    </row>
    <row r="33" spans="1:11" x14ac:dyDescent="0.3">
      <c r="A33" s="43" t="s">
        <v>43</v>
      </c>
      <c r="B33" s="44" t="s">
        <v>116</v>
      </c>
      <c r="C33" s="45" t="s">
        <v>75</v>
      </c>
      <c r="D33" s="46">
        <v>89468.491589999991</v>
      </c>
      <c r="E33" s="46">
        <v>110312.60970999999</v>
      </c>
      <c r="F33" s="46">
        <v>110618.13151905069</v>
      </c>
      <c r="G33" s="64">
        <v>117808.31006778897</v>
      </c>
      <c r="H33" s="63">
        <v>117033.98314715564</v>
      </c>
      <c r="I33" s="64">
        <v>124287.76712151736</v>
      </c>
      <c r="J33" s="63">
        <v>123470.85222024919</v>
      </c>
      <c r="K33" s="58">
        <v>130261.74909236288</v>
      </c>
    </row>
    <row r="34" spans="1:11" x14ac:dyDescent="0.3">
      <c r="A34" s="13" t="s">
        <v>117</v>
      </c>
      <c r="B34" s="15" t="s">
        <v>118</v>
      </c>
      <c r="C34" s="8" t="s">
        <v>75</v>
      </c>
      <c r="D34" s="29">
        <v>0</v>
      </c>
      <c r="E34" s="29">
        <v>0</v>
      </c>
      <c r="F34" s="29">
        <v>0</v>
      </c>
      <c r="G34" s="59">
        <v>0</v>
      </c>
      <c r="H34" s="59"/>
      <c r="I34" s="59">
        <v>0</v>
      </c>
      <c r="J34" s="59"/>
      <c r="K34" s="59"/>
    </row>
    <row r="35" spans="1:11" ht="20.399999999999999" x14ac:dyDescent="0.3">
      <c r="A35" s="13" t="s">
        <v>119</v>
      </c>
      <c r="B35" s="15" t="s">
        <v>120</v>
      </c>
      <c r="C35" s="8" t="s">
        <v>75</v>
      </c>
      <c r="D35" s="29">
        <v>3.8247</v>
      </c>
      <c r="E35" s="29">
        <v>795.41522999999995</v>
      </c>
      <c r="F35" s="56">
        <v>0</v>
      </c>
      <c r="G35" s="59">
        <v>0</v>
      </c>
      <c r="H35" s="59"/>
      <c r="I35" s="59">
        <v>0</v>
      </c>
      <c r="J35" s="59"/>
      <c r="K35" s="59"/>
    </row>
    <row r="36" spans="1:11" ht="20.399999999999999" x14ac:dyDescent="0.3">
      <c r="A36" s="13" t="s">
        <v>121</v>
      </c>
      <c r="B36" s="16" t="s">
        <v>87</v>
      </c>
      <c r="C36" s="8" t="s">
        <v>75</v>
      </c>
      <c r="D36" s="29">
        <v>483.41481999999996</v>
      </c>
      <c r="E36" s="29">
        <v>1615.1221399999999</v>
      </c>
      <c r="F36" s="55">
        <v>120</v>
      </c>
      <c r="G36" s="59">
        <v>127.8</v>
      </c>
      <c r="H36" s="58">
        <v>126.96000000000001</v>
      </c>
      <c r="I36" s="59">
        <v>134.82899999999998</v>
      </c>
      <c r="J36" s="58">
        <v>133.94280000000001</v>
      </c>
      <c r="K36" s="58">
        <v>141.30965399999999</v>
      </c>
    </row>
    <row r="37" spans="1:11" x14ac:dyDescent="0.3">
      <c r="A37" s="13" t="s">
        <v>122</v>
      </c>
      <c r="B37" s="15" t="s">
        <v>123</v>
      </c>
      <c r="C37" s="8" t="s">
        <v>75</v>
      </c>
      <c r="D37" s="29">
        <v>12.321870000000001</v>
      </c>
      <c r="E37" s="29">
        <v>52.156999999999996</v>
      </c>
      <c r="F37" s="29">
        <v>0</v>
      </c>
      <c r="G37" s="59">
        <v>0</v>
      </c>
      <c r="H37" s="59"/>
      <c r="I37" s="59">
        <v>0</v>
      </c>
      <c r="J37" s="59"/>
      <c r="K37" s="59"/>
    </row>
    <row r="38" spans="1:11" x14ac:dyDescent="0.3">
      <c r="A38" s="13" t="s">
        <v>124</v>
      </c>
      <c r="B38" s="17" t="s">
        <v>99</v>
      </c>
      <c r="C38" s="8" t="s">
        <v>75</v>
      </c>
      <c r="D38" s="29">
        <v>16237.609890000002</v>
      </c>
      <c r="E38" s="29">
        <v>15938.939870000002</v>
      </c>
      <c r="F38" s="29">
        <v>10666.849999999999</v>
      </c>
      <c r="G38" s="59">
        <v>11360.195249999997</v>
      </c>
      <c r="H38" s="58">
        <v>11426.400000000001</v>
      </c>
      <c r="I38" s="59">
        <v>11985.005988749996</v>
      </c>
      <c r="J38" s="58">
        <v>12054.852000000001</v>
      </c>
      <c r="K38" s="58">
        <v>12717.86886</v>
      </c>
    </row>
    <row r="39" spans="1:11" x14ac:dyDescent="0.3">
      <c r="A39" s="43" t="s">
        <v>125</v>
      </c>
      <c r="B39" s="47" t="s">
        <v>126</v>
      </c>
      <c r="C39" s="48" t="s">
        <v>75</v>
      </c>
      <c r="D39" s="38">
        <v>2018.1547700000001</v>
      </c>
      <c r="E39" s="38">
        <v>2410.46821</v>
      </c>
      <c r="F39" s="38">
        <v>3814.0000000000005</v>
      </c>
      <c r="G39" s="65">
        <v>4061.91</v>
      </c>
      <c r="H39" s="65">
        <v>3958.9320000000007</v>
      </c>
      <c r="I39" s="65">
        <v>4285.3150499999992</v>
      </c>
      <c r="J39" s="65">
        <v>4137.0839399999995</v>
      </c>
      <c r="K39" s="61">
        <v>4364.6235566999994</v>
      </c>
    </row>
    <row r="40" spans="1:11" ht="20.399999999999999" x14ac:dyDescent="0.3">
      <c r="A40" s="13" t="s">
        <v>127</v>
      </c>
      <c r="B40" s="18" t="s">
        <v>128</v>
      </c>
      <c r="C40" s="19" t="s">
        <v>75</v>
      </c>
      <c r="D40" s="28">
        <v>0</v>
      </c>
      <c r="E40" s="28">
        <v>0</v>
      </c>
      <c r="F40" s="28">
        <v>0</v>
      </c>
      <c r="G40" s="61">
        <v>0</v>
      </c>
      <c r="H40" s="61">
        <v>0</v>
      </c>
      <c r="I40" s="61">
        <v>0</v>
      </c>
      <c r="J40" s="61">
        <v>0</v>
      </c>
      <c r="K40" s="61">
        <v>0</v>
      </c>
    </row>
    <row r="41" spans="1:11" x14ac:dyDescent="0.3">
      <c r="A41" s="13" t="s">
        <v>129</v>
      </c>
      <c r="B41" s="18" t="s">
        <v>130</v>
      </c>
      <c r="C41" s="19" t="s">
        <v>75</v>
      </c>
      <c r="D41" s="28">
        <v>0</v>
      </c>
      <c r="E41" s="28">
        <v>0</v>
      </c>
      <c r="F41" s="28">
        <v>0</v>
      </c>
      <c r="G41" s="61">
        <v>0</v>
      </c>
      <c r="H41" s="61">
        <v>0</v>
      </c>
      <c r="I41" s="61">
        <v>0</v>
      </c>
      <c r="J41" s="61">
        <v>0</v>
      </c>
      <c r="K41" s="61">
        <v>0</v>
      </c>
    </row>
    <row r="42" spans="1:11" x14ac:dyDescent="0.3">
      <c r="A42" s="50" t="s">
        <v>131</v>
      </c>
      <c r="B42" s="51" t="s">
        <v>132</v>
      </c>
      <c r="C42" s="52" t="s">
        <v>75</v>
      </c>
      <c r="D42" s="53">
        <v>3419.7135800000106</v>
      </c>
      <c r="E42" s="49">
        <v>2611.1251950000151</v>
      </c>
      <c r="F42" s="53">
        <v>3865.067022900228</v>
      </c>
      <c r="G42" s="66">
        <v>4116.2963793887757</v>
      </c>
      <c r="H42" s="66">
        <v>4011.9395697704749</v>
      </c>
      <c r="I42" s="66">
        <v>4342.6926802551025</v>
      </c>
      <c r="J42" s="66">
        <v>4192.4768504101085</v>
      </c>
      <c r="K42" s="61">
        <v>4423.0630771826836</v>
      </c>
    </row>
    <row r="43" spans="1:11" x14ac:dyDescent="0.3">
      <c r="A43" s="13" t="s">
        <v>133</v>
      </c>
      <c r="B43" s="18" t="s">
        <v>134</v>
      </c>
      <c r="C43" s="19" t="s">
        <v>75</v>
      </c>
      <c r="D43" s="28">
        <v>0</v>
      </c>
      <c r="E43" s="28">
        <v>0</v>
      </c>
      <c r="F43" s="28">
        <v>0</v>
      </c>
      <c r="G43" s="61">
        <v>0</v>
      </c>
      <c r="H43" s="61">
        <v>0</v>
      </c>
      <c r="I43" s="61">
        <v>0</v>
      </c>
      <c r="J43" s="61">
        <v>0</v>
      </c>
      <c r="K43" s="61">
        <v>0</v>
      </c>
    </row>
    <row r="44" spans="1:11" ht="20.399999999999999" x14ac:dyDescent="0.3">
      <c r="A44" s="13" t="s">
        <v>135</v>
      </c>
      <c r="B44" s="18" t="s">
        <v>136</v>
      </c>
      <c r="C44" s="8" t="s">
        <v>75</v>
      </c>
      <c r="D44" s="29">
        <v>915.06000000000006</v>
      </c>
      <c r="E44" s="29">
        <v>1017.2386000000001</v>
      </c>
      <c r="F44" s="29">
        <v>1227.662</v>
      </c>
      <c r="G44" s="59">
        <v>1307.46</v>
      </c>
      <c r="H44" s="59">
        <v>1274.3131560000002</v>
      </c>
      <c r="I44" s="59">
        <v>1379.37</v>
      </c>
      <c r="J44" s="59">
        <v>1331.65724802</v>
      </c>
      <c r="K44" s="59">
        <v>1404.8983966610999</v>
      </c>
    </row>
    <row r="45" spans="1:11" ht="20.399999999999999" x14ac:dyDescent="0.3">
      <c r="A45" s="13" t="s">
        <v>137</v>
      </c>
      <c r="B45" s="18" t="s">
        <v>138</v>
      </c>
      <c r="C45" s="6" t="s">
        <v>75</v>
      </c>
      <c r="D45" s="28">
        <v>161.35196000000002</v>
      </c>
      <c r="E45" s="28">
        <v>255.84360000000001</v>
      </c>
      <c r="F45" s="28">
        <v>303.55199999999996</v>
      </c>
      <c r="G45" s="58">
        <v>323.28287999999992</v>
      </c>
      <c r="H45" s="58">
        <v>315.08697599999999</v>
      </c>
      <c r="I45" s="58">
        <v>341.06343839999988</v>
      </c>
      <c r="J45" s="58">
        <v>329.26588991999995</v>
      </c>
      <c r="K45" s="58">
        <v>347.37551386559994</v>
      </c>
    </row>
    <row r="46" spans="1:11" x14ac:dyDescent="0.3">
      <c r="A46" s="13" t="s">
        <v>139</v>
      </c>
      <c r="B46" s="18" t="s">
        <v>140</v>
      </c>
      <c r="C46" s="6" t="s">
        <v>75</v>
      </c>
      <c r="D46" s="28">
        <v>270.86340000000001</v>
      </c>
      <c r="E46" s="28">
        <v>1108.5923</v>
      </c>
      <c r="F46" s="28">
        <v>718.626982</v>
      </c>
      <c r="G46" s="58">
        <v>765.33773582999993</v>
      </c>
      <c r="H46" s="58">
        <v>745.93480731600005</v>
      </c>
      <c r="I46" s="58">
        <v>807.4313113006499</v>
      </c>
      <c r="J46" s="58">
        <v>779.50187364522003</v>
      </c>
      <c r="K46" s="58">
        <v>822.37447669570713</v>
      </c>
    </row>
    <row r="47" spans="1:11" x14ac:dyDescent="0.3">
      <c r="A47" s="13" t="s">
        <v>141</v>
      </c>
      <c r="B47" s="18" t="s">
        <v>142</v>
      </c>
      <c r="C47" s="19" t="s">
        <v>75</v>
      </c>
      <c r="D47" s="28">
        <v>6055.4271000000008</v>
      </c>
      <c r="E47" s="28">
        <v>6214.8142149999558</v>
      </c>
      <c r="F47" s="28">
        <v>2568.7689930000001</v>
      </c>
      <c r="G47" s="61">
        <v>2735.7389775450001</v>
      </c>
      <c r="H47" s="61">
        <v>2666.3822147339997</v>
      </c>
      <c r="I47" s="61">
        <v>2886.2046213099748</v>
      </c>
      <c r="J47" s="61">
        <v>2786.3694143970301</v>
      </c>
      <c r="K47" s="61">
        <v>2939.6197321888667</v>
      </c>
    </row>
    <row r="48" spans="1:11" x14ac:dyDescent="0.3">
      <c r="A48" s="20" t="s">
        <v>143</v>
      </c>
      <c r="B48" s="21" t="s">
        <v>144</v>
      </c>
      <c r="C48" s="6" t="s">
        <v>75</v>
      </c>
      <c r="D48" s="28">
        <v>0</v>
      </c>
      <c r="E48" s="28">
        <v>0</v>
      </c>
      <c r="F48" s="28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</row>
    <row r="49" spans="1:11" x14ac:dyDescent="0.3">
      <c r="A49" s="20" t="s">
        <v>145</v>
      </c>
      <c r="B49" s="21" t="s">
        <v>146</v>
      </c>
      <c r="C49" s="6" t="s">
        <v>75</v>
      </c>
      <c r="D49" s="28">
        <v>0</v>
      </c>
      <c r="E49" s="28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</row>
    <row r="50" spans="1:11" x14ac:dyDescent="0.3">
      <c r="A50" s="20" t="s">
        <v>147</v>
      </c>
      <c r="B50" s="21" t="s">
        <v>148</v>
      </c>
      <c r="C50" s="6" t="s">
        <v>75</v>
      </c>
      <c r="D50" s="28">
        <v>0</v>
      </c>
      <c r="E50" s="28">
        <v>0</v>
      </c>
      <c r="F50" s="28">
        <v>0</v>
      </c>
      <c r="G50" s="58"/>
      <c r="H50" s="58"/>
      <c r="I50" s="58"/>
      <c r="J50" s="58"/>
      <c r="K50" s="58"/>
    </row>
    <row r="51" spans="1:11" x14ac:dyDescent="0.3">
      <c r="A51" s="20" t="s">
        <v>149</v>
      </c>
      <c r="B51" s="21" t="s">
        <v>150</v>
      </c>
      <c r="C51" s="6" t="s">
        <v>75</v>
      </c>
      <c r="D51" s="28">
        <v>0</v>
      </c>
      <c r="E51" s="28">
        <v>0</v>
      </c>
      <c r="F51" s="28">
        <v>0</v>
      </c>
      <c r="G51" s="58"/>
      <c r="H51" s="58"/>
      <c r="I51" s="58"/>
      <c r="J51" s="58"/>
      <c r="K51" s="58"/>
    </row>
    <row r="52" spans="1:11" x14ac:dyDescent="0.3">
      <c r="A52" s="20" t="s">
        <v>151</v>
      </c>
      <c r="B52" s="21" t="s">
        <v>152</v>
      </c>
      <c r="C52" s="6" t="s">
        <v>75</v>
      </c>
      <c r="D52" s="28">
        <v>0</v>
      </c>
      <c r="E52" s="28">
        <v>0</v>
      </c>
      <c r="F52" s="28">
        <v>0</v>
      </c>
      <c r="G52" s="58"/>
      <c r="H52" s="58"/>
      <c r="I52" s="58"/>
      <c r="J52" s="58"/>
      <c r="K52" s="58"/>
    </row>
    <row r="53" spans="1:11" x14ac:dyDescent="0.3">
      <c r="A53" s="20" t="s">
        <v>153</v>
      </c>
      <c r="B53" s="21" t="s">
        <v>154</v>
      </c>
      <c r="C53" s="6" t="s">
        <v>75</v>
      </c>
      <c r="D53" s="28">
        <v>0</v>
      </c>
      <c r="E53" s="28">
        <v>0</v>
      </c>
      <c r="F53" s="28">
        <v>0</v>
      </c>
      <c r="G53" s="58"/>
      <c r="H53" s="58"/>
      <c r="I53" s="58"/>
      <c r="J53" s="58"/>
      <c r="K53" s="58"/>
    </row>
    <row r="54" spans="1:11" x14ac:dyDescent="0.3">
      <c r="A54" s="20" t="s">
        <v>155</v>
      </c>
      <c r="B54" s="21" t="s">
        <v>156</v>
      </c>
      <c r="C54" s="6" t="s">
        <v>75</v>
      </c>
      <c r="D54" s="28">
        <v>0</v>
      </c>
      <c r="E54" s="28">
        <v>0</v>
      </c>
      <c r="F54" s="28">
        <v>0</v>
      </c>
      <c r="G54" s="58"/>
      <c r="H54" s="58"/>
      <c r="I54" s="58"/>
      <c r="J54" s="58"/>
      <c r="K54" s="58"/>
    </row>
    <row r="55" spans="1:11" ht="20.399999999999999" x14ac:dyDescent="0.3">
      <c r="A55" s="20" t="s">
        <v>157</v>
      </c>
      <c r="B55" s="22" t="s">
        <v>158</v>
      </c>
      <c r="C55" s="8" t="s">
        <v>75</v>
      </c>
      <c r="D55" s="28">
        <v>0</v>
      </c>
      <c r="E55" s="28">
        <v>0</v>
      </c>
      <c r="F55" s="28">
        <v>0</v>
      </c>
      <c r="G55" s="58"/>
      <c r="H55" s="58"/>
      <c r="I55" s="58"/>
      <c r="J55" s="58"/>
      <c r="K55" s="58"/>
    </row>
    <row r="56" spans="1:11" x14ac:dyDescent="0.3">
      <c r="A56" s="20" t="s">
        <v>159</v>
      </c>
      <c r="B56" s="21" t="s">
        <v>160</v>
      </c>
      <c r="C56" s="6" t="s">
        <v>75</v>
      </c>
      <c r="D56" s="28">
        <v>0</v>
      </c>
      <c r="E56" s="28">
        <v>0</v>
      </c>
      <c r="F56" s="28">
        <v>0</v>
      </c>
      <c r="G56" s="58"/>
      <c r="H56" s="58"/>
      <c r="I56" s="58"/>
      <c r="J56" s="58"/>
      <c r="K56" s="58"/>
    </row>
    <row r="57" spans="1:11" x14ac:dyDescent="0.3">
      <c r="A57" s="20" t="s">
        <v>161</v>
      </c>
      <c r="B57" s="21" t="s">
        <v>162</v>
      </c>
      <c r="C57" s="6" t="s">
        <v>75</v>
      </c>
      <c r="D57" s="28">
        <v>0</v>
      </c>
      <c r="E57" s="28">
        <v>0</v>
      </c>
      <c r="F57" s="28">
        <v>75</v>
      </c>
      <c r="G57" s="59">
        <v>79.875</v>
      </c>
      <c r="H57" s="59">
        <v>77.850000000000009</v>
      </c>
      <c r="I57" s="59">
        <v>84.268124999999998</v>
      </c>
      <c r="J57" s="59">
        <v>81.353250000000003</v>
      </c>
      <c r="K57" s="59">
        <v>85.827678750000004</v>
      </c>
    </row>
    <row r="58" spans="1:11" x14ac:dyDescent="0.3">
      <c r="A58" s="20" t="s">
        <v>163</v>
      </c>
      <c r="B58" s="21" t="s">
        <v>164</v>
      </c>
      <c r="C58" s="6" t="s">
        <v>75</v>
      </c>
      <c r="D58" s="28">
        <v>0</v>
      </c>
      <c r="E58" s="28">
        <v>0</v>
      </c>
      <c r="F58" s="28">
        <v>0</v>
      </c>
      <c r="G58" s="59">
        <v>0</v>
      </c>
      <c r="H58" s="59"/>
      <c r="I58" s="59">
        <v>0</v>
      </c>
      <c r="J58" s="59"/>
      <c r="K58" s="59"/>
    </row>
    <row r="59" spans="1:11" x14ac:dyDescent="0.3">
      <c r="A59" s="20" t="s">
        <v>165</v>
      </c>
      <c r="B59" s="21" t="s">
        <v>166</v>
      </c>
      <c r="C59" s="6" t="s">
        <v>75</v>
      </c>
      <c r="D59" s="28">
        <v>0</v>
      </c>
      <c r="E59" s="28">
        <v>0</v>
      </c>
      <c r="F59" s="28">
        <v>0</v>
      </c>
      <c r="G59" s="59">
        <v>0</v>
      </c>
      <c r="H59" s="59"/>
      <c r="I59" s="59">
        <v>0</v>
      </c>
      <c r="J59" s="59"/>
      <c r="K59" s="59"/>
    </row>
    <row r="60" spans="1:11" x14ac:dyDescent="0.3">
      <c r="A60" s="20" t="s">
        <v>167</v>
      </c>
      <c r="B60" s="21" t="s">
        <v>168</v>
      </c>
      <c r="C60" s="6" t="s">
        <v>75</v>
      </c>
      <c r="D60" s="28">
        <v>463.16698999999994</v>
      </c>
      <c r="E60" s="28">
        <v>9.8783599999999989</v>
      </c>
      <c r="F60" s="28">
        <v>80</v>
      </c>
      <c r="G60" s="59">
        <v>85.199999999999989</v>
      </c>
      <c r="H60" s="59">
        <v>83.04</v>
      </c>
      <c r="I60" s="59">
        <v>89.885999999999981</v>
      </c>
      <c r="J60" s="59">
        <v>86.776799999999994</v>
      </c>
      <c r="K60" s="59">
        <v>91.549523999999991</v>
      </c>
    </row>
    <row r="61" spans="1:11" x14ac:dyDescent="0.3">
      <c r="A61" s="20" t="s">
        <v>169</v>
      </c>
      <c r="B61" s="21" t="s">
        <v>170</v>
      </c>
      <c r="C61" s="6" t="s">
        <v>75</v>
      </c>
      <c r="D61" s="28">
        <v>295.85536999999999</v>
      </c>
      <c r="E61" s="28">
        <v>736.03590999999994</v>
      </c>
      <c r="F61" s="28">
        <v>120</v>
      </c>
      <c r="G61" s="59">
        <v>127.8</v>
      </c>
      <c r="H61" s="59">
        <v>124.56</v>
      </c>
      <c r="I61" s="59">
        <v>134.82899999999998</v>
      </c>
      <c r="J61" s="59">
        <v>130.1652</v>
      </c>
      <c r="K61" s="59">
        <v>137.324286</v>
      </c>
    </row>
    <row r="62" spans="1:11" x14ac:dyDescent="0.3">
      <c r="A62" s="20" t="s">
        <v>171</v>
      </c>
      <c r="B62" s="21" t="s">
        <v>172</v>
      </c>
      <c r="C62" s="6" t="s">
        <v>75</v>
      </c>
      <c r="D62" s="28">
        <v>0</v>
      </c>
      <c r="E62" s="28">
        <v>0</v>
      </c>
      <c r="F62" s="28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</row>
    <row r="63" spans="1:11" ht="20.399999999999999" x14ac:dyDescent="0.3">
      <c r="A63" s="20" t="s">
        <v>173</v>
      </c>
      <c r="B63" s="21" t="s">
        <v>174</v>
      </c>
      <c r="C63" s="6" t="s">
        <v>75</v>
      </c>
      <c r="D63" s="28">
        <v>0</v>
      </c>
      <c r="E63" s="28">
        <v>0</v>
      </c>
      <c r="F63" s="28">
        <v>0</v>
      </c>
      <c r="G63" s="58"/>
      <c r="H63" s="58"/>
      <c r="I63" s="58"/>
      <c r="J63" s="58"/>
      <c r="K63" s="58"/>
    </row>
    <row r="64" spans="1:11" x14ac:dyDescent="0.3">
      <c r="A64" s="20" t="s">
        <v>175</v>
      </c>
      <c r="B64" s="21" t="s">
        <v>176</v>
      </c>
      <c r="C64" s="6" t="s">
        <v>75</v>
      </c>
      <c r="D64" s="28">
        <v>0</v>
      </c>
      <c r="E64" s="28">
        <v>0</v>
      </c>
      <c r="F64" s="28">
        <v>0</v>
      </c>
      <c r="G64" s="60">
        <v>0</v>
      </c>
      <c r="H64" s="60">
        <v>0</v>
      </c>
      <c r="I64" s="60">
        <v>0</v>
      </c>
      <c r="J64" s="60">
        <v>0</v>
      </c>
      <c r="K64" s="60">
        <v>0</v>
      </c>
    </row>
    <row r="65" spans="1:11" ht="15" thickBot="1" x14ac:dyDescent="0.35">
      <c r="A65" s="20" t="s">
        <v>177</v>
      </c>
      <c r="B65" s="23" t="s">
        <v>178</v>
      </c>
      <c r="C65" s="24" t="s">
        <v>75</v>
      </c>
      <c r="D65" s="30">
        <v>5296.4047399999999</v>
      </c>
      <c r="E65" s="30">
        <v>5468.8999449999556</v>
      </c>
      <c r="F65" s="57">
        <v>2293.7689930000001</v>
      </c>
      <c r="G65" s="62">
        <v>2442.8639775450001</v>
      </c>
      <c r="H65" s="62">
        <v>2380.9322147339999</v>
      </c>
      <c r="I65" s="62">
        <v>2577.221496309975</v>
      </c>
      <c r="J65" s="62">
        <v>2488.07416439703</v>
      </c>
      <c r="K65" s="62">
        <v>2624.9182434388667</v>
      </c>
    </row>
    <row r="66" spans="1:11" ht="15" thickBot="1" x14ac:dyDescent="0.35">
      <c r="A66" s="10" t="s">
        <v>179</v>
      </c>
      <c r="B66" s="25" t="s">
        <v>180</v>
      </c>
      <c r="C66" s="12" t="s">
        <v>75</v>
      </c>
      <c r="D66" s="30">
        <v>261443.03333999997</v>
      </c>
      <c r="E66" s="30">
        <v>273088.53869000007</v>
      </c>
      <c r="F66" s="30">
        <v>253478.53612209996</v>
      </c>
      <c r="G66" s="31">
        <v>298568.98697300721</v>
      </c>
      <c r="H66" s="31">
        <v>298694.40072895051</v>
      </c>
      <c r="I66" s="31">
        <v>340276.55852405936</v>
      </c>
      <c r="J66" s="31">
        <v>343393.07794321777</v>
      </c>
      <c r="K66" s="31">
        <v>372351.59082009469</v>
      </c>
    </row>
    <row r="68" spans="1:11" x14ac:dyDescent="0.3">
      <c r="B68" s="33" t="s">
        <v>182</v>
      </c>
      <c r="D68" s="34" t="e">
        <v>#REF!</v>
      </c>
      <c r="E68" s="34" t="e">
        <v>#REF!</v>
      </c>
      <c r="F68" s="34" t="e">
        <v>#REF!</v>
      </c>
      <c r="G68" s="34" t="e">
        <v>#REF!</v>
      </c>
      <c r="H68" s="34" t="e">
        <v>#REF!</v>
      </c>
      <c r="I68" s="34" t="e">
        <v>#REF!</v>
      </c>
      <c r="J68" s="34" t="e">
        <v>#REF!</v>
      </c>
      <c r="K68" s="34" t="e">
        <v>#REF!</v>
      </c>
    </row>
    <row r="69" spans="1:11" x14ac:dyDescent="0.3">
      <c r="B69" s="33" t="s">
        <v>183</v>
      </c>
      <c r="D69" s="34" t="e">
        <v>#REF!</v>
      </c>
      <c r="E69" s="34" t="e">
        <v>#REF!</v>
      </c>
      <c r="F69" s="34" t="e">
        <v>#REF!</v>
      </c>
      <c r="G69" s="34" t="e">
        <v>#REF!</v>
      </c>
      <c r="H69" s="34" t="e">
        <v>#REF!</v>
      </c>
      <c r="I69" s="34" t="e">
        <v>#REF!</v>
      </c>
      <c r="J69" s="34" t="e">
        <v>#REF!</v>
      </c>
      <c r="K69" s="34" t="e">
        <v>#REF!</v>
      </c>
    </row>
    <row r="70" spans="1:11" x14ac:dyDescent="0.3">
      <c r="B70" s="33" t="s">
        <v>184</v>
      </c>
      <c r="D70" s="34" t="e">
        <v>#REF!</v>
      </c>
      <c r="E70" s="34" t="e">
        <v>#REF!</v>
      </c>
      <c r="F70" s="34" t="e">
        <v>#REF!</v>
      </c>
      <c r="G70" s="34" t="e">
        <v>#REF!</v>
      </c>
      <c r="H70" s="34" t="e">
        <v>#REF!</v>
      </c>
      <c r="I70" s="34" t="e">
        <v>#REF!</v>
      </c>
      <c r="J70" s="34" t="e">
        <v>#REF!</v>
      </c>
      <c r="K70" s="34" t="e">
        <v>#REF!</v>
      </c>
    </row>
    <row r="71" spans="1:11" x14ac:dyDescent="0.3">
      <c r="B71" s="33" t="s">
        <v>185</v>
      </c>
      <c r="D71" s="34" t="e">
        <v>#REF!</v>
      </c>
      <c r="E71" s="34" t="e">
        <v>#REF!</v>
      </c>
      <c r="F71" s="34" t="e">
        <v>#REF!</v>
      </c>
      <c r="G71" s="34" t="e">
        <v>#REF!</v>
      </c>
      <c r="H71" s="34" t="e">
        <v>#REF!</v>
      </c>
      <c r="I71" s="34" t="e">
        <v>#REF!</v>
      </c>
      <c r="J71" s="34" t="e">
        <v>#REF!</v>
      </c>
      <c r="K71" s="34" t="e">
        <v>#REF!</v>
      </c>
    </row>
    <row r="73" spans="1:11" x14ac:dyDescent="0.3">
      <c r="B73" s="33" t="s">
        <v>182</v>
      </c>
      <c r="D73" s="34" t="e">
        <f>D68/1000</f>
        <v>#REF!</v>
      </c>
      <c r="E73" s="34" t="e">
        <f>#N/A</f>
        <v>#N/A</v>
      </c>
      <c r="F73" s="34" t="e">
        <f>#N/A</f>
        <v>#N/A</v>
      </c>
      <c r="G73" s="34" t="e">
        <f>#N/A</f>
        <v>#N/A</v>
      </c>
      <c r="H73" s="34" t="e">
        <f>#N/A</f>
        <v>#N/A</v>
      </c>
      <c r="I73" s="34" t="e">
        <f>#N/A</f>
        <v>#N/A</v>
      </c>
      <c r="J73" s="34" t="e">
        <f>#N/A</f>
        <v>#N/A</v>
      </c>
      <c r="K73" s="34" t="e">
        <f>#N/A</f>
        <v>#N/A</v>
      </c>
    </row>
    <row r="74" spans="1:11" x14ac:dyDescent="0.3">
      <c r="B74" s="33" t="s">
        <v>183</v>
      </c>
      <c r="D74" s="34" t="e">
        <f>#N/A</f>
        <v>#N/A</v>
      </c>
      <c r="E74" s="34" t="e">
        <f>#N/A</f>
        <v>#N/A</v>
      </c>
      <c r="F74" s="34" t="e">
        <f>#N/A</f>
        <v>#N/A</v>
      </c>
      <c r="G74" s="34" t="e">
        <f>#N/A</f>
        <v>#N/A</v>
      </c>
      <c r="H74" s="34" t="e">
        <f>#N/A</f>
        <v>#N/A</v>
      </c>
      <c r="I74" s="34" t="e">
        <f>#N/A</f>
        <v>#N/A</v>
      </c>
      <c r="J74" s="34" t="e">
        <f>#N/A</f>
        <v>#N/A</v>
      </c>
      <c r="K74" s="34" t="e">
        <f>#N/A</f>
        <v>#N/A</v>
      </c>
    </row>
    <row r="75" spans="1:11" x14ac:dyDescent="0.3">
      <c r="B75" s="33" t="s">
        <v>184</v>
      </c>
      <c r="D75" s="34" t="e">
        <f>#N/A</f>
        <v>#N/A</v>
      </c>
      <c r="E75" s="34" t="e">
        <f>#N/A</f>
        <v>#N/A</v>
      </c>
      <c r="F75" s="34" t="e">
        <f>#N/A</f>
        <v>#N/A</v>
      </c>
      <c r="G75" s="34" t="e">
        <f>#N/A</f>
        <v>#N/A</v>
      </c>
      <c r="H75" s="34" t="e">
        <f>#N/A</f>
        <v>#N/A</v>
      </c>
      <c r="I75" s="34" t="e">
        <f>#N/A</f>
        <v>#N/A</v>
      </c>
      <c r="J75" s="34" t="e">
        <f>#N/A</f>
        <v>#N/A</v>
      </c>
      <c r="K75" s="34" t="e">
        <f>#N/A</f>
        <v>#N/A</v>
      </c>
    </row>
    <row r="76" spans="1:11" x14ac:dyDescent="0.3">
      <c r="B76" s="33" t="s">
        <v>185</v>
      </c>
      <c r="D76" s="34" t="e">
        <f>#N/A</f>
        <v>#N/A</v>
      </c>
      <c r="E76" s="34" t="e">
        <f>#N/A</f>
        <v>#N/A</v>
      </c>
      <c r="F76" s="34" t="e">
        <f>#N/A</f>
        <v>#N/A</v>
      </c>
      <c r="G76" s="34" t="e">
        <f>#N/A</f>
        <v>#N/A</v>
      </c>
      <c r="H76" s="34" t="e">
        <f>#N/A</f>
        <v>#N/A</v>
      </c>
      <c r="I76" s="34" t="e">
        <f>#N/A</f>
        <v>#N/A</v>
      </c>
      <c r="J76" s="34" t="e">
        <f>#N/A</f>
        <v>#N/A</v>
      </c>
      <c r="K76" s="34" t="e">
        <f>#N/A</f>
        <v>#N/A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6:G44"/>
  <sheetViews>
    <sheetView workbookViewId="0">
      <selection activeCell="O20" sqref="O20"/>
    </sheetView>
  </sheetViews>
  <sheetFormatPr defaultRowHeight="14.4" x14ac:dyDescent="0.3"/>
  <cols>
    <col min="2" max="2" width="68.109375" customWidth="1"/>
    <col min="3" max="7" width="14.88671875" customWidth="1"/>
  </cols>
  <sheetData>
    <row r="6" spans="1:7" ht="94.2" thickBot="1" x14ac:dyDescent="0.35">
      <c r="A6" s="263" t="s">
        <v>486</v>
      </c>
      <c r="B6" s="263" t="s">
        <v>487</v>
      </c>
      <c r="C6" s="263" t="s">
        <v>488</v>
      </c>
      <c r="D6" s="263" t="s">
        <v>489</v>
      </c>
      <c r="E6" s="263" t="s">
        <v>490</v>
      </c>
      <c r="F6" s="263" t="s">
        <v>491</v>
      </c>
      <c r="G6" s="264" t="s">
        <v>492</v>
      </c>
    </row>
    <row r="7" spans="1:7" ht="16.2" thickBot="1" x14ac:dyDescent="0.35">
      <c r="A7" s="265" t="s">
        <v>493</v>
      </c>
      <c r="B7" s="265" t="s">
        <v>494</v>
      </c>
      <c r="C7" s="266">
        <v>177804.3</v>
      </c>
      <c r="D7" s="266">
        <v>165103.20000000001</v>
      </c>
      <c r="E7" s="266">
        <v>144082.29999999999</v>
      </c>
      <c r="F7" s="266">
        <v>190896.9</v>
      </c>
      <c r="G7" s="266">
        <v>677886.9</v>
      </c>
    </row>
    <row r="8" spans="1:7" ht="16.2" thickBot="1" x14ac:dyDescent="0.35">
      <c r="A8" s="267">
        <v>1</v>
      </c>
      <c r="B8" s="268" t="s">
        <v>495</v>
      </c>
      <c r="C8" s="266">
        <v>98373.3</v>
      </c>
      <c r="D8" s="266">
        <v>86029.1</v>
      </c>
      <c r="E8" s="266">
        <v>105465.3</v>
      </c>
      <c r="F8" s="266">
        <v>153072.9</v>
      </c>
      <c r="G8" s="266">
        <v>442940.6</v>
      </c>
    </row>
    <row r="9" spans="1:7" ht="16.2" thickBot="1" x14ac:dyDescent="0.35">
      <c r="A9" s="265" t="s">
        <v>242</v>
      </c>
      <c r="B9" s="268" t="s">
        <v>496</v>
      </c>
      <c r="C9" s="266">
        <v>6997.5</v>
      </c>
      <c r="D9" s="266">
        <v>6172.9</v>
      </c>
      <c r="E9" s="266">
        <v>19737</v>
      </c>
      <c r="F9" s="266">
        <v>65231.7</v>
      </c>
      <c r="G9" s="266">
        <v>98139.199999999997</v>
      </c>
    </row>
    <row r="10" spans="1:7" ht="31.8" thickBot="1" x14ac:dyDescent="0.35">
      <c r="A10" s="265" t="s">
        <v>471</v>
      </c>
      <c r="B10" s="268" t="s">
        <v>200</v>
      </c>
      <c r="C10" s="269"/>
      <c r="D10" s="269"/>
      <c r="E10" s="269"/>
      <c r="F10" s="269"/>
      <c r="G10" s="266">
        <v>0</v>
      </c>
    </row>
    <row r="11" spans="1:7" ht="16.2" thickBot="1" x14ac:dyDescent="0.35">
      <c r="A11" s="265" t="s">
        <v>472</v>
      </c>
      <c r="B11" s="268" t="s">
        <v>202</v>
      </c>
      <c r="C11" s="269"/>
      <c r="D11" s="269"/>
      <c r="E11" s="269"/>
      <c r="F11" s="269"/>
      <c r="G11" s="266">
        <v>0</v>
      </c>
    </row>
    <row r="12" spans="1:7" ht="16.2" thickBot="1" x14ac:dyDescent="0.35">
      <c r="A12" s="265" t="s">
        <v>473</v>
      </c>
      <c r="B12" s="268" t="s">
        <v>497</v>
      </c>
      <c r="C12" s="269"/>
      <c r="D12" s="269"/>
      <c r="E12" s="269"/>
      <c r="F12" s="269"/>
      <c r="G12" s="266">
        <v>0</v>
      </c>
    </row>
    <row r="13" spans="1:7" ht="16.2" thickBot="1" x14ac:dyDescent="0.35">
      <c r="A13" s="265" t="s">
        <v>474</v>
      </c>
      <c r="B13" s="268" t="s">
        <v>498</v>
      </c>
      <c r="C13" s="266">
        <v>6997.5</v>
      </c>
      <c r="D13" s="266">
        <v>6172.9</v>
      </c>
      <c r="E13" s="266">
        <v>19737</v>
      </c>
      <c r="F13" s="266">
        <v>65231.7</v>
      </c>
      <c r="G13" s="266">
        <v>98139.199999999997</v>
      </c>
    </row>
    <row r="14" spans="1:7" ht="16.2" thickBot="1" x14ac:dyDescent="0.35">
      <c r="A14" s="265"/>
      <c r="B14" s="268" t="s">
        <v>499</v>
      </c>
      <c r="C14" s="266">
        <v>6997.5</v>
      </c>
      <c r="D14" s="266">
        <v>6172.9</v>
      </c>
      <c r="E14" s="266">
        <v>19737</v>
      </c>
      <c r="F14" s="266">
        <v>49424.1</v>
      </c>
      <c r="G14" s="266">
        <v>82331.600000000006</v>
      </c>
    </row>
    <row r="15" spans="1:7" ht="16.2" thickBot="1" x14ac:dyDescent="0.35">
      <c r="A15" s="265"/>
      <c r="B15" s="268" t="s">
        <v>500</v>
      </c>
      <c r="C15" s="269"/>
      <c r="D15" s="269"/>
      <c r="E15" s="269"/>
      <c r="F15" s="266">
        <v>15807.6</v>
      </c>
      <c r="G15" s="266">
        <v>15807.6</v>
      </c>
    </row>
    <row r="16" spans="1:7" ht="16.2" thickBot="1" x14ac:dyDescent="0.35">
      <c r="A16" s="265" t="s">
        <v>244</v>
      </c>
      <c r="B16" s="268" t="s">
        <v>501</v>
      </c>
      <c r="C16" s="266">
        <v>38021</v>
      </c>
      <c r="D16" s="266">
        <v>48757.9</v>
      </c>
      <c r="E16" s="266">
        <v>55334</v>
      </c>
      <c r="F16" s="266">
        <v>60440.2</v>
      </c>
      <c r="G16" s="266">
        <v>202553</v>
      </c>
    </row>
    <row r="17" spans="1:7" ht="31.8" thickBot="1" x14ac:dyDescent="0.35">
      <c r="A17" s="265" t="s">
        <v>475</v>
      </c>
      <c r="B17" s="268" t="s">
        <v>324</v>
      </c>
      <c r="C17" s="269"/>
      <c r="D17" s="269"/>
      <c r="E17" s="269"/>
      <c r="F17" s="269"/>
      <c r="G17" s="266">
        <v>0</v>
      </c>
    </row>
    <row r="18" spans="1:7" ht="31.8" thickBot="1" x14ac:dyDescent="0.35">
      <c r="A18" s="265" t="s">
        <v>476</v>
      </c>
      <c r="B18" s="272" t="s">
        <v>502</v>
      </c>
      <c r="C18" s="273">
        <v>37479.4</v>
      </c>
      <c r="D18" s="273">
        <v>48108.2</v>
      </c>
      <c r="E18" s="273">
        <v>54669.4</v>
      </c>
      <c r="F18" s="273">
        <v>59784</v>
      </c>
      <c r="G18" s="273">
        <v>200041</v>
      </c>
    </row>
    <row r="19" spans="1:7" ht="16.2" thickBot="1" x14ac:dyDescent="0.35">
      <c r="A19" s="265"/>
      <c r="B19" s="272" t="s">
        <v>503</v>
      </c>
      <c r="C19" s="273">
        <v>24774.400000000001</v>
      </c>
      <c r="D19" s="273">
        <v>28568.3</v>
      </c>
      <c r="E19" s="273">
        <v>30947.7</v>
      </c>
      <c r="F19" s="273">
        <v>30095.4</v>
      </c>
      <c r="G19" s="273">
        <v>114385.7</v>
      </c>
    </row>
    <row r="20" spans="1:7" ht="16.2" thickBot="1" x14ac:dyDescent="0.35">
      <c r="A20" s="265"/>
      <c r="B20" s="272" t="s">
        <v>504</v>
      </c>
      <c r="C20" s="273">
        <v>12704.9</v>
      </c>
      <c r="D20" s="273">
        <v>19539.900000000001</v>
      </c>
      <c r="E20" s="273">
        <v>23721.7</v>
      </c>
      <c r="F20" s="273">
        <v>29688.7</v>
      </c>
      <c r="G20" s="273">
        <v>85655.3</v>
      </c>
    </row>
    <row r="21" spans="1:7" ht="31.8" thickBot="1" x14ac:dyDescent="0.35">
      <c r="A21" s="265" t="s">
        <v>477</v>
      </c>
      <c r="B21" s="268" t="s">
        <v>505</v>
      </c>
      <c r="C21" s="266">
        <v>541.6</v>
      </c>
      <c r="D21" s="266">
        <v>649.70000000000005</v>
      </c>
      <c r="E21" s="266">
        <v>664.5</v>
      </c>
      <c r="F21" s="266">
        <v>656.1</v>
      </c>
      <c r="G21" s="266">
        <v>2512</v>
      </c>
    </row>
    <row r="22" spans="1:7" ht="16.2" thickBot="1" x14ac:dyDescent="0.35">
      <c r="A22" s="265" t="s">
        <v>506</v>
      </c>
      <c r="B22" s="268" t="s">
        <v>217</v>
      </c>
      <c r="C22" s="269"/>
      <c r="D22" s="270">
        <v>0</v>
      </c>
      <c r="E22" s="270">
        <v>0</v>
      </c>
      <c r="F22" s="270">
        <v>0</v>
      </c>
      <c r="G22" s="270">
        <v>0</v>
      </c>
    </row>
    <row r="23" spans="1:7" ht="16.2" thickBot="1" x14ac:dyDescent="0.35">
      <c r="A23" s="274" t="s">
        <v>250</v>
      </c>
      <c r="B23" s="275" t="s">
        <v>218</v>
      </c>
      <c r="C23" s="276"/>
      <c r="D23" s="277"/>
      <c r="E23" s="277"/>
      <c r="F23" s="277"/>
      <c r="G23" s="278">
        <v>0</v>
      </c>
    </row>
    <row r="24" spans="1:7" ht="16.2" thickBot="1" x14ac:dyDescent="0.35">
      <c r="A24" s="274" t="s">
        <v>478</v>
      </c>
      <c r="B24" s="275" t="s">
        <v>507</v>
      </c>
      <c r="C24" s="279">
        <v>53354.7</v>
      </c>
      <c r="D24" s="280">
        <v>31098.3</v>
      </c>
      <c r="E24" s="280">
        <v>30394.3</v>
      </c>
      <c r="F24" s="280">
        <v>27401</v>
      </c>
      <c r="G24" s="280">
        <v>142248.4</v>
      </c>
    </row>
    <row r="25" spans="1:7" ht="16.2" thickBot="1" x14ac:dyDescent="0.35">
      <c r="A25" s="274" t="s">
        <v>71</v>
      </c>
      <c r="B25" s="275" t="s">
        <v>219</v>
      </c>
      <c r="C25" s="281"/>
      <c r="D25" s="281"/>
      <c r="E25" s="281"/>
      <c r="F25" s="281"/>
      <c r="G25" s="279">
        <v>0</v>
      </c>
    </row>
    <row r="26" spans="1:7" ht="16.2" thickBot="1" x14ac:dyDescent="0.35">
      <c r="A26" s="274" t="s">
        <v>342</v>
      </c>
      <c r="B26" s="275" t="s">
        <v>508</v>
      </c>
      <c r="C26" s="279">
        <v>53354.7</v>
      </c>
      <c r="D26" s="279">
        <v>31098.3</v>
      </c>
      <c r="E26" s="279">
        <v>30394.3</v>
      </c>
      <c r="F26" s="279">
        <v>27401</v>
      </c>
      <c r="G26" s="279">
        <v>142248.4</v>
      </c>
    </row>
    <row r="27" spans="1:7" ht="16.2" thickBot="1" x14ac:dyDescent="0.35">
      <c r="A27" s="265"/>
      <c r="B27" s="268" t="s">
        <v>509</v>
      </c>
      <c r="C27" s="266">
        <v>53354.7</v>
      </c>
      <c r="D27" s="266">
        <v>31098.3</v>
      </c>
      <c r="E27" s="266">
        <v>30394.3</v>
      </c>
      <c r="F27" s="266">
        <v>27401</v>
      </c>
      <c r="G27" s="266">
        <v>142248.4</v>
      </c>
    </row>
    <row r="28" spans="1:7" ht="16.2" thickBot="1" x14ac:dyDescent="0.35">
      <c r="A28" s="265"/>
      <c r="B28" s="268" t="s">
        <v>510</v>
      </c>
      <c r="C28" s="266">
        <v>0</v>
      </c>
      <c r="D28" s="266">
        <v>0</v>
      </c>
      <c r="E28" s="266">
        <v>0</v>
      </c>
      <c r="F28" s="266">
        <v>0</v>
      </c>
      <c r="G28" s="266">
        <v>0</v>
      </c>
    </row>
    <row r="29" spans="1:7" ht="16.2" thickBot="1" x14ac:dyDescent="0.35">
      <c r="A29" s="265" t="s">
        <v>511</v>
      </c>
      <c r="B29" s="268" t="s">
        <v>512</v>
      </c>
      <c r="C29" s="269"/>
      <c r="D29" s="269"/>
      <c r="E29" s="269"/>
      <c r="F29" s="269"/>
      <c r="G29" s="266">
        <v>0</v>
      </c>
    </row>
    <row r="30" spans="1:7" ht="16.2" thickBot="1" x14ac:dyDescent="0.35">
      <c r="A30" s="265" t="s">
        <v>479</v>
      </c>
      <c r="B30" s="268" t="s">
        <v>220</v>
      </c>
      <c r="C30" s="269"/>
      <c r="D30" s="269"/>
      <c r="E30" s="269"/>
      <c r="F30" s="269"/>
      <c r="G30" s="266">
        <v>0</v>
      </c>
    </row>
    <row r="31" spans="1:7" ht="16.2" thickBot="1" x14ac:dyDescent="0.35">
      <c r="A31" s="265" t="s">
        <v>513</v>
      </c>
      <c r="B31" s="268" t="s">
        <v>514</v>
      </c>
      <c r="C31" s="266">
        <v>79431.100000000006</v>
      </c>
      <c r="D31" s="266">
        <v>79074.2</v>
      </c>
      <c r="E31" s="266">
        <v>38617</v>
      </c>
      <c r="F31" s="266">
        <v>37824</v>
      </c>
      <c r="G31" s="266">
        <v>234946.2</v>
      </c>
    </row>
    <row r="32" spans="1:7" ht="16.2" thickBot="1" x14ac:dyDescent="0.35">
      <c r="A32" s="265" t="s">
        <v>271</v>
      </c>
      <c r="B32" s="268" t="s">
        <v>222</v>
      </c>
      <c r="C32" s="266">
        <v>55900.9</v>
      </c>
      <c r="D32" s="266">
        <v>40560.199999999997</v>
      </c>
      <c r="E32" s="266">
        <v>0</v>
      </c>
      <c r="F32" s="266">
        <v>0</v>
      </c>
      <c r="G32" s="266">
        <v>96461.1</v>
      </c>
    </row>
    <row r="33" spans="1:7" ht="16.2" thickBot="1" x14ac:dyDescent="0.35">
      <c r="A33" s="265" t="s">
        <v>480</v>
      </c>
      <c r="B33" s="268" t="s">
        <v>223</v>
      </c>
      <c r="C33" s="269"/>
      <c r="D33" s="269"/>
      <c r="E33" s="269"/>
      <c r="F33" s="269"/>
      <c r="G33" s="266">
        <v>0</v>
      </c>
    </row>
    <row r="34" spans="1:7" ht="16.2" thickBot="1" x14ac:dyDescent="0.35">
      <c r="A34" s="265" t="s">
        <v>481</v>
      </c>
      <c r="B34" s="268" t="s">
        <v>224</v>
      </c>
      <c r="C34" s="269"/>
      <c r="D34" s="269"/>
      <c r="E34" s="269"/>
      <c r="F34" s="269"/>
      <c r="G34" s="266">
        <v>0</v>
      </c>
    </row>
    <row r="35" spans="1:7" ht="16.2" thickBot="1" x14ac:dyDescent="0.35">
      <c r="A35" s="265" t="s">
        <v>482</v>
      </c>
      <c r="B35" s="268" t="s">
        <v>225</v>
      </c>
      <c r="C35" s="266">
        <v>23530.1</v>
      </c>
      <c r="D35" s="266">
        <v>38514</v>
      </c>
      <c r="E35" s="266">
        <v>38617</v>
      </c>
      <c r="F35" s="266">
        <v>37824</v>
      </c>
      <c r="G35" s="266">
        <v>138485.1</v>
      </c>
    </row>
    <row r="36" spans="1:7" ht="16.2" thickBot="1" x14ac:dyDescent="0.35">
      <c r="A36" s="265"/>
      <c r="B36" s="268" t="s">
        <v>226</v>
      </c>
      <c r="C36" s="266">
        <v>23530.1</v>
      </c>
      <c r="D36" s="266">
        <v>38514</v>
      </c>
      <c r="E36" s="266">
        <v>38617</v>
      </c>
      <c r="F36" s="266">
        <v>37824</v>
      </c>
      <c r="G36" s="266">
        <v>138485.1</v>
      </c>
    </row>
    <row r="37" spans="1:7" ht="31.8" thickBot="1" x14ac:dyDescent="0.35">
      <c r="A37" s="265"/>
      <c r="B37" s="268" t="s">
        <v>227</v>
      </c>
      <c r="C37" s="269"/>
      <c r="D37" s="269"/>
      <c r="E37" s="269"/>
      <c r="F37" s="269"/>
      <c r="G37" s="266">
        <v>0</v>
      </c>
    </row>
    <row r="38" spans="1:7" ht="16.2" thickBot="1" x14ac:dyDescent="0.35">
      <c r="A38" s="265"/>
      <c r="B38" s="268" t="s">
        <v>228</v>
      </c>
      <c r="C38" s="269"/>
      <c r="D38" s="269"/>
      <c r="E38" s="269"/>
      <c r="F38" s="269"/>
      <c r="G38" s="266">
        <v>0</v>
      </c>
    </row>
    <row r="39" spans="1:7" ht="31.8" thickBot="1" x14ac:dyDescent="0.35">
      <c r="A39" s="265"/>
      <c r="B39" s="271" t="s">
        <v>229</v>
      </c>
      <c r="C39" s="269"/>
      <c r="D39" s="269"/>
      <c r="E39" s="269"/>
      <c r="F39" s="269"/>
      <c r="G39" s="266">
        <v>0</v>
      </c>
    </row>
    <row r="40" spans="1:7" ht="16.2" thickBot="1" x14ac:dyDescent="0.35">
      <c r="A40" s="265" t="s">
        <v>483</v>
      </c>
      <c r="B40" s="268" t="s">
        <v>230</v>
      </c>
      <c r="C40" s="269"/>
      <c r="D40" s="269"/>
      <c r="E40" s="269"/>
      <c r="F40" s="269"/>
      <c r="G40" s="266">
        <v>0</v>
      </c>
    </row>
    <row r="41" spans="1:7" ht="16.2" thickBot="1" x14ac:dyDescent="0.35">
      <c r="A41" s="265" t="s">
        <v>484</v>
      </c>
      <c r="B41" s="268" t="s">
        <v>231</v>
      </c>
      <c r="C41" s="269"/>
      <c r="D41" s="269"/>
      <c r="E41" s="269"/>
      <c r="F41" s="269"/>
      <c r="G41" s="266">
        <v>0</v>
      </c>
    </row>
    <row r="42" spans="1:7" ht="16.2" thickBot="1" x14ac:dyDescent="0.35">
      <c r="A42" s="265" t="s">
        <v>485</v>
      </c>
      <c r="B42" s="268" t="s">
        <v>232</v>
      </c>
      <c r="C42" s="269"/>
      <c r="D42" s="269"/>
      <c r="E42" s="269"/>
      <c r="F42" s="269"/>
      <c r="G42" s="266">
        <v>0</v>
      </c>
    </row>
    <row r="43" spans="1:7" ht="16.2" thickBot="1" x14ac:dyDescent="0.35">
      <c r="A43" s="265" t="s">
        <v>515</v>
      </c>
      <c r="B43" s="268" t="s">
        <v>516</v>
      </c>
      <c r="C43" s="266">
        <v>177804.3</v>
      </c>
      <c r="D43" s="266">
        <v>165103.20000000001</v>
      </c>
      <c r="E43" s="266">
        <v>144082.29999999999</v>
      </c>
      <c r="F43" s="266">
        <v>190896.9</v>
      </c>
      <c r="G43" s="266">
        <v>677886.8</v>
      </c>
    </row>
    <row r="44" spans="1:7" ht="16.2" thickBot="1" x14ac:dyDescent="0.35">
      <c r="A44" s="265" t="s">
        <v>517</v>
      </c>
      <c r="B44" s="268" t="s">
        <v>518</v>
      </c>
      <c r="C44" s="266">
        <v>0</v>
      </c>
      <c r="D44" s="266">
        <v>0</v>
      </c>
      <c r="E44" s="266">
        <v>0</v>
      </c>
      <c r="F44" s="266">
        <v>0</v>
      </c>
      <c r="G44" s="266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S463"/>
  <sheetViews>
    <sheetView tabSelected="1" view="pageBreakPreview" topLeftCell="A10" zoomScale="70" zoomScaleNormal="100" zoomScaleSheetLayoutView="70" workbookViewId="0">
      <selection activeCell="AP377" sqref="AP377:AQ377"/>
    </sheetView>
  </sheetViews>
  <sheetFormatPr defaultColWidth="10.33203125" defaultRowHeight="15.6" outlineLevelCol="1" x14ac:dyDescent="0.3"/>
  <cols>
    <col min="1" max="1" width="10.109375" style="294" customWidth="1"/>
    <col min="2" max="2" width="85.33203125" style="288" customWidth="1"/>
    <col min="3" max="3" width="12.33203125" style="289" customWidth="1"/>
    <col min="4" max="5" width="12.33203125" style="289" customWidth="1" outlineLevel="1"/>
    <col min="6" max="6" width="11.44140625" style="309" customWidth="1"/>
    <col min="7" max="7" width="11.88671875" style="310" customWidth="1"/>
    <col min="8" max="8" width="15.109375" style="310" hidden="1" customWidth="1" outlineLevel="1"/>
    <col min="9" max="9" width="12.77734375" style="319" customWidth="1" collapsed="1"/>
    <col min="10" max="10" width="15.33203125" style="319" customWidth="1"/>
    <col min="11" max="11" width="19.88671875" style="319" customWidth="1"/>
    <col min="12" max="12" width="15.109375" style="319" customWidth="1"/>
    <col min="13" max="13" width="19.88671875" style="319" customWidth="1"/>
    <col min="14" max="14" width="15" style="319" customWidth="1"/>
    <col min="15" max="35" width="18.88671875" style="319" customWidth="1"/>
    <col min="36" max="43" width="18.88671875" style="290" customWidth="1"/>
    <col min="44" max="44" width="13.5546875" style="319" customWidth="1"/>
    <col min="45" max="45" width="19.5546875" style="319" customWidth="1"/>
    <col min="46" max="16384" width="10.33203125" style="290"/>
  </cols>
  <sheetData>
    <row r="1" spans="1:45" ht="15.6" customHeight="1" x14ac:dyDescent="0.3">
      <c r="A1" s="364" t="s">
        <v>1161</v>
      </c>
      <c r="B1" s="364"/>
      <c r="C1" s="364"/>
      <c r="D1" s="364"/>
      <c r="E1" s="364"/>
      <c r="F1" s="364"/>
      <c r="G1" s="364"/>
      <c r="H1" s="364"/>
      <c r="I1" s="364"/>
      <c r="J1" s="364"/>
      <c r="K1" s="364"/>
      <c r="L1" s="364"/>
      <c r="M1" s="364"/>
      <c r="N1" s="364"/>
      <c r="O1" s="364"/>
      <c r="P1" s="364"/>
      <c r="Q1" s="364"/>
      <c r="R1" s="364"/>
      <c r="S1" s="364"/>
      <c r="T1" s="364"/>
      <c r="U1" s="364"/>
      <c r="V1" s="364"/>
      <c r="W1" s="364"/>
      <c r="X1" s="364"/>
      <c r="Y1" s="364"/>
      <c r="Z1" s="364"/>
      <c r="AA1" s="364"/>
      <c r="AB1" s="364"/>
      <c r="AC1" s="364"/>
      <c r="AD1" s="364"/>
      <c r="AE1" s="364"/>
      <c r="AF1" s="364"/>
      <c r="AG1" s="364"/>
      <c r="AH1" s="364"/>
      <c r="AI1" s="364"/>
      <c r="AJ1" s="364"/>
      <c r="AK1" s="364"/>
      <c r="AL1" s="364"/>
      <c r="AM1" s="364"/>
      <c r="AN1" s="364"/>
      <c r="AO1" s="364"/>
      <c r="AP1" s="364"/>
      <c r="AQ1" s="364"/>
      <c r="AR1" s="364"/>
      <c r="AS1" s="364"/>
    </row>
    <row r="2" spans="1:45" ht="15.6" customHeight="1" x14ac:dyDescent="0.3">
      <c r="A2" s="364"/>
      <c r="B2" s="364"/>
      <c r="C2" s="364"/>
      <c r="D2" s="364"/>
      <c r="E2" s="364"/>
      <c r="F2" s="364"/>
      <c r="G2" s="364"/>
      <c r="H2" s="364"/>
      <c r="I2" s="364"/>
      <c r="J2" s="364"/>
      <c r="K2" s="364"/>
      <c r="L2" s="364"/>
      <c r="M2" s="364"/>
      <c r="N2" s="364"/>
      <c r="O2" s="364"/>
      <c r="P2" s="364"/>
      <c r="Q2" s="364"/>
      <c r="R2" s="364"/>
      <c r="S2" s="364"/>
      <c r="T2" s="364"/>
      <c r="U2" s="364"/>
      <c r="V2" s="364"/>
      <c r="W2" s="364"/>
      <c r="X2" s="364"/>
      <c r="Y2" s="364"/>
      <c r="Z2" s="364"/>
      <c r="AA2" s="364"/>
      <c r="AB2" s="364"/>
      <c r="AC2" s="364"/>
      <c r="AD2" s="364"/>
      <c r="AE2" s="364"/>
      <c r="AF2" s="364"/>
      <c r="AG2" s="364"/>
      <c r="AH2" s="364"/>
      <c r="AI2" s="364"/>
      <c r="AJ2" s="364"/>
      <c r="AK2" s="364"/>
      <c r="AL2" s="364"/>
      <c r="AM2" s="364"/>
      <c r="AN2" s="364"/>
      <c r="AO2" s="364"/>
      <c r="AP2" s="364"/>
      <c r="AQ2" s="364"/>
      <c r="AR2" s="364"/>
      <c r="AS2" s="364"/>
    </row>
    <row r="4" spans="1:45" ht="21.75" customHeight="1" x14ac:dyDescent="0.3">
      <c r="A4" s="366" t="s">
        <v>1162</v>
      </c>
      <c r="B4" s="366"/>
      <c r="C4" s="366"/>
      <c r="D4" s="366"/>
      <c r="E4" s="366"/>
      <c r="F4" s="366"/>
      <c r="G4" s="366"/>
      <c r="H4" s="366"/>
      <c r="I4" s="366"/>
      <c r="J4" s="366"/>
      <c r="K4" s="366"/>
      <c r="L4" s="366"/>
      <c r="M4" s="366"/>
      <c r="N4" s="366"/>
      <c r="O4" s="366"/>
      <c r="P4" s="366"/>
      <c r="Q4" s="366"/>
      <c r="R4" s="366"/>
      <c r="S4" s="366"/>
      <c r="T4" s="366"/>
      <c r="U4" s="366"/>
      <c r="V4" s="366"/>
      <c r="W4" s="366"/>
      <c r="X4" s="366"/>
      <c r="Y4" s="366"/>
      <c r="Z4" s="366"/>
      <c r="AA4" s="366"/>
      <c r="AB4" s="366"/>
      <c r="AC4" s="366"/>
      <c r="AD4" s="366"/>
      <c r="AE4" s="366"/>
      <c r="AF4" s="366"/>
      <c r="AG4" s="366"/>
      <c r="AH4" s="366"/>
      <c r="AI4" s="366"/>
      <c r="AJ4" s="366"/>
      <c r="AK4" s="366"/>
      <c r="AL4" s="366"/>
      <c r="AM4" s="366"/>
      <c r="AN4" s="366"/>
      <c r="AO4" s="366"/>
      <c r="AP4" s="366"/>
      <c r="AQ4" s="366"/>
      <c r="AR4" s="366"/>
      <c r="AS4" s="366"/>
    </row>
    <row r="5" spans="1:45" x14ac:dyDescent="0.3">
      <c r="A5" s="367" t="s">
        <v>1141</v>
      </c>
      <c r="B5" s="367"/>
      <c r="C5" s="367"/>
      <c r="D5" s="367"/>
      <c r="E5" s="367"/>
      <c r="F5" s="367"/>
      <c r="G5" s="367"/>
      <c r="H5" s="367"/>
      <c r="I5" s="367"/>
      <c r="J5" s="367"/>
      <c r="K5" s="367"/>
      <c r="L5" s="367"/>
      <c r="M5" s="367"/>
      <c r="N5" s="367"/>
      <c r="O5" s="367"/>
      <c r="P5" s="367"/>
      <c r="Q5" s="367"/>
      <c r="R5" s="367"/>
      <c r="S5" s="367"/>
      <c r="T5" s="367"/>
      <c r="U5" s="367"/>
      <c r="V5" s="367"/>
      <c r="W5" s="367"/>
      <c r="X5" s="367"/>
      <c r="Y5" s="367"/>
      <c r="Z5" s="367"/>
      <c r="AA5" s="367"/>
      <c r="AB5" s="367"/>
      <c r="AC5" s="367"/>
      <c r="AD5" s="367"/>
      <c r="AE5" s="367"/>
      <c r="AF5" s="367"/>
      <c r="AG5" s="367"/>
      <c r="AH5" s="367"/>
      <c r="AI5" s="367"/>
      <c r="AJ5" s="367"/>
      <c r="AK5" s="367"/>
      <c r="AL5" s="367"/>
      <c r="AM5" s="367"/>
      <c r="AN5" s="367"/>
      <c r="AO5" s="367"/>
      <c r="AP5" s="367"/>
      <c r="AQ5" s="367"/>
      <c r="AR5" s="367"/>
      <c r="AS5" s="367"/>
    </row>
    <row r="6" spans="1:45" ht="31.2" customHeight="1" x14ac:dyDescent="0.3">
      <c r="A6" s="366" t="s">
        <v>1209</v>
      </c>
      <c r="B6" s="366"/>
      <c r="C6" s="366"/>
      <c r="D6" s="366"/>
      <c r="E6" s="366"/>
      <c r="F6" s="366"/>
      <c r="G6" s="366"/>
      <c r="H6" s="366"/>
      <c r="I6" s="366"/>
      <c r="J6" s="366"/>
      <c r="K6" s="366"/>
      <c r="L6" s="366"/>
      <c r="M6" s="366"/>
      <c r="N6" s="366"/>
      <c r="O6" s="366"/>
      <c r="P6" s="366"/>
      <c r="Q6" s="366"/>
      <c r="R6" s="366"/>
      <c r="S6" s="366"/>
      <c r="T6" s="366"/>
      <c r="U6" s="366"/>
      <c r="V6" s="366"/>
      <c r="W6" s="366"/>
      <c r="X6" s="366"/>
      <c r="Y6" s="366"/>
      <c r="Z6" s="366"/>
      <c r="AA6" s="366"/>
      <c r="AB6" s="366"/>
      <c r="AC6" s="366"/>
      <c r="AD6" s="366"/>
      <c r="AE6" s="366"/>
      <c r="AF6" s="366"/>
      <c r="AG6" s="366"/>
      <c r="AH6" s="366"/>
      <c r="AI6" s="366"/>
      <c r="AJ6" s="366"/>
      <c r="AK6" s="366"/>
      <c r="AL6" s="366"/>
      <c r="AM6" s="366"/>
      <c r="AN6" s="366"/>
      <c r="AO6" s="366"/>
      <c r="AP6" s="366"/>
      <c r="AQ6" s="366"/>
      <c r="AR6" s="366"/>
      <c r="AS6" s="366"/>
    </row>
    <row r="7" spans="1:45" ht="30" customHeight="1" x14ac:dyDescent="0.3">
      <c r="A7" s="366" t="s">
        <v>1218</v>
      </c>
      <c r="B7" s="366"/>
      <c r="C7" s="366"/>
      <c r="D7" s="366"/>
      <c r="E7" s="366"/>
      <c r="F7" s="366"/>
      <c r="G7" s="366"/>
      <c r="H7" s="366"/>
      <c r="I7" s="366"/>
      <c r="J7" s="366"/>
      <c r="K7" s="366"/>
      <c r="L7" s="366"/>
      <c r="M7" s="366"/>
      <c r="N7" s="366"/>
      <c r="O7" s="366"/>
      <c r="P7" s="366"/>
      <c r="Q7" s="366"/>
      <c r="R7" s="366"/>
      <c r="S7" s="366"/>
      <c r="T7" s="366"/>
      <c r="U7" s="366"/>
      <c r="V7" s="366"/>
      <c r="W7" s="366"/>
      <c r="X7" s="366"/>
      <c r="Y7" s="366"/>
      <c r="Z7" s="366"/>
      <c r="AA7" s="366"/>
      <c r="AB7" s="366"/>
      <c r="AC7" s="366"/>
      <c r="AD7" s="366"/>
      <c r="AE7" s="366"/>
      <c r="AF7" s="366"/>
      <c r="AG7" s="366"/>
      <c r="AH7" s="366"/>
      <c r="AI7" s="366"/>
      <c r="AJ7" s="366"/>
      <c r="AK7" s="366"/>
      <c r="AL7" s="366"/>
      <c r="AM7" s="366"/>
      <c r="AN7" s="366"/>
      <c r="AO7" s="366"/>
      <c r="AP7" s="366"/>
      <c r="AQ7" s="366"/>
      <c r="AR7" s="366"/>
      <c r="AS7" s="366"/>
    </row>
    <row r="8" spans="1:45" ht="18" x14ac:dyDescent="0.3">
      <c r="B8" s="296"/>
    </row>
    <row r="9" spans="1:45" ht="24" customHeight="1" x14ac:dyDescent="0.3">
      <c r="A9" s="368" t="s">
        <v>1219</v>
      </c>
      <c r="B9" s="368"/>
      <c r="C9" s="368"/>
      <c r="D9" s="368"/>
      <c r="E9" s="368"/>
      <c r="F9" s="368"/>
      <c r="G9" s="368"/>
      <c r="H9" s="368"/>
      <c r="I9" s="368"/>
      <c r="J9" s="368"/>
      <c r="K9" s="368"/>
      <c r="L9" s="368"/>
      <c r="M9" s="368"/>
      <c r="N9" s="368"/>
      <c r="O9" s="368"/>
      <c r="P9" s="368"/>
      <c r="Q9" s="368"/>
      <c r="R9" s="368"/>
      <c r="S9" s="368"/>
      <c r="T9" s="368"/>
      <c r="U9" s="368"/>
      <c r="V9" s="368"/>
      <c r="W9" s="368"/>
      <c r="X9" s="368"/>
      <c r="Y9" s="368"/>
      <c r="Z9" s="368"/>
      <c r="AA9" s="368"/>
      <c r="AB9" s="368"/>
      <c r="AC9" s="368"/>
      <c r="AD9" s="368"/>
      <c r="AE9" s="368"/>
      <c r="AF9" s="368"/>
      <c r="AG9" s="368"/>
      <c r="AH9" s="368"/>
      <c r="AI9" s="368"/>
      <c r="AJ9" s="368"/>
      <c r="AK9" s="368"/>
      <c r="AL9" s="368"/>
      <c r="AM9" s="368"/>
      <c r="AN9" s="368"/>
      <c r="AO9" s="368"/>
      <c r="AP9" s="368"/>
      <c r="AQ9" s="368"/>
      <c r="AR9" s="368"/>
      <c r="AS9" s="368"/>
    </row>
    <row r="10" spans="1:45" ht="12.6" customHeight="1" x14ac:dyDescent="0.3">
      <c r="A10" s="369" t="s">
        <v>1142</v>
      </c>
      <c r="B10" s="369"/>
      <c r="C10" s="369"/>
      <c r="D10" s="369"/>
      <c r="E10" s="369"/>
      <c r="F10" s="369"/>
      <c r="G10" s="369"/>
      <c r="H10" s="369"/>
      <c r="I10" s="369"/>
      <c r="J10" s="369"/>
      <c r="K10" s="369"/>
      <c r="L10" s="369"/>
      <c r="M10" s="369"/>
      <c r="N10" s="369"/>
      <c r="O10" s="369"/>
      <c r="P10" s="369"/>
      <c r="Q10" s="369"/>
      <c r="R10" s="369"/>
      <c r="S10" s="369"/>
      <c r="T10" s="369"/>
      <c r="U10" s="369"/>
      <c r="V10" s="369"/>
      <c r="W10" s="369"/>
      <c r="X10" s="369"/>
      <c r="Y10" s="369"/>
      <c r="Z10" s="369"/>
      <c r="AA10" s="369"/>
      <c r="AB10" s="369"/>
      <c r="AC10" s="369"/>
      <c r="AD10" s="369"/>
      <c r="AE10" s="369"/>
      <c r="AF10" s="369"/>
      <c r="AG10" s="369"/>
      <c r="AH10" s="369"/>
      <c r="AI10" s="369"/>
      <c r="AJ10" s="369"/>
      <c r="AK10" s="369"/>
      <c r="AL10" s="369"/>
      <c r="AM10" s="369"/>
      <c r="AN10" s="369"/>
      <c r="AO10" s="369"/>
      <c r="AP10" s="369"/>
      <c r="AQ10" s="369"/>
      <c r="AR10" s="369"/>
      <c r="AS10" s="369"/>
    </row>
    <row r="11" spans="1:45" x14ac:dyDescent="0.3">
      <c r="A11" s="290"/>
      <c r="B11" s="290"/>
      <c r="C11" s="290"/>
      <c r="D11" s="290"/>
      <c r="E11" s="290"/>
      <c r="F11" s="311"/>
      <c r="G11" s="319"/>
      <c r="H11" s="319"/>
    </row>
    <row r="12" spans="1:45" x14ac:dyDescent="0.3">
      <c r="A12" s="290"/>
      <c r="B12" s="290"/>
      <c r="C12" s="290"/>
      <c r="D12" s="311"/>
      <c r="E12" s="311"/>
      <c r="F12" s="311"/>
      <c r="G12" s="311"/>
      <c r="H12" s="311"/>
      <c r="I12" s="311"/>
      <c r="J12" s="311"/>
      <c r="K12" s="311"/>
      <c r="L12" s="311"/>
      <c r="M12" s="311"/>
      <c r="N12" s="311"/>
      <c r="O12" s="311"/>
      <c r="P12" s="311"/>
      <c r="Q12" s="311"/>
      <c r="R12" s="311"/>
      <c r="S12" s="311"/>
      <c r="T12" s="311"/>
      <c r="U12" s="311"/>
      <c r="V12" s="311"/>
      <c r="W12" s="311"/>
      <c r="X12" s="311"/>
      <c r="Y12" s="311"/>
      <c r="Z12" s="311"/>
      <c r="AA12" s="311"/>
      <c r="AB12" s="311"/>
      <c r="AC12" s="311"/>
      <c r="AD12" s="311"/>
      <c r="AE12" s="311"/>
      <c r="AF12" s="311"/>
      <c r="AG12" s="311"/>
      <c r="AH12" s="311"/>
      <c r="AI12" s="311"/>
      <c r="AJ12" s="311"/>
      <c r="AK12" s="311"/>
      <c r="AL12" s="311"/>
      <c r="AM12" s="311"/>
      <c r="AN12" s="311"/>
      <c r="AO12" s="311"/>
      <c r="AP12" s="311"/>
      <c r="AQ12" s="311"/>
      <c r="AR12" s="311"/>
      <c r="AS12" s="311"/>
    </row>
    <row r="13" spans="1:45" ht="18.75" customHeight="1" x14ac:dyDescent="0.3">
      <c r="A13" s="365" t="s">
        <v>1120</v>
      </c>
      <c r="B13" s="365"/>
      <c r="C13" s="365"/>
      <c r="D13" s="365"/>
      <c r="E13" s="365"/>
      <c r="F13" s="365"/>
      <c r="G13" s="365"/>
      <c r="H13" s="365"/>
      <c r="I13" s="365"/>
      <c r="J13" s="365"/>
      <c r="K13" s="365"/>
      <c r="L13" s="365"/>
      <c r="M13" s="365"/>
      <c r="N13" s="365"/>
      <c r="O13" s="365"/>
      <c r="P13" s="365"/>
      <c r="Q13" s="365"/>
      <c r="R13" s="365"/>
      <c r="S13" s="365"/>
      <c r="T13" s="365"/>
      <c r="U13" s="365"/>
      <c r="V13" s="365"/>
      <c r="W13" s="365"/>
      <c r="X13" s="365"/>
      <c r="Y13" s="365"/>
      <c r="Z13" s="365"/>
      <c r="AA13" s="365"/>
      <c r="AB13" s="365"/>
      <c r="AC13" s="365"/>
      <c r="AD13" s="365"/>
      <c r="AE13" s="365"/>
      <c r="AF13" s="365"/>
      <c r="AG13" s="365"/>
      <c r="AH13" s="365"/>
      <c r="AI13" s="365"/>
      <c r="AJ13" s="365"/>
      <c r="AK13" s="365"/>
      <c r="AL13" s="365"/>
      <c r="AM13" s="365"/>
      <c r="AN13" s="365"/>
      <c r="AO13" s="365"/>
      <c r="AP13" s="365"/>
      <c r="AQ13" s="365"/>
      <c r="AR13" s="365"/>
      <c r="AS13" s="365"/>
    </row>
    <row r="14" spans="1:45" ht="35.25" customHeight="1" x14ac:dyDescent="0.3">
      <c r="A14" s="359" t="s">
        <v>1123</v>
      </c>
      <c r="B14" s="356" t="s">
        <v>1</v>
      </c>
      <c r="C14" s="356" t="s">
        <v>1124</v>
      </c>
      <c r="D14" s="329" t="s">
        <v>1211</v>
      </c>
      <c r="E14" s="329" t="s">
        <v>1212</v>
      </c>
      <c r="F14" s="321" t="s">
        <v>1182</v>
      </c>
      <c r="G14" s="321" t="s">
        <v>1181</v>
      </c>
      <c r="H14" s="357" t="s">
        <v>1180</v>
      </c>
      <c r="I14" s="357"/>
      <c r="J14" s="357" t="s">
        <v>1163</v>
      </c>
      <c r="K14" s="357"/>
      <c r="L14" s="357" t="s">
        <v>1164</v>
      </c>
      <c r="M14" s="357"/>
      <c r="N14" s="357" t="s">
        <v>1165</v>
      </c>
      <c r="O14" s="357"/>
      <c r="P14" s="357" t="s">
        <v>1166</v>
      </c>
      <c r="Q14" s="357"/>
      <c r="R14" s="357" t="s">
        <v>1167</v>
      </c>
      <c r="S14" s="357"/>
      <c r="T14" s="357" t="s">
        <v>1168</v>
      </c>
      <c r="U14" s="357"/>
      <c r="V14" s="357" t="s">
        <v>1169</v>
      </c>
      <c r="W14" s="357"/>
      <c r="X14" s="357" t="s">
        <v>1170</v>
      </c>
      <c r="Y14" s="357"/>
      <c r="Z14" s="357" t="s">
        <v>1171</v>
      </c>
      <c r="AA14" s="357"/>
      <c r="AB14" s="357" t="s">
        <v>1172</v>
      </c>
      <c r="AC14" s="357"/>
      <c r="AD14" s="357" t="s">
        <v>1173</v>
      </c>
      <c r="AE14" s="357"/>
      <c r="AF14" s="357" t="s">
        <v>1174</v>
      </c>
      <c r="AG14" s="357"/>
      <c r="AH14" s="357" t="s">
        <v>1175</v>
      </c>
      <c r="AI14" s="357"/>
      <c r="AJ14" s="356" t="s">
        <v>1176</v>
      </c>
      <c r="AK14" s="356"/>
      <c r="AL14" s="356" t="s">
        <v>1177</v>
      </c>
      <c r="AM14" s="356"/>
      <c r="AN14" s="356" t="s">
        <v>1178</v>
      </c>
      <c r="AO14" s="356"/>
      <c r="AP14" s="356" t="s">
        <v>1215</v>
      </c>
      <c r="AQ14" s="356"/>
      <c r="AR14" s="357" t="s">
        <v>519</v>
      </c>
      <c r="AS14" s="357"/>
    </row>
    <row r="15" spans="1:45" ht="52.8" x14ac:dyDescent="0.3">
      <c r="A15" s="359"/>
      <c r="B15" s="356"/>
      <c r="C15" s="356"/>
      <c r="D15" s="312" t="s">
        <v>191</v>
      </c>
      <c r="E15" s="312" t="s">
        <v>191</v>
      </c>
      <c r="F15" s="312" t="s">
        <v>191</v>
      </c>
      <c r="G15" s="312" t="s">
        <v>191</v>
      </c>
      <c r="H15" s="312" t="s">
        <v>1183</v>
      </c>
      <c r="I15" s="312" t="s">
        <v>191</v>
      </c>
      <c r="J15" s="312" t="s">
        <v>1183</v>
      </c>
      <c r="K15" s="312" t="s">
        <v>191</v>
      </c>
      <c r="L15" s="312" t="s">
        <v>1183</v>
      </c>
      <c r="M15" s="312" t="s">
        <v>604</v>
      </c>
      <c r="N15" s="312" t="s">
        <v>1183</v>
      </c>
      <c r="O15" s="312" t="s">
        <v>604</v>
      </c>
      <c r="P15" s="312" t="s">
        <v>1183</v>
      </c>
      <c r="Q15" s="312" t="s">
        <v>604</v>
      </c>
      <c r="R15" s="312" t="s">
        <v>1183</v>
      </c>
      <c r="S15" s="312" t="s">
        <v>604</v>
      </c>
      <c r="T15" s="312" t="s">
        <v>1183</v>
      </c>
      <c r="U15" s="312" t="s">
        <v>604</v>
      </c>
      <c r="V15" s="312" t="s">
        <v>1183</v>
      </c>
      <c r="W15" s="312" t="s">
        <v>604</v>
      </c>
      <c r="X15" s="312" t="s">
        <v>1183</v>
      </c>
      <c r="Y15" s="312" t="s">
        <v>604</v>
      </c>
      <c r="Z15" s="312" t="s">
        <v>1183</v>
      </c>
      <c r="AA15" s="312" t="s">
        <v>604</v>
      </c>
      <c r="AB15" s="312" t="s">
        <v>1183</v>
      </c>
      <c r="AC15" s="312" t="s">
        <v>604</v>
      </c>
      <c r="AD15" s="312" t="s">
        <v>1183</v>
      </c>
      <c r="AE15" s="312" t="s">
        <v>604</v>
      </c>
      <c r="AF15" s="312" t="s">
        <v>1183</v>
      </c>
      <c r="AG15" s="312" t="s">
        <v>604</v>
      </c>
      <c r="AH15" s="312" t="s">
        <v>1183</v>
      </c>
      <c r="AI15" s="312" t="s">
        <v>604</v>
      </c>
      <c r="AJ15" s="291" t="s">
        <v>1183</v>
      </c>
      <c r="AK15" s="291" t="s">
        <v>604</v>
      </c>
      <c r="AL15" s="291" t="s">
        <v>1183</v>
      </c>
      <c r="AM15" s="291" t="s">
        <v>604</v>
      </c>
      <c r="AN15" s="291" t="s">
        <v>1183</v>
      </c>
      <c r="AO15" s="291" t="s">
        <v>604</v>
      </c>
      <c r="AP15" s="291" t="s">
        <v>1183</v>
      </c>
      <c r="AQ15" s="291" t="s">
        <v>604</v>
      </c>
      <c r="AR15" s="312" t="s">
        <v>1078</v>
      </c>
      <c r="AS15" s="312" t="s">
        <v>604</v>
      </c>
    </row>
    <row r="16" spans="1:45" s="307" customFormat="1" x14ac:dyDescent="0.3">
      <c r="A16" s="322">
        <v>1</v>
      </c>
      <c r="B16" s="291">
        <v>2</v>
      </c>
      <c r="C16" s="291">
        <v>3</v>
      </c>
      <c r="D16" s="291" t="s">
        <v>1213</v>
      </c>
      <c r="E16" s="291" t="s">
        <v>1214</v>
      </c>
      <c r="F16" s="312" t="s">
        <v>52</v>
      </c>
      <c r="G16" s="312" t="s">
        <v>55</v>
      </c>
      <c r="H16" s="312" t="s">
        <v>1079</v>
      </c>
      <c r="I16" s="312" t="s">
        <v>1080</v>
      </c>
      <c r="J16" s="312" t="s">
        <v>1081</v>
      </c>
      <c r="K16" s="312" t="s">
        <v>1082</v>
      </c>
      <c r="L16" s="312" t="s">
        <v>1083</v>
      </c>
      <c r="M16" s="312" t="s">
        <v>1084</v>
      </c>
      <c r="N16" s="312" t="s">
        <v>1085</v>
      </c>
      <c r="O16" s="312" t="s">
        <v>1086</v>
      </c>
      <c r="P16" s="312" t="s">
        <v>1087</v>
      </c>
      <c r="Q16" s="312" t="s">
        <v>1184</v>
      </c>
      <c r="R16" s="312" t="s">
        <v>1185</v>
      </c>
      <c r="S16" s="312" t="s">
        <v>1186</v>
      </c>
      <c r="T16" s="312" t="s">
        <v>1187</v>
      </c>
      <c r="U16" s="312" t="s">
        <v>1188</v>
      </c>
      <c r="V16" s="312" t="s">
        <v>1189</v>
      </c>
      <c r="W16" s="312" t="s">
        <v>1190</v>
      </c>
      <c r="X16" s="312" t="s">
        <v>1191</v>
      </c>
      <c r="Y16" s="312" t="s">
        <v>1192</v>
      </c>
      <c r="Z16" s="312" t="s">
        <v>1193</v>
      </c>
      <c r="AA16" s="312" t="s">
        <v>1194</v>
      </c>
      <c r="AB16" s="312" t="s">
        <v>1195</v>
      </c>
      <c r="AC16" s="312" t="s">
        <v>1196</v>
      </c>
      <c r="AD16" s="312" t="s">
        <v>1197</v>
      </c>
      <c r="AE16" s="312" t="s">
        <v>1198</v>
      </c>
      <c r="AF16" s="312" t="s">
        <v>1199</v>
      </c>
      <c r="AG16" s="312" t="s">
        <v>1200</v>
      </c>
      <c r="AH16" s="312" t="s">
        <v>1201</v>
      </c>
      <c r="AI16" s="312" t="s">
        <v>1202</v>
      </c>
      <c r="AJ16" s="323" t="s">
        <v>1203</v>
      </c>
      <c r="AK16" s="323" t="s">
        <v>1204</v>
      </c>
      <c r="AL16" s="323" t="s">
        <v>1205</v>
      </c>
      <c r="AM16" s="323" t="s">
        <v>1206</v>
      </c>
      <c r="AN16" s="323" t="s">
        <v>1207</v>
      </c>
      <c r="AO16" s="323" t="s">
        <v>1208</v>
      </c>
      <c r="AP16" s="330" t="s">
        <v>1210</v>
      </c>
      <c r="AQ16" s="330" t="s">
        <v>1216</v>
      </c>
      <c r="AR16" s="328" t="s">
        <v>1088</v>
      </c>
      <c r="AS16" s="312">
        <v>6</v>
      </c>
    </row>
    <row r="17" spans="1:45" s="297" customFormat="1" ht="17.399999999999999" x14ac:dyDescent="0.3">
      <c r="A17" s="358" t="s">
        <v>1134</v>
      </c>
      <c r="B17" s="358"/>
      <c r="C17" s="358"/>
      <c r="D17" s="358"/>
      <c r="E17" s="358"/>
      <c r="F17" s="358"/>
      <c r="G17" s="358"/>
      <c r="H17" s="358"/>
      <c r="I17" s="358"/>
      <c r="J17" s="358"/>
      <c r="K17" s="358"/>
      <c r="L17" s="358"/>
      <c r="M17" s="358"/>
      <c r="N17" s="358"/>
      <c r="O17" s="358"/>
      <c r="P17" s="358"/>
      <c r="Q17" s="358"/>
      <c r="R17" s="358"/>
      <c r="S17" s="358"/>
      <c r="T17" s="358"/>
      <c r="U17" s="358"/>
      <c r="V17" s="358"/>
      <c r="W17" s="358"/>
      <c r="X17" s="358"/>
      <c r="Y17" s="358"/>
      <c r="Z17" s="358"/>
      <c r="AA17" s="358"/>
      <c r="AB17" s="358"/>
      <c r="AC17" s="358"/>
      <c r="AD17" s="358"/>
      <c r="AE17" s="358"/>
      <c r="AF17" s="358"/>
      <c r="AG17" s="358"/>
      <c r="AH17" s="358"/>
      <c r="AI17" s="358"/>
      <c r="AJ17" s="358"/>
      <c r="AK17" s="358"/>
      <c r="AL17" s="358"/>
      <c r="AM17" s="358"/>
      <c r="AN17" s="358"/>
      <c r="AO17" s="358"/>
      <c r="AP17" s="358"/>
      <c r="AQ17" s="358"/>
      <c r="AR17" s="358"/>
      <c r="AS17" s="358"/>
    </row>
    <row r="18" spans="1:45" s="297" customFormat="1" x14ac:dyDescent="0.3">
      <c r="A18" s="302" t="s">
        <v>16</v>
      </c>
      <c r="B18" s="295" t="s">
        <v>1133</v>
      </c>
      <c r="C18" s="301" t="s">
        <v>748</v>
      </c>
      <c r="D18" s="314">
        <f>[1]Свод!L20</f>
        <v>84.767475439999998</v>
      </c>
      <c r="E18" s="314">
        <f>[1]Свод!N20</f>
        <v>886.84953531989095</v>
      </c>
      <c r="F18" s="314">
        <f>[1]Свод!P20</f>
        <v>1086.506256768175</v>
      </c>
      <c r="G18" s="314">
        <f>[1]Свод!R20</f>
        <v>1086.506256768175</v>
      </c>
      <c r="H18" s="314">
        <v>1048.545307415643</v>
      </c>
      <c r="I18" s="314">
        <f>'[4]11. БДР'!$G$13/1000</f>
        <v>1048.545307415643</v>
      </c>
      <c r="J18" s="314">
        <v>1174.5915974398672</v>
      </c>
      <c r="K18" s="324">
        <f>'[4]11. БДР'!$H$13/1000</f>
        <v>1141.9742275983333</v>
      </c>
      <c r="L18" s="314">
        <v>1331.4841637311938</v>
      </c>
      <c r="M18" s="324">
        <f>'[4]11. БДР'!$I$13/1000</f>
        <v>1248.2061199286329</v>
      </c>
      <c r="N18" s="314">
        <v>1376.4578147309808</v>
      </c>
      <c r="O18" s="324">
        <f>'[4]11. БДР'!$P$13/1000</f>
        <v>1289.5988150449098</v>
      </c>
      <c r="P18" s="314">
        <v>1568.6694982750548</v>
      </c>
      <c r="Q18" s="324">
        <f>'[4]11. БДР'!$Q$13/1000</f>
        <v>1341.4288653487667</v>
      </c>
      <c r="R18" s="314">
        <v>1623.5567148878292</v>
      </c>
      <c r="S18" s="324">
        <f>'[4]11. БДР'!$R$13/1000</f>
        <v>1561.9097570650933</v>
      </c>
      <c r="T18" s="314">
        <v>1688.8076884408072</v>
      </c>
      <c r="U18" s="324">
        <f>'[4]11. БДР'!$S$13/1000</f>
        <v>1624.6948523051617</v>
      </c>
      <c r="V18" s="314">
        <v>1739.4719190940316</v>
      </c>
      <c r="W18" s="324">
        <f>W19+W23+W32+W35</f>
        <v>1673.4356978743167</v>
      </c>
      <c r="X18" s="314">
        <v>1791.6560766668524</v>
      </c>
      <c r="Y18" s="324">
        <f>Y19+Y23+Y32+Y35</f>
        <v>1723.638768810546</v>
      </c>
      <c r="Z18" s="314">
        <v>1845.405758966858</v>
      </c>
      <c r="AA18" s="324">
        <f>AA19+AA23+AA32+AA35</f>
        <v>1775.3479318748625</v>
      </c>
      <c r="AB18" s="314">
        <v>1900.7679317358638</v>
      </c>
      <c r="AC18" s="324">
        <f>AC19+AC23+AC32+AC35</f>
        <v>1828.6083698311083</v>
      </c>
      <c r="AD18" s="314">
        <v>1957.7909696879401</v>
      </c>
      <c r="AE18" s="324">
        <f>AE19+AE23+AE32+AE35</f>
        <v>1883.4666209260417</v>
      </c>
      <c r="AF18" s="314">
        <v>2016.5246987785781</v>
      </c>
      <c r="AG18" s="324">
        <f>AG19+AG23+AG32+AG35</f>
        <v>1939.9706195538229</v>
      </c>
      <c r="AH18" s="314">
        <v>2077.0204397419357</v>
      </c>
      <c r="AI18" s="324">
        <f>AI19+AI23+AI32+AI35</f>
        <v>1998.1697381404379</v>
      </c>
      <c r="AJ18" s="314">
        <v>2139.3310529341938</v>
      </c>
      <c r="AK18" s="324">
        <f>AK19+AK23+AK32+AK35</f>
        <v>2058.1148302846514</v>
      </c>
      <c r="AL18" s="314">
        <v>2203.5109845222196</v>
      </c>
      <c r="AM18" s="324">
        <f>AM19+AM23+AM32+AM35</f>
        <v>2119.8582751931908</v>
      </c>
      <c r="AN18" s="314">
        <v>2269.6163140578865</v>
      </c>
      <c r="AO18" s="324">
        <f>AO19+AO23+AO32+AO35</f>
        <v>2183.4540234489864</v>
      </c>
      <c r="AP18" s="314">
        <v>2337.704803479623</v>
      </c>
      <c r="AQ18" s="324">
        <f>AQ19+AQ23+AQ32+AQ35</f>
        <v>2248.9576441524564</v>
      </c>
      <c r="AR18" s="324">
        <f t="shared" ref="AR18:AR81" si="0">J18+L18+N18+P18+R18+T18+V18+X18+Z18+AB18+AD18+AF18+AH18+AJ18+AL18+AN18+AP18+D18+E18+F18+G18+H18</f>
        <v>35235.543258883612</v>
      </c>
      <c r="AS18" s="324">
        <f t="shared" ref="AS18:AS81" si="1">K18+M18+O18+Q18+S18+U18+W18+Y18+AA18+AC18+AE18+AG18+AI18+AK18+AM18+AO18+AQ18+D18+E18+F18+G18+I18</f>
        <v>33834.009989093203</v>
      </c>
    </row>
    <row r="19" spans="1:45" s="297" customFormat="1" x14ac:dyDescent="0.3">
      <c r="A19" s="302" t="s">
        <v>17</v>
      </c>
      <c r="B19" s="282" t="s">
        <v>1007</v>
      </c>
      <c r="C19" s="301" t="s">
        <v>748</v>
      </c>
      <c r="D19" s="314">
        <f>[1]Свод!L21</f>
        <v>84.767475439999998</v>
      </c>
      <c r="E19" s="314">
        <f>[1]Свод!N21</f>
        <v>107.55563332999999</v>
      </c>
      <c r="F19" s="314">
        <f>[1]Свод!P21</f>
        <v>114.39645260894862</v>
      </c>
      <c r="G19" s="314">
        <f>[1]Свод!R21</f>
        <v>114.39645260894862</v>
      </c>
      <c r="H19" s="314">
        <v>87.480369136253344</v>
      </c>
      <c r="I19" s="314">
        <f>'[4]11. БДР'!$G$16/1000</f>
        <v>87.480369136253344</v>
      </c>
      <c r="J19" s="314">
        <v>105.56567562566022</v>
      </c>
      <c r="K19" s="324">
        <f>'[4]11. БДР'!$H$16/1000</f>
        <v>105.17621799999999</v>
      </c>
      <c r="L19" s="314">
        <v>134.74094519051303</v>
      </c>
      <c r="M19" s="324">
        <f>'[4]11. БДР'!$I$16/1000</f>
        <v>106.10918889385201</v>
      </c>
      <c r="N19" s="314">
        <v>140.53480583370509</v>
      </c>
      <c r="O19" s="324">
        <f>'[4]11. БДР'!$P$16/1000</f>
        <v>110.67188401628766</v>
      </c>
      <c r="P19" s="314">
        <v>283.06347131982756</v>
      </c>
      <c r="Q19" s="324">
        <f>'[4]11. БДР'!$Q$16/1000</f>
        <v>115.09875937693916</v>
      </c>
      <c r="R19" s="314">
        <v>286.25081742808464</v>
      </c>
      <c r="S19" s="324">
        <f>'[4]11. БДР'!$R$16/1000</f>
        <v>286.25081742808464</v>
      </c>
      <c r="T19" s="314">
        <v>297.70085012520804</v>
      </c>
      <c r="U19" s="324">
        <f>'[4]11. БДР'!$S$16/1000</f>
        <v>297.70085012520804</v>
      </c>
      <c r="V19" s="314">
        <v>306.63187562896428</v>
      </c>
      <c r="W19" s="324">
        <f>U19*1.03</f>
        <v>306.63187562896428</v>
      </c>
      <c r="X19" s="314">
        <v>315.83083189783321</v>
      </c>
      <c r="Y19" s="324">
        <f>W19*1.03</f>
        <v>315.83083189783321</v>
      </c>
      <c r="Z19" s="314">
        <v>325.30575685476822</v>
      </c>
      <c r="AA19" s="324">
        <f>Y19*1.03</f>
        <v>325.30575685476822</v>
      </c>
      <c r="AB19" s="314">
        <v>335.06492956041126</v>
      </c>
      <c r="AC19" s="324">
        <f>AA19*1.03</f>
        <v>335.06492956041126</v>
      </c>
      <c r="AD19" s="314">
        <v>345.1168774472236</v>
      </c>
      <c r="AE19" s="324">
        <f>AC19*1.03</f>
        <v>345.1168774472236</v>
      </c>
      <c r="AF19" s="314">
        <v>355.4703837706403</v>
      </c>
      <c r="AG19" s="324">
        <f>AE19*1.03</f>
        <v>355.4703837706403</v>
      </c>
      <c r="AH19" s="314">
        <v>366.13449528375952</v>
      </c>
      <c r="AI19" s="324">
        <f>AG19*1.03</f>
        <v>366.13449528375952</v>
      </c>
      <c r="AJ19" s="314">
        <v>377.11853014227233</v>
      </c>
      <c r="AK19" s="324">
        <f>AI19*1.03</f>
        <v>377.11853014227233</v>
      </c>
      <c r="AL19" s="314">
        <v>388.43208604654052</v>
      </c>
      <c r="AM19" s="324">
        <f>AK19*1.03</f>
        <v>388.43208604654052</v>
      </c>
      <c r="AN19" s="314">
        <v>400.08504862793677</v>
      </c>
      <c r="AO19" s="324">
        <f>AM19*1.03</f>
        <v>400.08504862793677</v>
      </c>
      <c r="AP19" s="314">
        <v>412.0876000867749</v>
      </c>
      <c r="AQ19" s="324">
        <f>AO19*1.03</f>
        <v>412.0876000867749</v>
      </c>
      <c r="AR19" s="324">
        <f t="shared" si="0"/>
        <v>5683.7313639942731</v>
      </c>
      <c r="AS19" s="324">
        <f t="shared" si="1"/>
        <v>5456.8825163116471</v>
      </c>
    </row>
    <row r="20" spans="1:45" s="297" customFormat="1" ht="31.2" x14ac:dyDescent="0.3">
      <c r="A20" s="302" t="s">
        <v>199</v>
      </c>
      <c r="B20" s="283" t="s">
        <v>897</v>
      </c>
      <c r="C20" s="301" t="s">
        <v>748</v>
      </c>
      <c r="D20" s="313">
        <v>0</v>
      </c>
      <c r="E20" s="313">
        <v>0</v>
      </c>
      <c r="F20" s="313">
        <v>0</v>
      </c>
      <c r="G20" s="313">
        <v>0</v>
      </c>
      <c r="H20" s="313">
        <v>0</v>
      </c>
      <c r="I20" s="313">
        <v>0</v>
      </c>
      <c r="J20" s="313">
        <v>0</v>
      </c>
      <c r="K20" s="313">
        <v>0</v>
      </c>
      <c r="L20" s="313">
        <v>0</v>
      </c>
      <c r="M20" s="313">
        <v>0</v>
      </c>
      <c r="N20" s="313">
        <v>0</v>
      </c>
      <c r="O20" s="313">
        <v>0</v>
      </c>
      <c r="P20" s="313">
        <v>0</v>
      </c>
      <c r="Q20" s="313">
        <v>0</v>
      </c>
      <c r="R20" s="313">
        <v>0</v>
      </c>
      <c r="S20" s="313">
        <v>0</v>
      </c>
      <c r="T20" s="313">
        <v>0</v>
      </c>
      <c r="U20" s="313">
        <v>0</v>
      </c>
      <c r="V20" s="313">
        <v>0</v>
      </c>
      <c r="W20" s="313">
        <v>0</v>
      </c>
      <c r="X20" s="313">
        <v>0</v>
      </c>
      <c r="Y20" s="313">
        <v>0</v>
      </c>
      <c r="Z20" s="313">
        <v>0</v>
      </c>
      <c r="AA20" s="313">
        <v>0</v>
      </c>
      <c r="AB20" s="313">
        <v>0</v>
      </c>
      <c r="AC20" s="313">
        <v>0</v>
      </c>
      <c r="AD20" s="313">
        <v>0</v>
      </c>
      <c r="AE20" s="313">
        <v>0</v>
      </c>
      <c r="AF20" s="313">
        <v>0</v>
      </c>
      <c r="AG20" s="313">
        <v>0</v>
      </c>
      <c r="AH20" s="313">
        <v>0</v>
      </c>
      <c r="AI20" s="313">
        <v>0</v>
      </c>
      <c r="AJ20" s="313">
        <v>0</v>
      </c>
      <c r="AK20" s="313">
        <v>0</v>
      </c>
      <c r="AL20" s="313">
        <v>0</v>
      </c>
      <c r="AM20" s="313">
        <v>0</v>
      </c>
      <c r="AN20" s="313">
        <v>0</v>
      </c>
      <c r="AO20" s="313">
        <v>0</v>
      </c>
      <c r="AP20" s="313">
        <v>0</v>
      </c>
      <c r="AQ20" s="313">
        <v>0</v>
      </c>
      <c r="AR20" s="313">
        <f t="shared" si="0"/>
        <v>0</v>
      </c>
      <c r="AS20" s="313">
        <f t="shared" si="1"/>
        <v>0</v>
      </c>
    </row>
    <row r="21" spans="1:45" s="297" customFormat="1" ht="31.2" x14ac:dyDescent="0.3">
      <c r="A21" s="302" t="s">
        <v>201</v>
      </c>
      <c r="B21" s="283" t="s">
        <v>898</v>
      </c>
      <c r="C21" s="301" t="s">
        <v>748</v>
      </c>
      <c r="D21" s="313">
        <v>0</v>
      </c>
      <c r="E21" s="313">
        <v>0</v>
      </c>
      <c r="F21" s="313">
        <v>0</v>
      </c>
      <c r="G21" s="313">
        <v>0</v>
      </c>
      <c r="H21" s="313">
        <v>0</v>
      </c>
      <c r="I21" s="313">
        <v>0</v>
      </c>
      <c r="J21" s="313">
        <v>0</v>
      </c>
      <c r="K21" s="313">
        <v>0</v>
      </c>
      <c r="L21" s="313">
        <v>0</v>
      </c>
      <c r="M21" s="313">
        <v>0</v>
      </c>
      <c r="N21" s="313">
        <v>0</v>
      </c>
      <c r="O21" s="313">
        <v>0</v>
      </c>
      <c r="P21" s="313">
        <v>0</v>
      </c>
      <c r="Q21" s="313">
        <v>0</v>
      </c>
      <c r="R21" s="313">
        <v>0</v>
      </c>
      <c r="S21" s="313">
        <v>0</v>
      </c>
      <c r="T21" s="313">
        <v>0</v>
      </c>
      <c r="U21" s="313">
        <v>0</v>
      </c>
      <c r="V21" s="313">
        <v>0</v>
      </c>
      <c r="W21" s="313">
        <v>0</v>
      </c>
      <c r="X21" s="313">
        <v>0</v>
      </c>
      <c r="Y21" s="313">
        <v>0</v>
      </c>
      <c r="Z21" s="313">
        <v>0</v>
      </c>
      <c r="AA21" s="313">
        <v>0</v>
      </c>
      <c r="AB21" s="313">
        <v>0</v>
      </c>
      <c r="AC21" s="313">
        <v>0</v>
      </c>
      <c r="AD21" s="313">
        <v>0</v>
      </c>
      <c r="AE21" s="313">
        <v>0</v>
      </c>
      <c r="AF21" s="313">
        <v>0</v>
      </c>
      <c r="AG21" s="313">
        <v>0</v>
      </c>
      <c r="AH21" s="313">
        <v>0</v>
      </c>
      <c r="AI21" s="313">
        <v>0</v>
      </c>
      <c r="AJ21" s="313">
        <v>0</v>
      </c>
      <c r="AK21" s="313">
        <v>0</v>
      </c>
      <c r="AL21" s="313">
        <v>0</v>
      </c>
      <c r="AM21" s="313">
        <v>0</v>
      </c>
      <c r="AN21" s="313">
        <v>0</v>
      </c>
      <c r="AO21" s="313">
        <v>0</v>
      </c>
      <c r="AP21" s="313">
        <v>0</v>
      </c>
      <c r="AQ21" s="313">
        <v>0</v>
      </c>
      <c r="AR21" s="313">
        <f t="shared" si="0"/>
        <v>0</v>
      </c>
      <c r="AS21" s="313">
        <f t="shared" si="1"/>
        <v>0</v>
      </c>
    </row>
    <row r="22" spans="1:45" s="297" customFormat="1" ht="31.2" x14ac:dyDescent="0.3">
      <c r="A22" s="302" t="s">
        <v>203</v>
      </c>
      <c r="B22" s="283" t="s">
        <v>883</v>
      </c>
      <c r="C22" s="301" t="s">
        <v>748</v>
      </c>
      <c r="D22" s="314">
        <f t="shared" ref="D22:G22" si="2">D19</f>
        <v>84.767475439999998</v>
      </c>
      <c r="E22" s="314">
        <f t="shared" si="2"/>
        <v>107.55563332999999</v>
      </c>
      <c r="F22" s="314">
        <f t="shared" si="2"/>
        <v>114.39645260894862</v>
      </c>
      <c r="G22" s="314">
        <f t="shared" si="2"/>
        <v>114.39645260894862</v>
      </c>
      <c r="H22" s="314">
        <v>87.480369136253344</v>
      </c>
      <c r="I22" s="314">
        <f t="shared" ref="I22:O22" si="3">I19</f>
        <v>87.480369136253344</v>
      </c>
      <c r="J22" s="314">
        <v>105.56567562566022</v>
      </c>
      <c r="K22" s="324">
        <f t="shared" si="3"/>
        <v>105.17621799999999</v>
      </c>
      <c r="L22" s="314">
        <v>134.74094519051303</v>
      </c>
      <c r="M22" s="324">
        <f t="shared" ref="M22" si="4">M19</f>
        <v>106.10918889385201</v>
      </c>
      <c r="N22" s="314">
        <v>140.53480583370509</v>
      </c>
      <c r="O22" s="324">
        <f t="shared" si="3"/>
        <v>110.67188401628766</v>
      </c>
      <c r="P22" s="314">
        <v>283.06347131982756</v>
      </c>
      <c r="Q22" s="324">
        <f t="shared" ref="Q22" si="5">Q19</f>
        <v>115.09875937693916</v>
      </c>
      <c r="R22" s="314">
        <v>286.25081742808464</v>
      </c>
      <c r="S22" s="324">
        <f t="shared" ref="S22:U22" si="6">S19</f>
        <v>286.25081742808464</v>
      </c>
      <c r="T22" s="314">
        <v>297.70085012520804</v>
      </c>
      <c r="U22" s="324">
        <f t="shared" si="6"/>
        <v>297.70085012520804</v>
      </c>
      <c r="V22" s="314">
        <v>306.63187562896428</v>
      </c>
      <c r="W22" s="314">
        <f t="shared" ref="W22" si="7">W19</f>
        <v>306.63187562896428</v>
      </c>
      <c r="X22" s="314">
        <v>315.83083189783321</v>
      </c>
      <c r="Y22" s="314">
        <f t="shared" ref="Y22" si="8">Y19</f>
        <v>315.83083189783321</v>
      </c>
      <c r="Z22" s="314">
        <v>325.30575685476822</v>
      </c>
      <c r="AA22" s="314">
        <f t="shared" ref="AA22" si="9">AA19</f>
        <v>325.30575685476822</v>
      </c>
      <c r="AB22" s="314">
        <v>335.06492956041126</v>
      </c>
      <c r="AC22" s="314">
        <f t="shared" ref="AC22" si="10">AC19</f>
        <v>335.06492956041126</v>
      </c>
      <c r="AD22" s="314">
        <v>345.1168774472236</v>
      </c>
      <c r="AE22" s="314">
        <f t="shared" ref="AE22" si="11">AE19</f>
        <v>345.1168774472236</v>
      </c>
      <c r="AF22" s="314">
        <v>355.4703837706403</v>
      </c>
      <c r="AG22" s="314">
        <f t="shared" ref="AG22" si="12">AG19</f>
        <v>355.4703837706403</v>
      </c>
      <c r="AH22" s="314">
        <v>366.13449528375952</v>
      </c>
      <c r="AI22" s="314">
        <f t="shared" ref="AI22" si="13">AI19</f>
        <v>366.13449528375952</v>
      </c>
      <c r="AJ22" s="314">
        <v>377.11853014227233</v>
      </c>
      <c r="AK22" s="314">
        <f t="shared" ref="AK22" si="14">AK19</f>
        <v>377.11853014227233</v>
      </c>
      <c r="AL22" s="314">
        <v>388.43208604654052</v>
      </c>
      <c r="AM22" s="314">
        <f t="shared" ref="AM22" si="15">AM19</f>
        <v>388.43208604654052</v>
      </c>
      <c r="AN22" s="314">
        <v>400.08504862793677</v>
      </c>
      <c r="AO22" s="314">
        <f t="shared" ref="AO22" si="16">AO19</f>
        <v>400.08504862793677</v>
      </c>
      <c r="AP22" s="314">
        <v>412.0876000867749</v>
      </c>
      <c r="AQ22" s="314">
        <f t="shared" ref="AQ22" si="17">AQ19</f>
        <v>412.0876000867749</v>
      </c>
      <c r="AR22" s="324">
        <f t="shared" si="0"/>
        <v>5683.7313639942731</v>
      </c>
      <c r="AS22" s="324">
        <f t="shared" si="1"/>
        <v>5456.8825163116471</v>
      </c>
    </row>
    <row r="23" spans="1:45" s="297" customFormat="1" x14ac:dyDescent="0.3">
      <c r="A23" s="302" t="s">
        <v>18</v>
      </c>
      <c r="B23" s="282" t="s">
        <v>1044</v>
      </c>
      <c r="C23" s="301" t="s">
        <v>748</v>
      </c>
      <c r="D23" s="314">
        <f>[1]Свод!L25</f>
        <v>0</v>
      </c>
      <c r="E23" s="314">
        <f>[1]Свод!N25</f>
        <v>779.29390198989108</v>
      </c>
      <c r="F23" s="314">
        <f>[1]Свод!P25</f>
        <v>931.38942682589322</v>
      </c>
      <c r="G23" s="314">
        <f>[1]Свод!R25</f>
        <v>931.38942682589322</v>
      </c>
      <c r="H23" s="314">
        <v>941.06907611272311</v>
      </c>
      <c r="I23" s="314">
        <f>'[4]11. БДР'!$G$14/1000</f>
        <v>941.06907611272311</v>
      </c>
      <c r="J23" s="314">
        <v>1033.567220662047</v>
      </c>
      <c r="K23" s="324">
        <f>'[4]11. БДР'!$H$14/1000</f>
        <v>1003.0254854999999</v>
      </c>
      <c r="L23" s="314">
        <v>1158.9856543659</v>
      </c>
      <c r="M23" s="324">
        <f>'[4]11. БДР'!$I$14/1000</f>
        <v>1104.3393668600002</v>
      </c>
      <c r="N23" s="314">
        <v>1208.8220375036337</v>
      </c>
      <c r="O23" s="324">
        <f>'[4]11. БДР'!$P$14/1000</f>
        <v>1151.8259596349799</v>
      </c>
      <c r="P23" s="314">
        <v>1257.174919003779</v>
      </c>
      <c r="Q23" s="324">
        <f>'[4]11. БДР'!$Q$14/1000</f>
        <v>1197.8989980203794</v>
      </c>
      <c r="R23" s="314">
        <v>1307.4619157639302</v>
      </c>
      <c r="S23" s="324">
        <f>'[4]11. БДР'!$R$14/1000</f>
        <v>1245.8149579411945</v>
      </c>
      <c r="T23" s="314">
        <v>1359.7603923944876</v>
      </c>
      <c r="U23" s="324">
        <f>'[4]11. БДР'!$S$14/1000</f>
        <v>1295.6475562588421</v>
      </c>
      <c r="V23" s="314">
        <v>1400.5532041663223</v>
      </c>
      <c r="W23" s="324">
        <f>U23*1.03</f>
        <v>1334.5169829466074</v>
      </c>
      <c r="X23" s="314">
        <v>1442.569800291312</v>
      </c>
      <c r="Y23" s="324">
        <f>W23*1.03</f>
        <v>1374.5524924350057</v>
      </c>
      <c r="Z23" s="314">
        <v>1485.8468943000514</v>
      </c>
      <c r="AA23" s="324">
        <f>Y23*1.03</f>
        <v>1415.7890672080559</v>
      </c>
      <c r="AB23" s="314">
        <v>1530.422301129053</v>
      </c>
      <c r="AC23" s="324">
        <f>AA23*1.03</f>
        <v>1458.2627392242975</v>
      </c>
      <c r="AD23" s="314">
        <v>1576.3349701629247</v>
      </c>
      <c r="AE23" s="324">
        <f>AC23*1.03</f>
        <v>1502.0106214010266</v>
      </c>
      <c r="AF23" s="314">
        <v>1623.6250192678126</v>
      </c>
      <c r="AG23" s="324">
        <f>AE23*1.03</f>
        <v>1547.0709400430574</v>
      </c>
      <c r="AH23" s="314">
        <v>1672.333769845847</v>
      </c>
      <c r="AI23" s="324">
        <f>AG23*1.03</f>
        <v>1593.4830682443492</v>
      </c>
      <c r="AJ23" s="314">
        <v>1722.5037829412224</v>
      </c>
      <c r="AK23" s="324">
        <f>AI23*1.03</f>
        <v>1641.2875602916797</v>
      </c>
      <c r="AL23" s="314">
        <v>1774.1788964294592</v>
      </c>
      <c r="AM23" s="324">
        <f>AK23*1.03</f>
        <v>1690.5261871004302</v>
      </c>
      <c r="AN23" s="314">
        <v>1827.404263322343</v>
      </c>
      <c r="AO23" s="324">
        <f>AM23*1.03</f>
        <v>1741.2419727134431</v>
      </c>
      <c r="AP23" s="314">
        <v>1882.2263912220133</v>
      </c>
      <c r="AQ23" s="324">
        <f>AO23*1.03</f>
        <v>1793.4792318948464</v>
      </c>
      <c r="AR23" s="324">
        <f t="shared" si="0"/>
        <v>28846.913264526538</v>
      </c>
      <c r="AS23" s="324">
        <f t="shared" si="1"/>
        <v>27673.915019472588</v>
      </c>
    </row>
    <row r="24" spans="1:45" s="297" customFormat="1" x14ac:dyDescent="0.3">
      <c r="A24" s="302" t="s">
        <v>21</v>
      </c>
      <c r="B24" s="282" t="s">
        <v>937</v>
      </c>
      <c r="C24" s="301" t="s">
        <v>748</v>
      </c>
      <c r="D24" s="313">
        <v>0</v>
      </c>
      <c r="E24" s="313">
        <v>0</v>
      </c>
      <c r="F24" s="313">
        <v>0</v>
      </c>
      <c r="G24" s="313">
        <v>0</v>
      </c>
      <c r="H24" s="313">
        <v>0</v>
      </c>
      <c r="I24" s="313">
        <v>0</v>
      </c>
      <c r="J24" s="313">
        <v>0</v>
      </c>
      <c r="K24" s="313">
        <v>0</v>
      </c>
      <c r="L24" s="313">
        <v>0</v>
      </c>
      <c r="M24" s="313">
        <v>0</v>
      </c>
      <c r="N24" s="313">
        <v>0</v>
      </c>
      <c r="O24" s="313">
        <v>0</v>
      </c>
      <c r="P24" s="313">
        <v>0</v>
      </c>
      <c r="Q24" s="313">
        <v>0</v>
      </c>
      <c r="R24" s="313">
        <v>0</v>
      </c>
      <c r="S24" s="313">
        <v>0</v>
      </c>
      <c r="T24" s="313">
        <v>0</v>
      </c>
      <c r="U24" s="313">
        <v>0</v>
      </c>
      <c r="V24" s="313">
        <v>0</v>
      </c>
      <c r="W24" s="313">
        <v>0</v>
      </c>
      <c r="X24" s="313">
        <v>0</v>
      </c>
      <c r="Y24" s="313">
        <v>0</v>
      </c>
      <c r="Z24" s="313">
        <v>0</v>
      </c>
      <c r="AA24" s="313">
        <v>0</v>
      </c>
      <c r="AB24" s="313">
        <v>0</v>
      </c>
      <c r="AC24" s="313">
        <v>0</v>
      </c>
      <c r="AD24" s="313">
        <v>0</v>
      </c>
      <c r="AE24" s="313">
        <v>0</v>
      </c>
      <c r="AF24" s="313">
        <v>0</v>
      </c>
      <c r="AG24" s="313">
        <v>0</v>
      </c>
      <c r="AH24" s="313">
        <v>0</v>
      </c>
      <c r="AI24" s="313">
        <v>0</v>
      </c>
      <c r="AJ24" s="313">
        <v>0</v>
      </c>
      <c r="AK24" s="313">
        <v>0</v>
      </c>
      <c r="AL24" s="313">
        <v>0</v>
      </c>
      <c r="AM24" s="313">
        <v>0</v>
      </c>
      <c r="AN24" s="313">
        <v>0</v>
      </c>
      <c r="AO24" s="313">
        <v>0</v>
      </c>
      <c r="AP24" s="313">
        <v>0</v>
      </c>
      <c r="AQ24" s="313">
        <v>0</v>
      </c>
      <c r="AR24" s="313">
        <f t="shared" si="0"/>
        <v>0</v>
      </c>
      <c r="AS24" s="313">
        <f t="shared" si="1"/>
        <v>0</v>
      </c>
    </row>
    <row r="25" spans="1:45" s="297" customFormat="1" x14ac:dyDescent="0.3">
      <c r="A25" s="302" t="s">
        <v>37</v>
      </c>
      <c r="B25" s="282" t="s">
        <v>1045</v>
      </c>
      <c r="C25" s="301" t="s">
        <v>748</v>
      </c>
      <c r="D25" s="313">
        <v>0</v>
      </c>
      <c r="E25" s="313">
        <v>0</v>
      </c>
      <c r="F25" s="313">
        <v>0</v>
      </c>
      <c r="G25" s="313">
        <v>0</v>
      </c>
      <c r="H25" s="313">
        <v>0</v>
      </c>
      <c r="I25" s="313">
        <v>0</v>
      </c>
      <c r="J25" s="313">
        <v>0</v>
      </c>
      <c r="K25" s="313">
        <v>0</v>
      </c>
      <c r="L25" s="313">
        <v>0</v>
      </c>
      <c r="M25" s="313">
        <v>0</v>
      </c>
      <c r="N25" s="313">
        <v>0</v>
      </c>
      <c r="O25" s="313">
        <v>0</v>
      </c>
      <c r="P25" s="313">
        <v>0</v>
      </c>
      <c r="Q25" s="313">
        <v>0</v>
      </c>
      <c r="R25" s="313">
        <v>0</v>
      </c>
      <c r="S25" s="313">
        <v>0</v>
      </c>
      <c r="T25" s="313">
        <v>0</v>
      </c>
      <c r="U25" s="313">
        <v>0</v>
      </c>
      <c r="V25" s="313">
        <v>0</v>
      </c>
      <c r="W25" s="313">
        <v>0</v>
      </c>
      <c r="X25" s="313">
        <v>0</v>
      </c>
      <c r="Y25" s="313">
        <v>0</v>
      </c>
      <c r="Z25" s="313">
        <v>0</v>
      </c>
      <c r="AA25" s="313">
        <v>0</v>
      </c>
      <c r="AB25" s="313">
        <v>0</v>
      </c>
      <c r="AC25" s="313">
        <v>0</v>
      </c>
      <c r="AD25" s="313">
        <v>0</v>
      </c>
      <c r="AE25" s="313">
        <v>0</v>
      </c>
      <c r="AF25" s="313">
        <v>0</v>
      </c>
      <c r="AG25" s="313">
        <v>0</v>
      </c>
      <c r="AH25" s="313">
        <v>0</v>
      </c>
      <c r="AI25" s="313">
        <v>0</v>
      </c>
      <c r="AJ25" s="313">
        <v>0</v>
      </c>
      <c r="AK25" s="313">
        <v>0</v>
      </c>
      <c r="AL25" s="313">
        <v>0</v>
      </c>
      <c r="AM25" s="313">
        <v>0</v>
      </c>
      <c r="AN25" s="313">
        <v>0</v>
      </c>
      <c r="AO25" s="313">
        <v>0</v>
      </c>
      <c r="AP25" s="313">
        <v>0</v>
      </c>
      <c r="AQ25" s="313">
        <v>0</v>
      </c>
      <c r="AR25" s="313">
        <f t="shared" si="0"/>
        <v>0</v>
      </c>
      <c r="AS25" s="313">
        <f t="shared" si="1"/>
        <v>0</v>
      </c>
    </row>
    <row r="26" spans="1:45" s="297" customFormat="1" x14ac:dyDescent="0.3">
      <c r="A26" s="302" t="s">
        <v>72</v>
      </c>
      <c r="B26" s="282" t="s">
        <v>938</v>
      </c>
      <c r="C26" s="301" t="s">
        <v>748</v>
      </c>
      <c r="D26" s="313">
        <v>0</v>
      </c>
      <c r="E26" s="313">
        <v>0</v>
      </c>
      <c r="F26" s="313">
        <v>0</v>
      </c>
      <c r="G26" s="313">
        <v>0</v>
      </c>
      <c r="H26" s="313">
        <v>0</v>
      </c>
      <c r="I26" s="313">
        <v>0</v>
      </c>
      <c r="J26" s="313">
        <v>0</v>
      </c>
      <c r="K26" s="313">
        <v>0</v>
      </c>
      <c r="L26" s="313">
        <v>0</v>
      </c>
      <c r="M26" s="313">
        <v>0</v>
      </c>
      <c r="N26" s="313">
        <v>0</v>
      </c>
      <c r="O26" s="313">
        <v>0</v>
      </c>
      <c r="P26" s="313">
        <v>0</v>
      </c>
      <c r="Q26" s="313">
        <v>0</v>
      </c>
      <c r="R26" s="313">
        <v>0</v>
      </c>
      <c r="S26" s="313">
        <v>0</v>
      </c>
      <c r="T26" s="313">
        <v>0</v>
      </c>
      <c r="U26" s="313">
        <v>0</v>
      </c>
      <c r="V26" s="313">
        <v>0</v>
      </c>
      <c r="W26" s="313">
        <v>0</v>
      </c>
      <c r="X26" s="313">
        <v>0</v>
      </c>
      <c r="Y26" s="313">
        <v>0</v>
      </c>
      <c r="Z26" s="313">
        <v>0</v>
      </c>
      <c r="AA26" s="313">
        <v>0</v>
      </c>
      <c r="AB26" s="313">
        <v>0</v>
      </c>
      <c r="AC26" s="313">
        <v>0</v>
      </c>
      <c r="AD26" s="313">
        <v>0</v>
      </c>
      <c r="AE26" s="313">
        <v>0</v>
      </c>
      <c r="AF26" s="313">
        <v>0</v>
      </c>
      <c r="AG26" s="313">
        <v>0</v>
      </c>
      <c r="AH26" s="313">
        <v>0</v>
      </c>
      <c r="AI26" s="313">
        <v>0</v>
      </c>
      <c r="AJ26" s="313">
        <v>0</v>
      </c>
      <c r="AK26" s="313">
        <v>0</v>
      </c>
      <c r="AL26" s="313">
        <v>0</v>
      </c>
      <c r="AM26" s="313">
        <v>0</v>
      </c>
      <c r="AN26" s="313">
        <v>0</v>
      </c>
      <c r="AO26" s="313">
        <v>0</v>
      </c>
      <c r="AP26" s="313">
        <v>0</v>
      </c>
      <c r="AQ26" s="313">
        <v>0</v>
      </c>
      <c r="AR26" s="324">
        <f t="shared" si="0"/>
        <v>0</v>
      </c>
      <c r="AS26" s="324">
        <f t="shared" si="1"/>
        <v>0</v>
      </c>
    </row>
    <row r="27" spans="1:45" s="297" customFormat="1" x14ac:dyDescent="0.3">
      <c r="A27" s="302" t="s">
        <v>82</v>
      </c>
      <c r="B27" s="282" t="s">
        <v>939</v>
      </c>
      <c r="C27" s="301" t="s">
        <v>748</v>
      </c>
      <c r="D27" s="313">
        <v>0</v>
      </c>
      <c r="E27" s="313">
        <v>0</v>
      </c>
      <c r="F27" s="313">
        <v>0</v>
      </c>
      <c r="G27" s="313">
        <v>0</v>
      </c>
      <c r="H27" s="313">
        <v>0</v>
      </c>
      <c r="I27" s="313">
        <v>0</v>
      </c>
      <c r="J27" s="313">
        <v>0</v>
      </c>
      <c r="K27" s="313">
        <v>0</v>
      </c>
      <c r="L27" s="313">
        <v>0</v>
      </c>
      <c r="M27" s="313">
        <v>0</v>
      </c>
      <c r="N27" s="313">
        <v>0</v>
      </c>
      <c r="O27" s="313">
        <v>0</v>
      </c>
      <c r="P27" s="313">
        <v>0</v>
      </c>
      <c r="Q27" s="313">
        <v>0</v>
      </c>
      <c r="R27" s="313">
        <v>0</v>
      </c>
      <c r="S27" s="313">
        <v>0</v>
      </c>
      <c r="T27" s="313">
        <v>0</v>
      </c>
      <c r="U27" s="313">
        <v>0</v>
      </c>
      <c r="V27" s="313">
        <v>0</v>
      </c>
      <c r="W27" s="313">
        <v>0</v>
      </c>
      <c r="X27" s="313">
        <v>0</v>
      </c>
      <c r="Y27" s="313">
        <v>0</v>
      </c>
      <c r="Z27" s="313">
        <v>0</v>
      </c>
      <c r="AA27" s="313">
        <v>0</v>
      </c>
      <c r="AB27" s="313">
        <v>0</v>
      </c>
      <c r="AC27" s="313">
        <v>0</v>
      </c>
      <c r="AD27" s="313">
        <v>0</v>
      </c>
      <c r="AE27" s="313">
        <v>0</v>
      </c>
      <c r="AF27" s="313">
        <v>0</v>
      </c>
      <c r="AG27" s="313">
        <v>0</v>
      </c>
      <c r="AH27" s="313">
        <v>0</v>
      </c>
      <c r="AI27" s="313">
        <v>0</v>
      </c>
      <c r="AJ27" s="313">
        <v>0</v>
      </c>
      <c r="AK27" s="313">
        <v>0</v>
      </c>
      <c r="AL27" s="313">
        <v>0</v>
      </c>
      <c r="AM27" s="313">
        <v>0</v>
      </c>
      <c r="AN27" s="313">
        <v>0</v>
      </c>
      <c r="AO27" s="313">
        <v>0</v>
      </c>
      <c r="AP27" s="313">
        <v>0</v>
      </c>
      <c r="AQ27" s="313">
        <v>0</v>
      </c>
      <c r="AR27" s="313">
        <f t="shared" si="0"/>
        <v>0</v>
      </c>
      <c r="AS27" s="313">
        <f t="shared" si="1"/>
        <v>0</v>
      </c>
    </row>
    <row r="28" spans="1:45" s="297" customFormat="1" x14ac:dyDescent="0.3">
      <c r="A28" s="302" t="s">
        <v>741</v>
      </c>
      <c r="B28" s="282" t="s">
        <v>1052</v>
      </c>
      <c r="C28" s="301" t="s">
        <v>748</v>
      </c>
      <c r="D28" s="313">
        <v>0</v>
      </c>
      <c r="E28" s="313">
        <v>0</v>
      </c>
      <c r="F28" s="313">
        <v>0</v>
      </c>
      <c r="G28" s="313">
        <v>0</v>
      </c>
      <c r="H28" s="313">
        <v>0</v>
      </c>
      <c r="I28" s="313">
        <v>0</v>
      </c>
      <c r="J28" s="313">
        <v>0</v>
      </c>
      <c r="K28" s="313">
        <v>0</v>
      </c>
      <c r="L28" s="313">
        <v>0</v>
      </c>
      <c r="M28" s="313">
        <v>0</v>
      </c>
      <c r="N28" s="313">
        <v>0</v>
      </c>
      <c r="O28" s="313">
        <v>0</v>
      </c>
      <c r="P28" s="313">
        <v>0</v>
      </c>
      <c r="Q28" s="313">
        <v>0</v>
      </c>
      <c r="R28" s="313">
        <v>0</v>
      </c>
      <c r="S28" s="313">
        <v>0</v>
      </c>
      <c r="T28" s="313">
        <v>0</v>
      </c>
      <c r="U28" s="313">
        <v>0</v>
      </c>
      <c r="V28" s="313">
        <v>0</v>
      </c>
      <c r="W28" s="313">
        <v>0</v>
      </c>
      <c r="X28" s="313">
        <v>0</v>
      </c>
      <c r="Y28" s="313">
        <v>0</v>
      </c>
      <c r="Z28" s="313">
        <v>0</v>
      </c>
      <c r="AA28" s="313">
        <v>0</v>
      </c>
      <c r="AB28" s="313">
        <v>0</v>
      </c>
      <c r="AC28" s="313">
        <v>0</v>
      </c>
      <c r="AD28" s="313">
        <v>0</v>
      </c>
      <c r="AE28" s="313">
        <v>0</v>
      </c>
      <c r="AF28" s="313">
        <v>0</v>
      </c>
      <c r="AG28" s="313">
        <v>0</v>
      </c>
      <c r="AH28" s="313">
        <v>0</v>
      </c>
      <c r="AI28" s="313">
        <v>0</v>
      </c>
      <c r="AJ28" s="313">
        <v>0</v>
      </c>
      <c r="AK28" s="313">
        <v>0</v>
      </c>
      <c r="AL28" s="313">
        <v>0</v>
      </c>
      <c r="AM28" s="313">
        <v>0</v>
      </c>
      <c r="AN28" s="313">
        <v>0</v>
      </c>
      <c r="AO28" s="313">
        <v>0</v>
      </c>
      <c r="AP28" s="313">
        <v>0</v>
      </c>
      <c r="AQ28" s="313">
        <v>0</v>
      </c>
      <c r="AR28" s="313">
        <f t="shared" si="0"/>
        <v>0</v>
      </c>
      <c r="AS28" s="313">
        <f t="shared" si="1"/>
        <v>0</v>
      </c>
    </row>
    <row r="29" spans="1:45" s="297" customFormat="1" ht="31.2" x14ac:dyDescent="0.3">
      <c r="A29" s="302" t="s">
        <v>742</v>
      </c>
      <c r="B29" s="283" t="s">
        <v>817</v>
      </c>
      <c r="C29" s="301" t="s">
        <v>748</v>
      </c>
      <c r="D29" s="313">
        <v>0</v>
      </c>
      <c r="E29" s="313">
        <v>0</v>
      </c>
      <c r="F29" s="313">
        <v>0</v>
      </c>
      <c r="G29" s="313">
        <v>0</v>
      </c>
      <c r="H29" s="313">
        <v>0</v>
      </c>
      <c r="I29" s="313">
        <v>0</v>
      </c>
      <c r="J29" s="313">
        <v>0</v>
      </c>
      <c r="K29" s="313">
        <v>0</v>
      </c>
      <c r="L29" s="313">
        <v>0</v>
      </c>
      <c r="M29" s="313">
        <v>0</v>
      </c>
      <c r="N29" s="313">
        <v>0</v>
      </c>
      <c r="O29" s="313">
        <v>0</v>
      </c>
      <c r="P29" s="313">
        <v>0</v>
      </c>
      <c r="Q29" s="313">
        <v>0</v>
      </c>
      <c r="R29" s="313">
        <v>0</v>
      </c>
      <c r="S29" s="313">
        <v>0</v>
      </c>
      <c r="T29" s="313">
        <v>0</v>
      </c>
      <c r="U29" s="313">
        <v>0</v>
      </c>
      <c r="V29" s="313">
        <v>0</v>
      </c>
      <c r="W29" s="313">
        <v>0</v>
      </c>
      <c r="X29" s="313">
        <v>0</v>
      </c>
      <c r="Y29" s="313">
        <v>0</v>
      </c>
      <c r="Z29" s="313">
        <v>0</v>
      </c>
      <c r="AA29" s="313">
        <v>0</v>
      </c>
      <c r="AB29" s="313">
        <v>0</v>
      </c>
      <c r="AC29" s="313">
        <v>0</v>
      </c>
      <c r="AD29" s="313">
        <v>0</v>
      </c>
      <c r="AE29" s="313">
        <v>0</v>
      </c>
      <c r="AF29" s="313">
        <v>0</v>
      </c>
      <c r="AG29" s="313">
        <v>0</v>
      </c>
      <c r="AH29" s="313">
        <v>0</v>
      </c>
      <c r="AI29" s="313">
        <v>0</v>
      </c>
      <c r="AJ29" s="313">
        <v>0</v>
      </c>
      <c r="AK29" s="313">
        <v>0</v>
      </c>
      <c r="AL29" s="313">
        <v>0</v>
      </c>
      <c r="AM29" s="313">
        <v>0</v>
      </c>
      <c r="AN29" s="313">
        <v>0</v>
      </c>
      <c r="AO29" s="313">
        <v>0</v>
      </c>
      <c r="AP29" s="313">
        <v>0</v>
      </c>
      <c r="AQ29" s="313">
        <v>0</v>
      </c>
      <c r="AR29" s="313">
        <f t="shared" si="0"/>
        <v>0</v>
      </c>
      <c r="AS29" s="313">
        <f t="shared" si="1"/>
        <v>0</v>
      </c>
    </row>
    <row r="30" spans="1:45" s="297" customFormat="1" x14ac:dyDescent="0.3">
      <c r="A30" s="302" t="s">
        <v>974</v>
      </c>
      <c r="B30" s="284" t="s">
        <v>643</v>
      </c>
      <c r="C30" s="301" t="s">
        <v>748</v>
      </c>
      <c r="D30" s="313">
        <v>0</v>
      </c>
      <c r="E30" s="313">
        <v>0</v>
      </c>
      <c r="F30" s="313">
        <v>0</v>
      </c>
      <c r="G30" s="313">
        <v>0</v>
      </c>
      <c r="H30" s="313">
        <v>0</v>
      </c>
      <c r="I30" s="313">
        <v>0</v>
      </c>
      <c r="J30" s="313">
        <v>0</v>
      </c>
      <c r="K30" s="313">
        <v>0</v>
      </c>
      <c r="L30" s="313">
        <v>0</v>
      </c>
      <c r="M30" s="313">
        <v>0</v>
      </c>
      <c r="N30" s="313">
        <v>0</v>
      </c>
      <c r="O30" s="313">
        <v>0</v>
      </c>
      <c r="P30" s="313">
        <v>0</v>
      </c>
      <c r="Q30" s="313">
        <v>0</v>
      </c>
      <c r="R30" s="313">
        <v>0</v>
      </c>
      <c r="S30" s="313">
        <v>0</v>
      </c>
      <c r="T30" s="313">
        <v>0</v>
      </c>
      <c r="U30" s="313">
        <v>0</v>
      </c>
      <c r="V30" s="313">
        <v>0</v>
      </c>
      <c r="W30" s="313">
        <v>0</v>
      </c>
      <c r="X30" s="313">
        <v>0</v>
      </c>
      <c r="Y30" s="313">
        <v>0</v>
      </c>
      <c r="Z30" s="313">
        <v>0</v>
      </c>
      <c r="AA30" s="313">
        <v>0</v>
      </c>
      <c r="AB30" s="313">
        <v>0</v>
      </c>
      <c r="AC30" s="313">
        <v>0</v>
      </c>
      <c r="AD30" s="313">
        <v>0</v>
      </c>
      <c r="AE30" s="313">
        <v>0</v>
      </c>
      <c r="AF30" s="313">
        <v>0</v>
      </c>
      <c r="AG30" s="313">
        <v>0</v>
      </c>
      <c r="AH30" s="313">
        <v>0</v>
      </c>
      <c r="AI30" s="313">
        <v>0</v>
      </c>
      <c r="AJ30" s="313">
        <v>0</v>
      </c>
      <c r="AK30" s="313">
        <v>0</v>
      </c>
      <c r="AL30" s="313">
        <v>0</v>
      </c>
      <c r="AM30" s="313">
        <v>0</v>
      </c>
      <c r="AN30" s="313">
        <v>0</v>
      </c>
      <c r="AO30" s="313">
        <v>0</v>
      </c>
      <c r="AP30" s="313">
        <v>0</v>
      </c>
      <c r="AQ30" s="313">
        <v>0</v>
      </c>
      <c r="AR30" s="313">
        <f t="shared" si="0"/>
        <v>0</v>
      </c>
      <c r="AS30" s="313">
        <f t="shared" si="1"/>
        <v>0</v>
      </c>
    </row>
    <row r="31" spans="1:45" s="297" customFormat="1" x14ac:dyDescent="0.3">
      <c r="A31" s="302" t="s">
        <v>975</v>
      </c>
      <c r="B31" s="284" t="s">
        <v>631</v>
      </c>
      <c r="C31" s="301" t="s">
        <v>748</v>
      </c>
      <c r="D31" s="313">
        <v>0</v>
      </c>
      <c r="E31" s="313">
        <v>0</v>
      </c>
      <c r="F31" s="313">
        <v>0</v>
      </c>
      <c r="G31" s="313">
        <v>0</v>
      </c>
      <c r="H31" s="313">
        <v>0</v>
      </c>
      <c r="I31" s="313">
        <v>0</v>
      </c>
      <c r="J31" s="313">
        <v>0</v>
      </c>
      <c r="K31" s="313">
        <v>0</v>
      </c>
      <c r="L31" s="313">
        <v>0</v>
      </c>
      <c r="M31" s="313">
        <v>0</v>
      </c>
      <c r="N31" s="313">
        <v>0</v>
      </c>
      <c r="O31" s="313">
        <v>0</v>
      </c>
      <c r="P31" s="313">
        <v>0</v>
      </c>
      <c r="Q31" s="313">
        <v>0</v>
      </c>
      <c r="R31" s="313">
        <v>0</v>
      </c>
      <c r="S31" s="313">
        <v>0</v>
      </c>
      <c r="T31" s="313">
        <v>0</v>
      </c>
      <c r="U31" s="313">
        <v>0</v>
      </c>
      <c r="V31" s="313">
        <v>0</v>
      </c>
      <c r="W31" s="313">
        <v>0</v>
      </c>
      <c r="X31" s="313">
        <v>0</v>
      </c>
      <c r="Y31" s="313">
        <v>0</v>
      </c>
      <c r="Z31" s="313">
        <v>0</v>
      </c>
      <c r="AA31" s="313">
        <v>0</v>
      </c>
      <c r="AB31" s="313">
        <v>0</v>
      </c>
      <c r="AC31" s="313">
        <v>0</v>
      </c>
      <c r="AD31" s="313">
        <v>0</v>
      </c>
      <c r="AE31" s="313">
        <v>0</v>
      </c>
      <c r="AF31" s="313">
        <v>0</v>
      </c>
      <c r="AG31" s="313">
        <v>0</v>
      </c>
      <c r="AH31" s="313">
        <v>0</v>
      </c>
      <c r="AI31" s="313">
        <v>0</v>
      </c>
      <c r="AJ31" s="313">
        <v>0</v>
      </c>
      <c r="AK31" s="313">
        <v>0</v>
      </c>
      <c r="AL31" s="313">
        <v>0</v>
      </c>
      <c r="AM31" s="313">
        <v>0</v>
      </c>
      <c r="AN31" s="313">
        <v>0</v>
      </c>
      <c r="AO31" s="313">
        <v>0</v>
      </c>
      <c r="AP31" s="313">
        <v>0</v>
      </c>
      <c r="AQ31" s="313">
        <v>0</v>
      </c>
      <c r="AR31" s="313">
        <f t="shared" si="0"/>
        <v>0</v>
      </c>
      <c r="AS31" s="313">
        <f t="shared" si="1"/>
        <v>0</v>
      </c>
    </row>
    <row r="32" spans="1:45" s="297" customFormat="1" x14ac:dyDescent="0.3">
      <c r="A32" s="302" t="s">
        <v>743</v>
      </c>
      <c r="B32" s="282" t="s">
        <v>940</v>
      </c>
      <c r="C32" s="301" t="s">
        <v>748</v>
      </c>
      <c r="D32" s="314">
        <f t="shared" ref="D32:G32" si="18">D18-D19-D23-D26</f>
        <v>0</v>
      </c>
      <c r="E32" s="314">
        <f t="shared" si="18"/>
        <v>-1.1368683772161603E-13</v>
      </c>
      <c r="F32" s="314">
        <f t="shared" si="18"/>
        <v>40.720377333333204</v>
      </c>
      <c r="G32" s="314">
        <f t="shared" si="18"/>
        <v>40.720377333333204</v>
      </c>
      <c r="H32" s="314">
        <v>19.995862166666598</v>
      </c>
      <c r="I32" s="314">
        <f t="shared" ref="I32:O32" si="19">I18-I19-I23-I26</f>
        <v>19.995862166666598</v>
      </c>
      <c r="J32" s="314">
        <v>35.458701152159847</v>
      </c>
      <c r="K32" s="324">
        <f t="shared" si="19"/>
        <v>33.772524098333292</v>
      </c>
      <c r="L32" s="314">
        <v>37.757564174780782</v>
      </c>
      <c r="M32" s="324">
        <f t="shared" ref="M32" si="20">M18-M19-M23-M26</f>
        <v>37.757564174780782</v>
      </c>
      <c r="N32" s="314">
        <v>27.100971393641885</v>
      </c>
      <c r="O32" s="324">
        <f t="shared" si="19"/>
        <v>27.10097139364234</v>
      </c>
      <c r="P32" s="314">
        <v>28.431107951448212</v>
      </c>
      <c r="Q32" s="324">
        <f t="shared" ref="Q32" si="21">Q18-Q19-Q23-Q26</f>
        <v>28.431107951448212</v>
      </c>
      <c r="R32" s="314">
        <v>29.843981695814364</v>
      </c>
      <c r="S32" s="324">
        <f t="shared" ref="S32:U32" si="22">S18-S19-S23-S26</f>
        <v>29.843981695814136</v>
      </c>
      <c r="T32" s="314">
        <v>31.346445921111581</v>
      </c>
      <c r="U32" s="324">
        <f t="shared" si="22"/>
        <v>31.346445921111581</v>
      </c>
      <c r="V32" s="314">
        <v>32.28683929874493</v>
      </c>
      <c r="W32" s="324">
        <f>U32*1.03</f>
        <v>32.28683929874493</v>
      </c>
      <c r="X32" s="314">
        <v>33.255444477707279</v>
      </c>
      <c r="Y32" s="324">
        <f>W32*1.03</f>
        <v>33.255444477707279</v>
      </c>
      <c r="Z32" s="314">
        <v>34.2531078120385</v>
      </c>
      <c r="AA32" s="324">
        <f>Y32*1.03</f>
        <v>34.2531078120385</v>
      </c>
      <c r="AB32" s="314">
        <v>35.280701046399656</v>
      </c>
      <c r="AC32" s="324">
        <f>AA32*1.03</f>
        <v>35.280701046399656</v>
      </c>
      <c r="AD32" s="314">
        <v>36.33912207779165</v>
      </c>
      <c r="AE32" s="324">
        <f>AC32*1.03</f>
        <v>36.33912207779165</v>
      </c>
      <c r="AF32" s="314">
        <v>37.429295740125397</v>
      </c>
      <c r="AG32" s="324">
        <f>AE32*1.03</f>
        <v>37.429295740125397</v>
      </c>
      <c r="AH32" s="314">
        <v>38.552174612329161</v>
      </c>
      <c r="AI32" s="324">
        <f>AG32*1.03</f>
        <v>38.552174612329161</v>
      </c>
      <c r="AJ32" s="314">
        <v>39.70873985069904</v>
      </c>
      <c r="AK32" s="324">
        <f>AI32*1.03</f>
        <v>39.70873985069904</v>
      </c>
      <c r="AL32" s="314">
        <v>40.90000204622001</v>
      </c>
      <c r="AM32" s="324">
        <f>AK32*1.03</f>
        <v>40.90000204622001</v>
      </c>
      <c r="AN32" s="314">
        <v>42.127002107606614</v>
      </c>
      <c r="AO32" s="324">
        <f>AM32*1.03</f>
        <v>42.127002107606614</v>
      </c>
      <c r="AP32" s="314">
        <v>43.390812170834813</v>
      </c>
      <c r="AQ32" s="324">
        <f>AO32*1.03</f>
        <v>43.390812170834813</v>
      </c>
      <c r="AR32" s="324">
        <f t="shared" si="0"/>
        <v>704.89863036278655</v>
      </c>
      <c r="AS32" s="324">
        <f t="shared" si="1"/>
        <v>703.21245330896022</v>
      </c>
    </row>
    <row r="33" spans="1:45" s="297" customFormat="1" ht="31.2" x14ac:dyDescent="0.3">
      <c r="A33" s="302" t="s">
        <v>19</v>
      </c>
      <c r="B33" s="295" t="s">
        <v>1008</v>
      </c>
      <c r="C33" s="301" t="s">
        <v>748</v>
      </c>
      <c r="D33" s="324">
        <f>[1]Свод!L35</f>
        <v>66.009064579664496</v>
      </c>
      <c r="E33" s="324">
        <f>[1]Свод!N35</f>
        <v>837.9411863398617</v>
      </c>
      <c r="F33" s="324">
        <f>[1]Свод!P35</f>
        <v>983.98521645000017</v>
      </c>
      <c r="G33" s="324">
        <f>[1]Свод!R35</f>
        <v>983.98521645000017</v>
      </c>
      <c r="H33" s="324">
        <v>1029.5672448271766</v>
      </c>
      <c r="I33" s="324">
        <f>'[4]11. БДР'!$G$76/1000</f>
        <v>1029.5672448271766</v>
      </c>
      <c r="J33" s="324">
        <v>1124.5038037328318</v>
      </c>
      <c r="K33" s="324">
        <f>'[4]11. БДР'!$H$76/1000</f>
        <v>1083.456071885194</v>
      </c>
      <c r="L33" s="324">
        <v>1299.9407610447299</v>
      </c>
      <c r="M33" s="324">
        <f>'[4]11. БДР'!$I$76/1000</f>
        <v>1308.4889725682165</v>
      </c>
      <c r="N33" s="324">
        <v>1326.6626497566347</v>
      </c>
      <c r="O33" s="324">
        <f>'[4]11. БДР'!$P$76/1000</f>
        <v>1334.0697538908844</v>
      </c>
      <c r="P33" s="324">
        <v>1444.8134975007283</v>
      </c>
      <c r="Q33" s="324">
        <f>'[4]11. БДР'!$Q$76/1000</f>
        <v>1385.4098490249071</v>
      </c>
      <c r="R33" s="324">
        <v>1499.0857195249955</v>
      </c>
      <c r="S33" s="324">
        <f>'[4]11. БДР'!$R$76/1000</f>
        <v>1499.7566228382705</v>
      </c>
      <c r="T33" s="324">
        <v>1560.2103456764989</v>
      </c>
      <c r="U33" s="324">
        <f>'[4]11. БДР'!$S$76/1000</f>
        <v>1555.9355966891394</v>
      </c>
      <c r="V33" s="324">
        <v>1607.016656046794</v>
      </c>
      <c r="W33" s="324">
        <f t="shared" ref="W33:AM63" si="23">U33*1.03</f>
        <v>1602.6136645898137</v>
      </c>
      <c r="X33" s="324">
        <v>1655.2271557281979</v>
      </c>
      <c r="Y33" s="324">
        <f t="shared" si="23"/>
        <v>1650.6920745275081</v>
      </c>
      <c r="Z33" s="324">
        <v>1704.8839704000438</v>
      </c>
      <c r="AA33" s="324">
        <f t="shared" si="23"/>
        <v>1700.2128367633334</v>
      </c>
      <c r="AB33" s="324">
        <v>1756.0304895120453</v>
      </c>
      <c r="AC33" s="324">
        <f t="shared" si="23"/>
        <v>1751.2192218662335</v>
      </c>
      <c r="AD33" s="324">
        <v>1808.7114041974066</v>
      </c>
      <c r="AE33" s="324">
        <f t="shared" si="23"/>
        <v>1803.7557985222206</v>
      </c>
      <c r="AF33" s="324">
        <v>1862.9727463233289</v>
      </c>
      <c r="AG33" s="324">
        <f t="shared" si="23"/>
        <v>1857.8684724778873</v>
      </c>
      <c r="AH33" s="324">
        <v>1918.8619287130289</v>
      </c>
      <c r="AI33" s="324">
        <f t="shared" si="23"/>
        <v>1913.604526652224</v>
      </c>
      <c r="AJ33" s="324">
        <v>1976.4277865744198</v>
      </c>
      <c r="AK33" s="324">
        <f t="shared" si="23"/>
        <v>1971.0126624517907</v>
      </c>
      <c r="AL33" s="324">
        <v>2035.7206201716524</v>
      </c>
      <c r="AM33" s="324">
        <f t="shared" si="23"/>
        <v>2030.1430423253444</v>
      </c>
      <c r="AN33" s="324">
        <v>2096.7922387768022</v>
      </c>
      <c r="AO33" s="324">
        <f t="shared" ref="AO33:AO63" si="24">AM33*1.03</f>
        <v>2091.0473335951046</v>
      </c>
      <c r="AP33" s="324">
        <v>2159.6960059401063</v>
      </c>
      <c r="AQ33" s="324">
        <f t="shared" ref="AQ33:AQ63" si="25">AO33*1.03</f>
        <v>2153.7787536029577</v>
      </c>
      <c r="AR33" s="324">
        <f t="shared" si="0"/>
        <v>32739.045708266942</v>
      </c>
      <c r="AS33" s="324">
        <f t="shared" si="1"/>
        <v>32594.553182917727</v>
      </c>
    </row>
    <row r="34" spans="1:45" s="297" customFormat="1" x14ac:dyDescent="0.3">
      <c r="A34" s="302" t="s">
        <v>23</v>
      </c>
      <c r="B34" s="282" t="s">
        <v>1007</v>
      </c>
      <c r="C34" s="301" t="s">
        <v>748</v>
      </c>
      <c r="D34" s="324">
        <f>[1]Свод!L36</f>
        <v>66.009064579664496</v>
      </c>
      <c r="E34" s="324">
        <f>[1]Свод!N36</f>
        <v>75.762127241806994</v>
      </c>
      <c r="F34" s="324">
        <f>[1]Свод!P36</f>
        <v>99.883736711840285</v>
      </c>
      <c r="G34" s="324">
        <f>[1]Свод!R36</f>
        <v>96.707920443599789</v>
      </c>
      <c r="H34" s="324">
        <v>79.875129488257315</v>
      </c>
      <c r="I34" s="324">
        <f>'[4]11. БДР'!$G$247/1000</f>
        <v>79.875129488257315</v>
      </c>
      <c r="J34" s="324">
        <v>91.155213470030603</v>
      </c>
      <c r="K34" s="324">
        <f>'[4]11. БДР'!$H$247/1000</f>
        <v>85.544377499999982</v>
      </c>
      <c r="L34" s="324">
        <v>99.2855678939314</v>
      </c>
      <c r="M34" s="324">
        <f>'[4]11. БДР'!$I$247/1000</f>
        <v>99.073487756114176</v>
      </c>
      <c r="N34" s="324">
        <v>100.69111518493122</v>
      </c>
      <c r="O34" s="324">
        <f>'[4]11. БДР'!$P$247/1000</f>
        <v>100.46493944239668</v>
      </c>
      <c r="P34" s="324">
        <v>173.30755596142123</v>
      </c>
      <c r="Q34" s="324">
        <f>'[4]11. БДР'!$Q$247/1000</f>
        <v>101.57735582451548</v>
      </c>
      <c r="R34" s="324">
        <v>176.68331028669371</v>
      </c>
      <c r="S34" s="324">
        <f>'[4]11. БДР'!$R$247/1000</f>
        <v>176.43136771274737</v>
      </c>
      <c r="T34" s="324">
        <v>180.17113574266625</v>
      </c>
      <c r="U34" s="324">
        <f>'[4]11. БДР'!$S$247/1000</f>
        <v>179.90553169575176</v>
      </c>
      <c r="V34" s="324">
        <v>185.57626981494624</v>
      </c>
      <c r="W34" s="324">
        <f t="shared" si="23"/>
        <v>185.30269764662432</v>
      </c>
      <c r="X34" s="324">
        <v>191.14355790939464</v>
      </c>
      <c r="Y34" s="324">
        <f t="shared" si="23"/>
        <v>190.86177857602306</v>
      </c>
      <c r="Z34" s="324">
        <v>196.8778646466765</v>
      </c>
      <c r="AA34" s="324">
        <f t="shared" si="23"/>
        <v>196.58763193330375</v>
      </c>
      <c r="AB34" s="324">
        <v>202.78420058607679</v>
      </c>
      <c r="AC34" s="324">
        <f t="shared" si="23"/>
        <v>202.48526089130289</v>
      </c>
      <c r="AD34" s="324">
        <v>208.86772660365909</v>
      </c>
      <c r="AE34" s="324">
        <f t="shared" si="23"/>
        <v>208.55981871804198</v>
      </c>
      <c r="AF34" s="324">
        <v>215.13375840176886</v>
      </c>
      <c r="AG34" s="324">
        <f t="shared" si="23"/>
        <v>214.81661327958324</v>
      </c>
      <c r="AH34" s="324">
        <v>221.58777115382193</v>
      </c>
      <c r="AI34" s="324">
        <f t="shared" si="23"/>
        <v>221.26111167797075</v>
      </c>
      <c r="AJ34" s="324">
        <v>228.2354042884366</v>
      </c>
      <c r="AK34" s="324">
        <f t="shared" si="23"/>
        <v>227.89894502830987</v>
      </c>
      <c r="AL34" s="324">
        <v>235.08246641708971</v>
      </c>
      <c r="AM34" s="324">
        <f t="shared" si="23"/>
        <v>234.73591337915917</v>
      </c>
      <c r="AN34" s="324">
        <v>242.13494040960239</v>
      </c>
      <c r="AO34" s="324">
        <f t="shared" si="24"/>
        <v>241.77799078053394</v>
      </c>
      <c r="AP34" s="324">
        <v>249.39898862189048</v>
      </c>
      <c r="AQ34" s="324">
        <f t="shared" si="25"/>
        <v>249.03133050394996</v>
      </c>
      <c r="AR34" s="324">
        <f t="shared" si="0"/>
        <v>3616.3548258582064</v>
      </c>
      <c r="AS34" s="324">
        <f t="shared" si="1"/>
        <v>3534.5541308114971</v>
      </c>
    </row>
    <row r="35" spans="1:45" s="297" customFormat="1" ht="31.2" x14ac:dyDescent="0.3">
      <c r="A35" s="302" t="s">
        <v>837</v>
      </c>
      <c r="B35" s="141" t="s">
        <v>897</v>
      </c>
      <c r="C35" s="301" t="s">
        <v>748</v>
      </c>
      <c r="D35" s="313">
        <v>0</v>
      </c>
      <c r="E35" s="313">
        <v>0</v>
      </c>
      <c r="F35" s="313">
        <v>0</v>
      </c>
      <c r="G35" s="313">
        <v>0</v>
      </c>
      <c r="H35" s="313">
        <v>0</v>
      </c>
      <c r="I35" s="313">
        <v>0</v>
      </c>
      <c r="J35" s="313">
        <v>0</v>
      </c>
      <c r="K35" s="313">
        <v>0</v>
      </c>
      <c r="L35" s="313">
        <v>0</v>
      </c>
      <c r="M35" s="313">
        <v>0</v>
      </c>
      <c r="N35" s="313">
        <v>0</v>
      </c>
      <c r="O35" s="313">
        <v>0</v>
      </c>
      <c r="P35" s="313">
        <v>0</v>
      </c>
      <c r="Q35" s="313">
        <v>0</v>
      </c>
      <c r="R35" s="313">
        <v>0</v>
      </c>
      <c r="S35" s="313">
        <v>0</v>
      </c>
      <c r="T35" s="313">
        <v>0</v>
      </c>
      <c r="U35" s="313">
        <v>0</v>
      </c>
      <c r="V35" s="313">
        <v>0</v>
      </c>
      <c r="W35" s="324">
        <f t="shared" si="23"/>
        <v>0</v>
      </c>
      <c r="X35" s="313">
        <v>0</v>
      </c>
      <c r="Y35" s="324">
        <f t="shared" si="23"/>
        <v>0</v>
      </c>
      <c r="Z35" s="313">
        <v>0</v>
      </c>
      <c r="AA35" s="324">
        <f t="shared" si="23"/>
        <v>0</v>
      </c>
      <c r="AB35" s="313">
        <v>0</v>
      </c>
      <c r="AC35" s="324">
        <f t="shared" si="23"/>
        <v>0</v>
      </c>
      <c r="AD35" s="313">
        <v>0</v>
      </c>
      <c r="AE35" s="324">
        <f t="shared" si="23"/>
        <v>0</v>
      </c>
      <c r="AF35" s="313">
        <v>0</v>
      </c>
      <c r="AG35" s="324">
        <f t="shared" si="23"/>
        <v>0</v>
      </c>
      <c r="AH35" s="313">
        <v>0</v>
      </c>
      <c r="AI35" s="324">
        <f t="shared" si="23"/>
        <v>0</v>
      </c>
      <c r="AJ35" s="313">
        <v>0</v>
      </c>
      <c r="AK35" s="324">
        <f t="shared" si="23"/>
        <v>0</v>
      </c>
      <c r="AL35" s="313">
        <v>0</v>
      </c>
      <c r="AM35" s="324">
        <f t="shared" si="23"/>
        <v>0</v>
      </c>
      <c r="AN35" s="313">
        <v>0</v>
      </c>
      <c r="AO35" s="324">
        <f t="shared" si="24"/>
        <v>0</v>
      </c>
      <c r="AP35" s="313">
        <v>0</v>
      </c>
      <c r="AQ35" s="324">
        <f t="shared" si="25"/>
        <v>0</v>
      </c>
      <c r="AR35" s="313">
        <f t="shared" si="0"/>
        <v>0</v>
      </c>
      <c r="AS35" s="313">
        <f t="shared" si="1"/>
        <v>0</v>
      </c>
    </row>
    <row r="36" spans="1:45" s="297" customFormat="1" ht="31.2" x14ac:dyDescent="0.3">
      <c r="A36" s="302" t="s">
        <v>838</v>
      </c>
      <c r="B36" s="141" t="s">
        <v>898</v>
      </c>
      <c r="C36" s="301" t="s">
        <v>748</v>
      </c>
      <c r="D36" s="313">
        <v>0</v>
      </c>
      <c r="E36" s="313">
        <v>0</v>
      </c>
      <c r="F36" s="313">
        <v>0</v>
      </c>
      <c r="G36" s="313">
        <v>0</v>
      </c>
      <c r="H36" s="313">
        <v>0</v>
      </c>
      <c r="I36" s="313">
        <v>0</v>
      </c>
      <c r="J36" s="313">
        <v>0</v>
      </c>
      <c r="K36" s="313">
        <v>0</v>
      </c>
      <c r="L36" s="313">
        <v>0</v>
      </c>
      <c r="M36" s="313">
        <v>0</v>
      </c>
      <c r="N36" s="313">
        <v>0</v>
      </c>
      <c r="O36" s="313">
        <v>0</v>
      </c>
      <c r="P36" s="313">
        <v>0</v>
      </c>
      <c r="Q36" s="313">
        <v>0</v>
      </c>
      <c r="R36" s="313">
        <v>0</v>
      </c>
      <c r="S36" s="313">
        <v>0</v>
      </c>
      <c r="T36" s="313">
        <v>0</v>
      </c>
      <c r="U36" s="313">
        <v>0</v>
      </c>
      <c r="V36" s="313">
        <v>0</v>
      </c>
      <c r="W36" s="324">
        <f t="shared" si="23"/>
        <v>0</v>
      </c>
      <c r="X36" s="313">
        <v>0</v>
      </c>
      <c r="Y36" s="324">
        <f t="shared" si="23"/>
        <v>0</v>
      </c>
      <c r="Z36" s="313">
        <v>0</v>
      </c>
      <c r="AA36" s="324">
        <f t="shared" si="23"/>
        <v>0</v>
      </c>
      <c r="AB36" s="313">
        <v>0</v>
      </c>
      <c r="AC36" s="324">
        <f t="shared" si="23"/>
        <v>0</v>
      </c>
      <c r="AD36" s="313">
        <v>0</v>
      </c>
      <c r="AE36" s="324">
        <f t="shared" si="23"/>
        <v>0</v>
      </c>
      <c r="AF36" s="313">
        <v>0</v>
      </c>
      <c r="AG36" s="324">
        <f t="shared" si="23"/>
        <v>0</v>
      </c>
      <c r="AH36" s="313">
        <v>0</v>
      </c>
      <c r="AI36" s="324">
        <f t="shared" si="23"/>
        <v>0</v>
      </c>
      <c r="AJ36" s="313">
        <v>0</v>
      </c>
      <c r="AK36" s="324">
        <f t="shared" si="23"/>
        <v>0</v>
      </c>
      <c r="AL36" s="313">
        <v>0</v>
      </c>
      <c r="AM36" s="324">
        <f t="shared" si="23"/>
        <v>0</v>
      </c>
      <c r="AN36" s="313">
        <v>0</v>
      </c>
      <c r="AO36" s="324">
        <f t="shared" si="24"/>
        <v>0</v>
      </c>
      <c r="AP36" s="313">
        <v>0</v>
      </c>
      <c r="AQ36" s="324">
        <f t="shared" si="25"/>
        <v>0</v>
      </c>
      <c r="AR36" s="313">
        <f t="shared" si="0"/>
        <v>0</v>
      </c>
      <c r="AS36" s="313">
        <f t="shared" si="1"/>
        <v>0</v>
      </c>
    </row>
    <row r="37" spans="1:45" s="297" customFormat="1" ht="31.2" x14ac:dyDescent="0.3">
      <c r="A37" s="302" t="s">
        <v>843</v>
      </c>
      <c r="B37" s="141" t="s">
        <v>883</v>
      </c>
      <c r="C37" s="301" t="s">
        <v>748</v>
      </c>
      <c r="D37" s="324">
        <f t="shared" ref="D37:G37" si="26">D34</f>
        <v>66.009064579664496</v>
      </c>
      <c r="E37" s="324">
        <f t="shared" si="26"/>
        <v>75.762127241806994</v>
      </c>
      <c r="F37" s="324">
        <f t="shared" si="26"/>
        <v>99.883736711840285</v>
      </c>
      <c r="G37" s="324">
        <f t="shared" si="26"/>
        <v>96.707920443599789</v>
      </c>
      <c r="H37" s="324">
        <v>79.875129488257315</v>
      </c>
      <c r="I37" s="324">
        <f t="shared" ref="I37:O37" si="27">I34</f>
        <v>79.875129488257315</v>
      </c>
      <c r="J37" s="324">
        <v>91.155213470030603</v>
      </c>
      <c r="K37" s="324">
        <f t="shared" si="27"/>
        <v>85.544377499999982</v>
      </c>
      <c r="L37" s="324">
        <v>99.2855678939314</v>
      </c>
      <c r="M37" s="324">
        <f t="shared" ref="M37" si="28">M34</f>
        <v>99.073487756114176</v>
      </c>
      <c r="N37" s="324">
        <v>100.69111518493122</v>
      </c>
      <c r="O37" s="324">
        <f t="shared" si="27"/>
        <v>100.46493944239668</v>
      </c>
      <c r="P37" s="324">
        <v>173.30755596142123</v>
      </c>
      <c r="Q37" s="324">
        <f t="shared" ref="Q37" si="29">Q34</f>
        <v>101.57735582451548</v>
      </c>
      <c r="R37" s="324">
        <v>176.68331028669371</v>
      </c>
      <c r="S37" s="324">
        <f t="shared" ref="S37:U37" si="30">S34</f>
        <v>176.43136771274737</v>
      </c>
      <c r="T37" s="324">
        <v>180.17113574266625</v>
      </c>
      <c r="U37" s="324">
        <f t="shared" si="30"/>
        <v>179.90553169575176</v>
      </c>
      <c r="V37" s="324">
        <v>185.57626981494624</v>
      </c>
      <c r="W37" s="324">
        <f t="shared" si="23"/>
        <v>185.30269764662432</v>
      </c>
      <c r="X37" s="324">
        <v>191.14355790939464</v>
      </c>
      <c r="Y37" s="324">
        <f t="shared" si="23"/>
        <v>190.86177857602306</v>
      </c>
      <c r="Z37" s="324">
        <v>196.8778646466765</v>
      </c>
      <c r="AA37" s="324">
        <f t="shared" si="23"/>
        <v>196.58763193330375</v>
      </c>
      <c r="AB37" s="324">
        <v>202.78420058607679</v>
      </c>
      <c r="AC37" s="324">
        <f t="shared" si="23"/>
        <v>202.48526089130289</v>
      </c>
      <c r="AD37" s="324">
        <v>208.86772660365909</v>
      </c>
      <c r="AE37" s="324">
        <f t="shared" si="23"/>
        <v>208.55981871804198</v>
      </c>
      <c r="AF37" s="324">
        <v>215.13375840176886</v>
      </c>
      <c r="AG37" s="324">
        <f t="shared" si="23"/>
        <v>214.81661327958324</v>
      </c>
      <c r="AH37" s="324">
        <v>221.58777115382193</v>
      </c>
      <c r="AI37" s="324">
        <f t="shared" si="23"/>
        <v>221.26111167797075</v>
      </c>
      <c r="AJ37" s="324">
        <v>228.2354042884366</v>
      </c>
      <c r="AK37" s="324">
        <f t="shared" si="23"/>
        <v>227.89894502830987</v>
      </c>
      <c r="AL37" s="324">
        <v>235.08246641708971</v>
      </c>
      <c r="AM37" s="324">
        <f t="shared" si="23"/>
        <v>234.73591337915917</v>
      </c>
      <c r="AN37" s="324">
        <v>242.13494040960239</v>
      </c>
      <c r="AO37" s="324">
        <f t="shared" si="24"/>
        <v>241.77799078053394</v>
      </c>
      <c r="AP37" s="324">
        <v>249.39898862189048</v>
      </c>
      <c r="AQ37" s="324">
        <f t="shared" si="25"/>
        <v>249.03133050394996</v>
      </c>
      <c r="AR37" s="324">
        <f t="shared" si="0"/>
        <v>3616.3548258582064</v>
      </c>
      <c r="AS37" s="324">
        <f t="shared" si="1"/>
        <v>3534.5541308114971</v>
      </c>
    </row>
    <row r="38" spans="1:45" s="297" customFormat="1" x14ac:dyDescent="0.3">
      <c r="A38" s="302" t="s">
        <v>24</v>
      </c>
      <c r="B38" s="282" t="s">
        <v>1044</v>
      </c>
      <c r="C38" s="301" t="s">
        <v>748</v>
      </c>
      <c r="D38" s="324">
        <f>[1]Свод!L40</f>
        <v>0</v>
      </c>
      <c r="E38" s="324">
        <f>[1]Свод!N40</f>
        <v>762.17905909805472</v>
      </c>
      <c r="F38" s="324">
        <f>[1]Свод!P40</f>
        <v>983.98521645000028</v>
      </c>
      <c r="G38" s="324">
        <f>[1]Свод!R40</f>
        <v>868.5890406994539</v>
      </c>
      <c r="H38" s="324">
        <v>932.47886528312347</v>
      </c>
      <c r="I38" s="324">
        <f>'[4]11. БДР'!$G$245/1000</f>
        <v>932.47886528312347</v>
      </c>
      <c r="J38" s="324">
        <v>1008.1229995890232</v>
      </c>
      <c r="K38" s="324">
        <f>'[4]11. БДР'!$H$245/1000</f>
        <v>972.88210243000026</v>
      </c>
      <c r="L38" s="324">
        <v>1163.5231716373423</v>
      </c>
      <c r="M38" s="324">
        <f>'[4]11. БДР'!$I$245/1000</f>
        <v>1173.9833228398134</v>
      </c>
      <c r="N38" s="324">
        <v>1198.6257436759336</v>
      </c>
      <c r="O38" s="324">
        <f>'[4]11. БДР'!$P$245/1000</f>
        <v>1208.0189199648237</v>
      </c>
      <c r="P38" s="324">
        <v>1243.0974640817578</v>
      </c>
      <c r="Q38" s="324">
        <f>'[4]11. БДР'!$Q$245/1000</f>
        <v>1257.2543080114328</v>
      </c>
      <c r="R38" s="324">
        <v>1292.8896067687238</v>
      </c>
      <c r="S38" s="324">
        <f>'[4]11. БДР'!$R$245/1000</f>
        <v>1295.7159566152791</v>
      </c>
      <c r="T38" s="324">
        <v>1349.3788032798047</v>
      </c>
      <c r="U38" s="324">
        <f>'[4]11. БДР'!$S$245/1000</f>
        <v>1347.3493024570673</v>
      </c>
      <c r="V38" s="324">
        <v>1389.8601673781989</v>
      </c>
      <c r="W38" s="324">
        <f t="shared" si="23"/>
        <v>1387.7697815307795</v>
      </c>
      <c r="X38" s="324">
        <v>1431.5559723995448</v>
      </c>
      <c r="Y38" s="324">
        <f t="shared" si="23"/>
        <v>1429.4028749767028</v>
      </c>
      <c r="Z38" s="324">
        <v>1474.5026515715313</v>
      </c>
      <c r="AA38" s="324">
        <f t="shared" si="23"/>
        <v>1472.284961226004</v>
      </c>
      <c r="AB38" s="324">
        <v>1518.7377311186772</v>
      </c>
      <c r="AC38" s="324">
        <f t="shared" si="23"/>
        <v>1516.4535100627843</v>
      </c>
      <c r="AD38" s="324">
        <v>1564.2998630522375</v>
      </c>
      <c r="AE38" s="324">
        <f t="shared" si="23"/>
        <v>1561.9471153646678</v>
      </c>
      <c r="AF38" s="324">
        <v>1611.2288589438047</v>
      </c>
      <c r="AG38" s="324">
        <f t="shared" si="23"/>
        <v>1608.8055288256078</v>
      </c>
      <c r="AH38" s="324">
        <v>1659.5657247121189</v>
      </c>
      <c r="AI38" s="324">
        <f t="shared" si="23"/>
        <v>1657.0696946903761</v>
      </c>
      <c r="AJ38" s="324">
        <v>1709.3526964534826</v>
      </c>
      <c r="AK38" s="324">
        <f t="shared" si="23"/>
        <v>1706.7817855310875</v>
      </c>
      <c r="AL38" s="324">
        <v>1760.6332773470872</v>
      </c>
      <c r="AM38" s="324">
        <f t="shared" si="23"/>
        <v>1757.9852390970202</v>
      </c>
      <c r="AN38" s="324">
        <v>1813.4522756674999</v>
      </c>
      <c r="AO38" s="324">
        <f t="shared" si="24"/>
        <v>1810.7247962699309</v>
      </c>
      <c r="AP38" s="324">
        <v>1867.8558439375249</v>
      </c>
      <c r="AQ38" s="324">
        <f t="shared" si="25"/>
        <v>1865.0465401580288</v>
      </c>
      <c r="AR38" s="324">
        <f t="shared" si="0"/>
        <v>28603.915033144927</v>
      </c>
      <c r="AS38" s="324">
        <f t="shared" si="1"/>
        <v>28576.707921582038</v>
      </c>
    </row>
    <row r="39" spans="1:45" s="297" customFormat="1" x14ac:dyDescent="0.3">
      <c r="A39" s="302" t="s">
        <v>30</v>
      </c>
      <c r="B39" s="282" t="s">
        <v>937</v>
      </c>
      <c r="C39" s="301" t="s">
        <v>748</v>
      </c>
      <c r="D39" s="313">
        <v>0</v>
      </c>
      <c r="E39" s="313">
        <v>0</v>
      </c>
      <c r="F39" s="313">
        <v>0</v>
      </c>
      <c r="G39" s="313">
        <v>0</v>
      </c>
      <c r="H39" s="313">
        <v>0</v>
      </c>
      <c r="I39" s="313">
        <v>0</v>
      </c>
      <c r="J39" s="313">
        <v>0</v>
      </c>
      <c r="K39" s="313">
        <v>0</v>
      </c>
      <c r="L39" s="313">
        <v>0</v>
      </c>
      <c r="M39" s="313">
        <v>0</v>
      </c>
      <c r="N39" s="313">
        <v>0</v>
      </c>
      <c r="O39" s="313">
        <v>0</v>
      </c>
      <c r="P39" s="313">
        <v>0</v>
      </c>
      <c r="Q39" s="313">
        <v>0</v>
      </c>
      <c r="R39" s="313">
        <v>0</v>
      </c>
      <c r="S39" s="313">
        <v>0</v>
      </c>
      <c r="T39" s="313">
        <v>0</v>
      </c>
      <c r="U39" s="313">
        <v>0</v>
      </c>
      <c r="V39" s="313">
        <v>0</v>
      </c>
      <c r="W39" s="324">
        <f t="shared" si="23"/>
        <v>0</v>
      </c>
      <c r="X39" s="313">
        <v>0</v>
      </c>
      <c r="Y39" s="324">
        <f t="shared" si="23"/>
        <v>0</v>
      </c>
      <c r="Z39" s="313">
        <v>0</v>
      </c>
      <c r="AA39" s="324">
        <f t="shared" si="23"/>
        <v>0</v>
      </c>
      <c r="AB39" s="313">
        <v>0</v>
      </c>
      <c r="AC39" s="324">
        <f t="shared" si="23"/>
        <v>0</v>
      </c>
      <c r="AD39" s="313">
        <v>0</v>
      </c>
      <c r="AE39" s="324">
        <f t="shared" si="23"/>
        <v>0</v>
      </c>
      <c r="AF39" s="313">
        <v>0</v>
      </c>
      <c r="AG39" s="324">
        <f t="shared" si="23"/>
        <v>0</v>
      </c>
      <c r="AH39" s="313">
        <v>0</v>
      </c>
      <c r="AI39" s="324">
        <f t="shared" si="23"/>
        <v>0</v>
      </c>
      <c r="AJ39" s="313">
        <v>0</v>
      </c>
      <c r="AK39" s="324">
        <f t="shared" si="23"/>
        <v>0</v>
      </c>
      <c r="AL39" s="313">
        <v>0</v>
      </c>
      <c r="AM39" s="324">
        <f t="shared" si="23"/>
        <v>0</v>
      </c>
      <c r="AN39" s="313">
        <v>0</v>
      </c>
      <c r="AO39" s="324">
        <f t="shared" si="24"/>
        <v>0</v>
      </c>
      <c r="AP39" s="313">
        <v>0</v>
      </c>
      <c r="AQ39" s="324">
        <f t="shared" si="25"/>
        <v>0</v>
      </c>
      <c r="AR39" s="313">
        <f t="shared" si="0"/>
        <v>0</v>
      </c>
      <c r="AS39" s="313">
        <f t="shared" si="1"/>
        <v>0</v>
      </c>
    </row>
    <row r="40" spans="1:45" s="297" customFormat="1" x14ac:dyDescent="0.3">
      <c r="A40" s="302" t="s">
        <v>38</v>
      </c>
      <c r="B40" s="282" t="s">
        <v>1045</v>
      </c>
      <c r="C40" s="301" t="s">
        <v>748</v>
      </c>
      <c r="D40" s="313">
        <v>0</v>
      </c>
      <c r="E40" s="313">
        <v>0</v>
      </c>
      <c r="F40" s="313">
        <v>0</v>
      </c>
      <c r="G40" s="313">
        <v>0</v>
      </c>
      <c r="H40" s="313">
        <v>0</v>
      </c>
      <c r="I40" s="313">
        <v>0</v>
      </c>
      <c r="J40" s="313">
        <v>0</v>
      </c>
      <c r="K40" s="313">
        <v>0</v>
      </c>
      <c r="L40" s="313">
        <v>0</v>
      </c>
      <c r="M40" s="313">
        <v>0</v>
      </c>
      <c r="N40" s="313">
        <v>0</v>
      </c>
      <c r="O40" s="313">
        <v>0</v>
      </c>
      <c r="P40" s="313">
        <v>0</v>
      </c>
      <c r="Q40" s="313">
        <v>0</v>
      </c>
      <c r="R40" s="313">
        <v>0</v>
      </c>
      <c r="S40" s="313">
        <v>0</v>
      </c>
      <c r="T40" s="313">
        <v>0</v>
      </c>
      <c r="U40" s="313">
        <v>0</v>
      </c>
      <c r="V40" s="313">
        <v>0</v>
      </c>
      <c r="W40" s="324">
        <f t="shared" si="23"/>
        <v>0</v>
      </c>
      <c r="X40" s="313">
        <v>0</v>
      </c>
      <c r="Y40" s="324">
        <f t="shared" si="23"/>
        <v>0</v>
      </c>
      <c r="Z40" s="313">
        <v>0</v>
      </c>
      <c r="AA40" s="324">
        <f t="shared" si="23"/>
        <v>0</v>
      </c>
      <c r="AB40" s="313">
        <v>0</v>
      </c>
      <c r="AC40" s="324">
        <f t="shared" si="23"/>
        <v>0</v>
      </c>
      <c r="AD40" s="313">
        <v>0</v>
      </c>
      <c r="AE40" s="324">
        <f t="shared" si="23"/>
        <v>0</v>
      </c>
      <c r="AF40" s="313">
        <v>0</v>
      </c>
      <c r="AG40" s="324">
        <f t="shared" si="23"/>
        <v>0</v>
      </c>
      <c r="AH40" s="313">
        <v>0</v>
      </c>
      <c r="AI40" s="324">
        <f t="shared" si="23"/>
        <v>0</v>
      </c>
      <c r="AJ40" s="313">
        <v>0</v>
      </c>
      <c r="AK40" s="324">
        <f t="shared" si="23"/>
        <v>0</v>
      </c>
      <c r="AL40" s="313">
        <v>0</v>
      </c>
      <c r="AM40" s="324">
        <f t="shared" ref="AM40:AM63" si="31">AK40*1.03</f>
        <v>0</v>
      </c>
      <c r="AN40" s="313">
        <v>0</v>
      </c>
      <c r="AO40" s="324">
        <f t="shared" si="24"/>
        <v>0</v>
      </c>
      <c r="AP40" s="313">
        <v>0</v>
      </c>
      <c r="AQ40" s="324">
        <f t="shared" si="25"/>
        <v>0</v>
      </c>
      <c r="AR40" s="313">
        <f t="shared" si="0"/>
        <v>0</v>
      </c>
      <c r="AS40" s="313">
        <f t="shared" si="1"/>
        <v>0</v>
      </c>
    </row>
    <row r="41" spans="1:45" s="297" customFormat="1" x14ac:dyDescent="0.3">
      <c r="A41" s="302" t="s">
        <v>39</v>
      </c>
      <c r="B41" s="282" t="s">
        <v>938</v>
      </c>
      <c r="C41" s="301" t="s">
        <v>748</v>
      </c>
      <c r="D41" s="313">
        <v>0</v>
      </c>
      <c r="E41" s="313">
        <v>0</v>
      </c>
      <c r="F41" s="313">
        <v>0</v>
      </c>
      <c r="G41" s="313">
        <v>0</v>
      </c>
      <c r="H41" s="313">
        <v>0</v>
      </c>
      <c r="I41" s="313">
        <v>0</v>
      </c>
      <c r="J41" s="313">
        <v>0</v>
      </c>
      <c r="K41" s="313">
        <v>0</v>
      </c>
      <c r="L41" s="313">
        <v>0</v>
      </c>
      <c r="M41" s="313">
        <v>0</v>
      </c>
      <c r="N41" s="313">
        <v>0</v>
      </c>
      <c r="O41" s="313">
        <v>0</v>
      </c>
      <c r="P41" s="313">
        <v>0</v>
      </c>
      <c r="Q41" s="313">
        <v>0</v>
      </c>
      <c r="R41" s="313">
        <v>0</v>
      </c>
      <c r="S41" s="313">
        <v>0</v>
      </c>
      <c r="T41" s="313">
        <v>0</v>
      </c>
      <c r="U41" s="313">
        <v>0</v>
      </c>
      <c r="V41" s="313">
        <v>0</v>
      </c>
      <c r="W41" s="324">
        <f t="shared" si="23"/>
        <v>0</v>
      </c>
      <c r="X41" s="313">
        <v>0</v>
      </c>
      <c r="Y41" s="324">
        <f t="shared" si="23"/>
        <v>0</v>
      </c>
      <c r="Z41" s="313">
        <v>0</v>
      </c>
      <c r="AA41" s="324">
        <f t="shared" si="23"/>
        <v>0</v>
      </c>
      <c r="AB41" s="313">
        <v>0</v>
      </c>
      <c r="AC41" s="324">
        <f t="shared" si="23"/>
        <v>0</v>
      </c>
      <c r="AD41" s="313">
        <v>0</v>
      </c>
      <c r="AE41" s="324">
        <f t="shared" si="23"/>
        <v>0</v>
      </c>
      <c r="AF41" s="313">
        <v>0</v>
      </c>
      <c r="AG41" s="324">
        <f t="shared" si="23"/>
        <v>0</v>
      </c>
      <c r="AH41" s="313">
        <v>0</v>
      </c>
      <c r="AI41" s="324">
        <f t="shared" si="23"/>
        <v>0</v>
      </c>
      <c r="AJ41" s="313">
        <v>0</v>
      </c>
      <c r="AK41" s="324">
        <f t="shared" si="23"/>
        <v>0</v>
      </c>
      <c r="AL41" s="313">
        <v>0</v>
      </c>
      <c r="AM41" s="324">
        <f t="shared" si="31"/>
        <v>0</v>
      </c>
      <c r="AN41" s="313">
        <v>0</v>
      </c>
      <c r="AO41" s="324">
        <f t="shared" si="24"/>
        <v>0</v>
      </c>
      <c r="AP41" s="313">
        <v>0</v>
      </c>
      <c r="AQ41" s="324">
        <f t="shared" si="25"/>
        <v>0</v>
      </c>
      <c r="AR41" s="313">
        <f t="shared" si="0"/>
        <v>0</v>
      </c>
      <c r="AS41" s="313">
        <f t="shared" si="1"/>
        <v>0</v>
      </c>
    </row>
    <row r="42" spans="1:45" s="297" customFormat="1" x14ac:dyDescent="0.3">
      <c r="A42" s="302" t="s">
        <v>40</v>
      </c>
      <c r="B42" s="282" t="s">
        <v>939</v>
      </c>
      <c r="C42" s="301" t="s">
        <v>748</v>
      </c>
      <c r="D42" s="313">
        <v>0</v>
      </c>
      <c r="E42" s="313">
        <v>0</v>
      </c>
      <c r="F42" s="313">
        <v>0</v>
      </c>
      <c r="G42" s="313">
        <v>0</v>
      </c>
      <c r="H42" s="313">
        <v>0</v>
      </c>
      <c r="I42" s="313">
        <v>0</v>
      </c>
      <c r="J42" s="313">
        <v>0</v>
      </c>
      <c r="K42" s="313">
        <v>0</v>
      </c>
      <c r="L42" s="313">
        <v>0</v>
      </c>
      <c r="M42" s="313">
        <v>0</v>
      </c>
      <c r="N42" s="313">
        <v>0</v>
      </c>
      <c r="O42" s="313">
        <v>0</v>
      </c>
      <c r="P42" s="313">
        <v>0</v>
      </c>
      <c r="Q42" s="313">
        <v>0</v>
      </c>
      <c r="R42" s="313">
        <v>0</v>
      </c>
      <c r="S42" s="313">
        <v>0</v>
      </c>
      <c r="T42" s="313">
        <v>0</v>
      </c>
      <c r="U42" s="313">
        <v>0</v>
      </c>
      <c r="V42" s="313">
        <v>0</v>
      </c>
      <c r="W42" s="324">
        <f t="shared" si="23"/>
        <v>0</v>
      </c>
      <c r="X42" s="313">
        <v>0</v>
      </c>
      <c r="Y42" s="324">
        <f t="shared" si="23"/>
        <v>0</v>
      </c>
      <c r="Z42" s="313">
        <v>0</v>
      </c>
      <c r="AA42" s="324">
        <f t="shared" si="23"/>
        <v>0</v>
      </c>
      <c r="AB42" s="313">
        <v>0</v>
      </c>
      <c r="AC42" s="324">
        <f t="shared" si="23"/>
        <v>0</v>
      </c>
      <c r="AD42" s="313">
        <v>0</v>
      </c>
      <c r="AE42" s="324">
        <f t="shared" si="23"/>
        <v>0</v>
      </c>
      <c r="AF42" s="313">
        <v>0</v>
      </c>
      <c r="AG42" s="324">
        <f t="shared" si="23"/>
        <v>0</v>
      </c>
      <c r="AH42" s="313">
        <v>0</v>
      </c>
      <c r="AI42" s="324">
        <f t="shared" si="23"/>
        <v>0</v>
      </c>
      <c r="AJ42" s="313">
        <v>0</v>
      </c>
      <c r="AK42" s="324">
        <f t="shared" si="23"/>
        <v>0</v>
      </c>
      <c r="AL42" s="313">
        <v>0</v>
      </c>
      <c r="AM42" s="324">
        <f t="shared" si="31"/>
        <v>0</v>
      </c>
      <c r="AN42" s="313">
        <v>0</v>
      </c>
      <c r="AO42" s="324">
        <f t="shared" si="24"/>
        <v>0</v>
      </c>
      <c r="AP42" s="313">
        <v>0</v>
      </c>
      <c r="AQ42" s="324">
        <f t="shared" si="25"/>
        <v>0</v>
      </c>
      <c r="AR42" s="313">
        <f t="shared" si="0"/>
        <v>0</v>
      </c>
      <c r="AS42" s="313">
        <f t="shared" si="1"/>
        <v>0</v>
      </c>
    </row>
    <row r="43" spans="1:45" s="297" customFormat="1" x14ac:dyDescent="0.3">
      <c r="A43" s="302" t="s">
        <v>41</v>
      </c>
      <c r="B43" s="282" t="s">
        <v>1052</v>
      </c>
      <c r="C43" s="301" t="s">
        <v>748</v>
      </c>
      <c r="D43" s="313">
        <v>0</v>
      </c>
      <c r="E43" s="313">
        <v>0</v>
      </c>
      <c r="F43" s="313">
        <v>0</v>
      </c>
      <c r="G43" s="313">
        <v>0</v>
      </c>
      <c r="H43" s="313">
        <v>0</v>
      </c>
      <c r="I43" s="313">
        <v>0</v>
      </c>
      <c r="J43" s="313">
        <v>0</v>
      </c>
      <c r="K43" s="313">
        <v>0</v>
      </c>
      <c r="L43" s="313">
        <v>0</v>
      </c>
      <c r="M43" s="313">
        <v>0</v>
      </c>
      <c r="N43" s="313">
        <v>0</v>
      </c>
      <c r="O43" s="313">
        <v>0</v>
      </c>
      <c r="P43" s="313">
        <v>0</v>
      </c>
      <c r="Q43" s="313">
        <v>0</v>
      </c>
      <c r="R43" s="313">
        <v>0</v>
      </c>
      <c r="S43" s="313">
        <v>0</v>
      </c>
      <c r="T43" s="313">
        <v>0</v>
      </c>
      <c r="U43" s="313">
        <v>0</v>
      </c>
      <c r="V43" s="313">
        <v>0</v>
      </c>
      <c r="W43" s="324">
        <f t="shared" si="23"/>
        <v>0</v>
      </c>
      <c r="X43" s="313">
        <v>0</v>
      </c>
      <c r="Y43" s="324">
        <f t="shared" si="23"/>
        <v>0</v>
      </c>
      <c r="Z43" s="313">
        <v>0</v>
      </c>
      <c r="AA43" s="324">
        <f t="shared" si="23"/>
        <v>0</v>
      </c>
      <c r="AB43" s="313">
        <v>0</v>
      </c>
      <c r="AC43" s="324">
        <f t="shared" si="23"/>
        <v>0</v>
      </c>
      <c r="AD43" s="313">
        <v>0</v>
      </c>
      <c r="AE43" s="324">
        <f t="shared" si="23"/>
        <v>0</v>
      </c>
      <c r="AF43" s="313">
        <v>0</v>
      </c>
      <c r="AG43" s="324">
        <f t="shared" si="23"/>
        <v>0</v>
      </c>
      <c r="AH43" s="313">
        <v>0</v>
      </c>
      <c r="AI43" s="324">
        <f t="shared" si="23"/>
        <v>0</v>
      </c>
      <c r="AJ43" s="313">
        <v>0</v>
      </c>
      <c r="AK43" s="324">
        <f t="shared" si="23"/>
        <v>0</v>
      </c>
      <c r="AL43" s="313">
        <v>0</v>
      </c>
      <c r="AM43" s="324">
        <f t="shared" si="31"/>
        <v>0</v>
      </c>
      <c r="AN43" s="313">
        <v>0</v>
      </c>
      <c r="AO43" s="324">
        <f t="shared" si="24"/>
        <v>0</v>
      </c>
      <c r="AP43" s="313">
        <v>0</v>
      </c>
      <c r="AQ43" s="324">
        <f t="shared" si="25"/>
        <v>0</v>
      </c>
      <c r="AR43" s="313">
        <f t="shared" si="0"/>
        <v>0</v>
      </c>
      <c r="AS43" s="313">
        <f t="shared" si="1"/>
        <v>0</v>
      </c>
    </row>
    <row r="44" spans="1:45" s="297" customFormat="1" ht="31.2" x14ac:dyDescent="0.3">
      <c r="A44" s="302" t="s">
        <v>42</v>
      </c>
      <c r="B44" s="283" t="s">
        <v>817</v>
      </c>
      <c r="C44" s="301" t="s">
        <v>748</v>
      </c>
      <c r="D44" s="313">
        <v>0</v>
      </c>
      <c r="E44" s="313">
        <v>0</v>
      </c>
      <c r="F44" s="313">
        <v>0</v>
      </c>
      <c r="G44" s="313">
        <v>0</v>
      </c>
      <c r="H44" s="313">
        <v>0</v>
      </c>
      <c r="I44" s="313">
        <v>0</v>
      </c>
      <c r="J44" s="313">
        <v>0</v>
      </c>
      <c r="K44" s="313">
        <v>0</v>
      </c>
      <c r="L44" s="313">
        <v>0</v>
      </c>
      <c r="M44" s="313">
        <v>0</v>
      </c>
      <c r="N44" s="313">
        <v>0</v>
      </c>
      <c r="O44" s="313">
        <v>0</v>
      </c>
      <c r="P44" s="313">
        <v>0</v>
      </c>
      <c r="Q44" s="313">
        <v>0</v>
      </c>
      <c r="R44" s="313">
        <v>0</v>
      </c>
      <c r="S44" s="313">
        <v>0</v>
      </c>
      <c r="T44" s="313">
        <v>0</v>
      </c>
      <c r="U44" s="313">
        <v>0</v>
      </c>
      <c r="V44" s="313">
        <v>0</v>
      </c>
      <c r="W44" s="324">
        <f t="shared" si="23"/>
        <v>0</v>
      </c>
      <c r="X44" s="313">
        <v>0</v>
      </c>
      <c r="Y44" s="324">
        <f t="shared" si="23"/>
        <v>0</v>
      </c>
      <c r="Z44" s="313">
        <v>0</v>
      </c>
      <c r="AA44" s="324">
        <f t="shared" si="23"/>
        <v>0</v>
      </c>
      <c r="AB44" s="313">
        <v>0</v>
      </c>
      <c r="AC44" s="324">
        <f t="shared" si="23"/>
        <v>0</v>
      </c>
      <c r="AD44" s="313">
        <v>0</v>
      </c>
      <c r="AE44" s="324">
        <f t="shared" si="23"/>
        <v>0</v>
      </c>
      <c r="AF44" s="313">
        <v>0</v>
      </c>
      <c r="AG44" s="324">
        <f t="shared" si="23"/>
        <v>0</v>
      </c>
      <c r="AH44" s="313">
        <v>0</v>
      </c>
      <c r="AI44" s="324">
        <f t="shared" si="23"/>
        <v>0</v>
      </c>
      <c r="AJ44" s="313">
        <v>0</v>
      </c>
      <c r="AK44" s="324">
        <f t="shared" si="23"/>
        <v>0</v>
      </c>
      <c r="AL44" s="313">
        <v>0</v>
      </c>
      <c r="AM44" s="324">
        <f t="shared" si="31"/>
        <v>0</v>
      </c>
      <c r="AN44" s="313">
        <v>0</v>
      </c>
      <c r="AO44" s="324">
        <f t="shared" si="24"/>
        <v>0</v>
      </c>
      <c r="AP44" s="313">
        <v>0</v>
      </c>
      <c r="AQ44" s="324">
        <f t="shared" si="25"/>
        <v>0</v>
      </c>
      <c r="AR44" s="313">
        <f t="shared" si="0"/>
        <v>0</v>
      </c>
      <c r="AS44" s="313">
        <f t="shared" si="1"/>
        <v>0</v>
      </c>
    </row>
    <row r="45" spans="1:45" s="297" customFormat="1" x14ac:dyDescent="0.3">
      <c r="A45" s="302" t="s">
        <v>976</v>
      </c>
      <c r="B45" s="141" t="s">
        <v>643</v>
      </c>
      <c r="C45" s="301" t="s">
        <v>748</v>
      </c>
      <c r="D45" s="313">
        <v>0</v>
      </c>
      <c r="E45" s="313">
        <v>0</v>
      </c>
      <c r="F45" s="313">
        <v>0</v>
      </c>
      <c r="G45" s="313">
        <v>0</v>
      </c>
      <c r="H45" s="313">
        <v>0</v>
      </c>
      <c r="I45" s="313">
        <v>0</v>
      </c>
      <c r="J45" s="313">
        <v>0</v>
      </c>
      <c r="K45" s="313">
        <v>0</v>
      </c>
      <c r="L45" s="313">
        <v>0</v>
      </c>
      <c r="M45" s="313">
        <v>0</v>
      </c>
      <c r="N45" s="313">
        <v>0</v>
      </c>
      <c r="O45" s="313">
        <v>0</v>
      </c>
      <c r="P45" s="313">
        <v>0</v>
      </c>
      <c r="Q45" s="313">
        <v>0</v>
      </c>
      <c r="R45" s="313">
        <v>0</v>
      </c>
      <c r="S45" s="313">
        <v>0</v>
      </c>
      <c r="T45" s="313">
        <v>0</v>
      </c>
      <c r="U45" s="313">
        <v>0</v>
      </c>
      <c r="V45" s="313">
        <v>0</v>
      </c>
      <c r="W45" s="324">
        <f t="shared" si="23"/>
        <v>0</v>
      </c>
      <c r="X45" s="313">
        <v>0</v>
      </c>
      <c r="Y45" s="324">
        <f t="shared" si="23"/>
        <v>0</v>
      </c>
      <c r="Z45" s="313">
        <v>0</v>
      </c>
      <c r="AA45" s="324">
        <f t="shared" si="23"/>
        <v>0</v>
      </c>
      <c r="AB45" s="313">
        <v>0</v>
      </c>
      <c r="AC45" s="324">
        <f t="shared" si="23"/>
        <v>0</v>
      </c>
      <c r="AD45" s="313">
        <v>0</v>
      </c>
      <c r="AE45" s="324">
        <f t="shared" si="23"/>
        <v>0</v>
      </c>
      <c r="AF45" s="313">
        <v>0</v>
      </c>
      <c r="AG45" s="324">
        <f t="shared" si="23"/>
        <v>0</v>
      </c>
      <c r="AH45" s="313">
        <v>0</v>
      </c>
      <c r="AI45" s="324">
        <f t="shared" si="23"/>
        <v>0</v>
      </c>
      <c r="AJ45" s="313">
        <v>0</v>
      </c>
      <c r="AK45" s="324">
        <f t="shared" si="23"/>
        <v>0</v>
      </c>
      <c r="AL45" s="313">
        <v>0</v>
      </c>
      <c r="AM45" s="324">
        <f t="shared" si="31"/>
        <v>0</v>
      </c>
      <c r="AN45" s="313">
        <v>0</v>
      </c>
      <c r="AO45" s="324">
        <f t="shared" si="24"/>
        <v>0</v>
      </c>
      <c r="AP45" s="313">
        <v>0</v>
      </c>
      <c r="AQ45" s="324">
        <f t="shared" si="25"/>
        <v>0</v>
      </c>
      <c r="AR45" s="313">
        <f t="shared" si="0"/>
        <v>0</v>
      </c>
      <c r="AS45" s="313">
        <f t="shared" si="1"/>
        <v>0</v>
      </c>
    </row>
    <row r="46" spans="1:45" s="297" customFormat="1" x14ac:dyDescent="0.3">
      <c r="A46" s="302" t="s">
        <v>977</v>
      </c>
      <c r="B46" s="141" t="s">
        <v>631</v>
      </c>
      <c r="C46" s="301" t="s">
        <v>748</v>
      </c>
      <c r="D46" s="313">
        <v>0</v>
      </c>
      <c r="E46" s="313">
        <v>0</v>
      </c>
      <c r="F46" s="313">
        <v>0</v>
      </c>
      <c r="G46" s="313">
        <v>0</v>
      </c>
      <c r="H46" s="313">
        <v>0</v>
      </c>
      <c r="I46" s="313">
        <v>0</v>
      </c>
      <c r="J46" s="313">
        <v>0</v>
      </c>
      <c r="K46" s="313">
        <v>0</v>
      </c>
      <c r="L46" s="313">
        <v>0</v>
      </c>
      <c r="M46" s="313">
        <v>0</v>
      </c>
      <c r="N46" s="313">
        <v>0</v>
      </c>
      <c r="O46" s="313">
        <v>0</v>
      </c>
      <c r="P46" s="313">
        <v>0</v>
      </c>
      <c r="Q46" s="313">
        <v>0</v>
      </c>
      <c r="R46" s="313">
        <v>0</v>
      </c>
      <c r="S46" s="313">
        <v>0</v>
      </c>
      <c r="T46" s="313">
        <v>0</v>
      </c>
      <c r="U46" s="313">
        <v>0</v>
      </c>
      <c r="V46" s="313">
        <v>0</v>
      </c>
      <c r="W46" s="324">
        <f t="shared" si="23"/>
        <v>0</v>
      </c>
      <c r="X46" s="313">
        <v>0</v>
      </c>
      <c r="Y46" s="324">
        <f t="shared" si="23"/>
        <v>0</v>
      </c>
      <c r="Z46" s="313">
        <v>0</v>
      </c>
      <c r="AA46" s="324">
        <f t="shared" si="23"/>
        <v>0</v>
      </c>
      <c r="AB46" s="313">
        <v>0</v>
      </c>
      <c r="AC46" s="324">
        <f t="shared" si="23"/>
        <v>0</v>
      </c>
      <c r="AD46" s="313">
        <v>0</v>
      </c>
      <c r="AE46" s="324">
        <f t="shared" si="23"/>
        <v>0</v>
      </c>
      <c r="AF46" s="313">
        <v>0</v>
      </c>
      <c r="AG46" s="324">
        <f t="shared" si="23"/>
        <v>0</v>
      </c>
      <c r="AH46" s="313">
        <v>0</v>
      </c>
      <c r="AI46" s="324">
        <f t="shared" si="23"/>
        <v>0</v>
      </c>
      <c r="AJ46" s="313">
        <v>0</v>
      </c>
      <c r="AK46" s="324">
        <f t="shared" si="23"/>
        <v>0</v>
      </c>
      <c r="AL46" s="313">
        <v>0</v>
      </c>
      <c r="AM46" s="324">
        <f t="shared" si="31"/>
        <v>0</v>
      </c>
      <c r="AN46" s="313">
        <v>0</v>
      </c>
      <c r="AO46" s="324">
        <f t="shared" si="24"/>
        <v>0</v>
      </c>
      <c r="AP46" s="313">
        <v>0</v>
      </c>
      <c r="AQ46" s="324">
        <f t="shared" si="25"/>
        <v>0</v>
      </c>
      <c r="AR46" s="313">
        <f t="shared" si="0"/>
        <v>0</v>
      </c>
      <c r="AS46" s="313">
        <f t="shared" si="1"/>
        <v>0</v>
      </c>
    </row>
    <row r="47" spans="1:45" s="297" customFormat="1" x14ac:dyDescent="0.3">
      <c r="A47" s="302" t="s">
        <v>43</v>
      </c>
      <c r="B47" s="282" t="s">
        <v>940</v>
      </c>
      <c r="C47" s="301" t="s">
        <v>748</v>
      </c>
      <c r="D47" s="324">
        <f t="shared" ref="D47:G47" si="32">D33-D34-D38</f>
        <v>0</v>
      </c>
      <c r="E47" s="324">
        <f t="shared" si="32"/>
        <v>0</v>
      </c>
      <c r="F47" s="324">
        <f t="shared" si="32"/>
        <v>-99.883736711840356</v>
      </c>
      <c r="G47" s="324">
        <f t="shared" si="32"/>
        <v>18.688255306946417</v>
      </c>
      <c r="H47" s="324">
        <v>17.213250055795811</v>
      </c>
      <c r="I47" s="324">
        <f t="shared" ref="I47:O47" si="33">I33-I34-I38</f>
        <v>17.213250055795811</v>
      </c>
      <c r="J47" s="324">
        <v>25.225590673778129</v>
      </c>
      <c r="K47" s="324">
        <f t="shared" si="33"/>
        <v>25.029591955193723</v>
      </c>
      <c r="L47" s="324">
        <v>37.132021513456266</v>
      </c>
      <c r="M47" s="324">
        <f t="shared" ref="M47" si="34">M33-M34-M38</f>
        <v>35.432161972288895</v>
      </c>
      <c r="N47" s="324">
        <v>27.345790895769824</v>
      </c>
      <c r="O47" s="324">
        <f t="shared" si="33"/>
        <v>25.585894483664106</v>
      </c>
      <c r="P47" s="324">
        <v>28.408477457549225</v>
      </c>
      <c r="Q47" s="324">
        <f t="shared" ref="Q47" si="35">Q33-Q34-Q38</f>
        <v>26.578185188958741</v>
      </c>
      <c r="R47" s="324">
        <v>29.512802469577991</v>
      </c>
      <c r="S47" s="324">
        <f t="shared" ref="S47:U47" si="36">S33-S34-S38</f>
        <v>27.609298510244116</v>
      </c>
      <c r="T47" s="324">
        <v>30.660406654028066</v>
      </c>
      <c r="U47" s="324">
        <f t="shared" si="36"/>
        <v>28.680762536320344</v>
      </c>
      <c r="V47" s="324">
        <v>31.580218853648908</v>
      </c>
      <c r="W47" s="324">
        <f t="shared" si="23"/>
        <v>29.541185412409956</v>
      </c>
      <c r="X47" s="324">
        <v>32.527625419258378</v>
      </c>
      <c r="Y47" s="324">
        <f t="shared" si="23"/>
        <v>30.427420974782255</v>
      </c>
      <c r="Z47" s="324">
        <v>33.503454181836133</v>
      </c>
      <c r="AA47" s="324">
        <f t="shared" si="23"/>
        <v>31.340243604025723</v>
      </c>
      <c r="AB47" s="324">
        <v>34.508557807291218</v>
      </c>
      <c r="AC47" s="324">
        <f t="shared" si="23"/>
        <v>32.280450912146499</v>
      </c>
      <c r="AD47" s="324">
        <v>35.543814541509953</v>
      </c>
      <c r="AE47" s="324">
        <f t="shared" si="23"/>
        <v>33.248864439510896</v>
      </c>
      <c r="AF47" s="324">
        <v>36.610128977755252</v>
      </c>
      <c r="AG47" s="324">
        <f t="shared" si="23"/>
        <v>34.246330372696221</v>
      </c>
      <c r="AH47" s="324">
        <v>37.708432847087913</v>
      </c>
      <c r="AI47" s="324">
        <f t="shared" si="23"/>
        <v>35.273720283877111</v>
      </c>
      <c r="AJ47" s="324">
        <v>38.83968583250055</v>
      </c>
      <c r="AK47" s="324">
        <f t="shared" si="23"/>
        <v>36.331931892393428</v>
      </c>
      <c r="AL47" s="324">
        <v>40.004876407475564</v>
      </c>
      <c r="AM47" s="324">
        <f t="shared" si="31"/>
        <v>37.421889849165233</v>
      </c>
      <c r="AN47" s="324">
        <v>41.205022699699832</v>
      </c>
      <c r="AO47" s="324">
        <f t="shared" si="24"/>
        <v>38.544546544640191</v>
      </c>
      <c r="AP47" s="324">
        <v>42.441173380690827</v>
      </c>
      <c r="AQ47" s="324">
        <f t="shared" si="25"/>
        <v>39.700882940979398</v>
      </c>
      <c r="AR47" s="324">
        <f t="shared" si="0"/>
        <v>518.77584926381587</v>
      </c>
      <c r="AS47" s="324">
        <f t="shared" si="1"/>
        <v>483.29113052419859</v>
      </c>
    </row>
    <row r="48" spans="1:45" s="297" customFormat="1" x14ac:dyDescent="0.3">
      <c r="A48" s="302" t="s">
        <v>836</v>
      </c>
      <c r="B48" s="285" t="s">
        <v>1009</v>
      </c>
      <c r="C48" s="301" t="s">
        <v>748</v>
      </c>
      <c r="D48" s="324">
        <f>[1]Свод!L50</f>
        <v>0.226600055174076</v>
      </c>
      <c r="E48" s="324">
        <f>[1]Свод!N50</f>
        <v>435.63204383830197</v>
      </c>
      <c r="F48" s="324">
        <f>[1]Свод!P50</f>
        <v>538.86079921035116</v>
      </c>
      <c r="G48" s="324">
        <f>[1]Свод!R50</f>
        <v>538.86079921035116</v>
      </c>
      <c r="H48" s="324">
        <v>567.20495539633873</v>
      </c>
      <c r="I48" s="324">
        <f>'[4]11. БДР'!$G$77/1000</f>
        <v>567.20495539633873</v>
      </c>
      <c r="J48" s="324">
        <v>623.7608819990063</v>
      </c>
      <c r="K48" s="324">
        <f>'[4]11. БДР'!$H$77/1000</f>
        <v>595.01357261011265</v>
      </c>
      <c r="L48" s="324">
        <v>718.00899867448084</v>
      </c>
      <c r="M48" s="324">
        <f>'[4]11. БДР'!$I$77/1000</f>
        <v>718.00899867448084</v>
      </c>
      <c r="N48" s="324">
        <v>718.80040256595055</v>
      </c>
      <c r="O48" s="324">
        <f>'[4]11. БДР'!$P$77/1000</f>
        <v>718.80040256595055</v>
      </c>
      <c r="P48" s="324">
        <v>809.43813634954074</v>
      </c>
      <c r="Q48" s="324">
        <f>'[4]11. БДР'!$Q$77/1000</f>
        <v>742.21744505599315</v>
      </c>
      <c r="R48" s="324">
        <v>835.70953125513574</v>
      </c>
      <c r="S48" s="324">
        <f>'[4]11. БДР'!$R$77/1000</f>
        <v>835.70953125513574</v>
      </c>
      <c r="T48" s="324">
        <v>862.84863392552143</v>
      </c>
      <c r="U48" s="324">
        <f>'[4]11. БДР'!$S$77/1000</f>
        <v>862.84863392552143</v>
      </c>
      <c r="V48" s="324">
        <v>888.73409294328712</v>
      </c>
      <c r="W48" s="324">
        <f t="shared" si="23"/>
        <v>888.73409294328712</v>
      </c>
      <c r="X48" s="324">
        <v>915.39611573158572</v>
      </c>
      <c r="Y48" s="324">
        <f t="shared" si="23"/>
        <v>915.39611573158572</v>
      </c>
      <c r="Z48" s="324">
        <v>942.85799920353327</v>
      </c>
      <c r="AA48" s="324">
        <f t="shared" si="23"/>
        <v>942.85799920353327</v>
      </c>
      <c r="AB48" s="324">
        <v>971.14373917963928</v>
      </c>
      <c r="AC48" s="324">
        <f t="shared" si="23"/>
        <v>971.14373917963928</v>
      </c>
      <c r="AD48" s="324">
        <v>1000.2780513550285</v>
      </c>
      <c r="AE48" s="324">
        <f t="shared" si="23"/>
        <v>1000.2780513550285</v>
      </c>
      <c r="AF48" s="324">
        <v>1030.2863928956795</v>
      </c>
      <c r="AG48" s="324">
        <f t="shared" si="23"/>
        <v>1030.2863928956795</v>
      </c>
      <c r="AH48" s="324">
        <v>1061.1949846825498</v>
      </c>
      <c r="AI48" s="324">
        <f t="shared" si="23"/>
        <v>1061.1949846825498</v>
      </c>
      <c r="AJ48" s="324">
        <v>1093.0308342230264</v>
      </c>
      <c r="AK48" s="324">
        <f t="shared" si="23"/>
        <v>1093.0308342230264</v>
      </c>
      <c r="AL48" s="324">
        <v>1125.8217592497172</v>
      </c>
      <c r="AM48" s="324">
        <f t="shared" si="31"/>
        <v>1125.8217592497172</v>
      </c>
      <c r="AN48" s="324">
        <v>1159.5964120272088</v>
      </c>
      <c r="AO48" s="324">
        <f t="shared" si="24"/>
        <v>1159.5964120272088</v>
      </c>
      <c r="AP48" s="324">
        <v>1194.3843043880252</v>
      </c>
      <c r="AQ48" s="324">
        <f t="shared" si="25"/>
        <v>1194.3843043880252</v>
      </c>
      <c r="AR48" s="324">
        <f t="shared" si="0"/>
        <v>18032.076468359428</v>
      </c>
      <c r="AS48" s="324">
        <f t="shared" si="1"/>
        <v>17936.108467676986</v>
      </c>
    </row>
    <row r="49" spans="1:45" s="297" customFormat="1" x14ac:dyDescent="0.3">
      <c r="A49" s="302" t="s">
        <v>837</v>
      </c>
      <c r="B49" s="141" t="s">
        <v>928</v>
      </c>
      <c r="C49" s="301" t="s">
        <v>748</v>
      </c>
      <c r="D49" s="324">
        <f>[1]Свод!L51</f>
        <v>0</v>
      </c>
      <c r="E49" s="324">
        <f>[1]Свод!N51</f>
        <v>344.19240388999998</v>
      </c>
      <c r="F49" s="324">
        <f>[1]Свод!P51</f>
        <v>407.68241084000005</v>
      </c>
      <c r="G49" s="324">
        <f>[1]Свод!R51</f>
        <v>407.68241084000005</v>
      </c>
      <c r="H49" s="324">
        <v>422.50909008172692</v>
      </c>
      <c r="I49" s="324">
        <f>'[4]11. БДР'!$G$84/1000</f>
        <v>422.50909008172692</v>
      </c>
      <c r="J49" s="324">
        <v>460.05501604348734</v>
      </c>
      <c r="K49" s="324">
        <f>'[4]11. БДР'!$H$84/1000</f>
        <v>443.89377101999997</v>
      </c>
      <c r="L49" s="324">
        <v>535.83202574000086</v>
      </c>
      <c r="M49" s="324">
        <f>'[4]11. БДР'!$I$84/1000</f>
        <v>535.83202574000086</v>
      </c>
      <c r="N49" s="324">
        <v>540.82650331999992</v>
      </c>
      <c r="O49" s="324">
        <f>'[4]11. БДР'!$P$84/1000</f>
        <v>540.82650331999992</v>
      </c>
      <c r="P49" s="324">
        <v>624.64070821354744</v>
      </c>
      <c r="Q49" s="324">
        <f>'[4]11. БДР'!$Q$84/1000</f>
        <v>557.42001691999985</v>
      </c>
      <c r="R49" s="324">
        <v>643.82449588589145</v>
      </c>
      <c r="S49" s="324">
        <f>'[4]11. БДР'!$R$84/1000</f>
        <v>643.82449588589145</v>
      </c>
      <c r="T49" s="324">
        <v>663.60161573046196</v>
      </c>
      <c r="U49" s="324">
        <f>'[4]11. БДР'!$S$84/1000</f>
        <v>663.60161573046196</v>
      </c>
      <c r="V49" s="324">
        <v>683.5096642023758</v>
      </c>
      <c r="W49" s="324">
        <f t="shared" si="23"/>
        <v>683.5096642023758</v>
      </c>
      <c r="X49" s="324">
        <v>704.01495412844713</v>
      </c>
      <c r="Y49" s="324">
        <f t="shared" si="23"/>
        <v>704.01495412844713</v>
      </c>
      <c r="Z49" s="324">
        <v>725.13540275230059</v>
      </c>
      <c r="AA49" s="324">
        <f t="shared" si="23"/>
        <v>725.13540275230059</v>
      </c>
      <c r="AB49" s="324">
        <v>746.88946483486961</v>
      </c>
      <c r="AC49" s="324">
        <f t="shared" si="23"/>
        <v>746.88946483486961</v>
      </c>
      <c r="AD49" s="324">
        <v>769.29614877991571</v>
      </c>
      <c r="AE49" s="324">
        <f t="shared" si="23"/>
        <v>769.29614877991571</v>
      </c>
      <c r="AF49" s="324">
        <v>792.37503324331317</v>
      </c>
      <c r="AG49" s="324">
        <f t="shared" si="23"/>
        <v>792.37503324331317</v>
      </c>
      <c r="AH49" s="324">
        <v>816.14628424061254</v>
      </c>
      <c r="AI49" s="324">
        <f t="shared" si="23"/>
        <v>816.14628424061254</v>
      </c>
      <c r="AJ49" s="324">
        <v>840.6306727678309</v>
      </c>
      <c r="AK49" s="324">
        <f t="shared" si="23"/>
        <v>840.6306727678309</v>
      </c>
      <c r="AL49" s="324">
        <v>865.84959295086583</v>
      </c>
      <c r="AM49" s="324">
        <f t="shared" si="31"/>
        <v>865.84959295086583</v>
      </c>
      <c r="AN49" s="324">
        <v>891.82508073939186</v>
      </c>
      <c r="AO49" s="324">
        <f t="shared" si="24"/>
        <v>891.82508073939186</v>
      </c>
      <c r="AP49" s="324">
        <v>918.57983316157367</v>
      </c>
      <c r="AQ49" s="324">
        <f t="shared" si="25"/>
        <v>918.57983316157367</v>
      </c>
      <c r="AR49" s="324">
        <f t="shared" si="0"/>
        <v>13805.098812386612</v>
      </c>
      <c r="AS49" s="324">
        <f t="shared" si="1"/>
        <v>13721.716876069577</v>
      </c>
    </row>
    <row r="50" spans="1:45" s="297" customFormat="1" x14ac:dyDescent="0.3">
      <c r="A50" s="302" t="s">
        <v>838</v>
      </c>
      <c r="B50" s="284" t="s">
        <v>1090</v>
      </c>
      <c r="C50" s="301" t="s">
        <v>748</v>
      </c>
      <c r="D50" s="324">
        <f>[1]Свод!L52</f>
        <v>0</v>
      </c>
      <c r="E50" s="324">
        <f>[1]Свод!N52</f>
        <v>73.572361093493271</v>
      </c>
      <c r="F50" s="324">
        <f>[1]Свод!P52</f>
        <v>102.1736567</v>
      </c>
      <c r="G50" s="324">
        <f>[1]Свод!R52</f>
        <v>102.1736567</v>
      </c>
      <c r="H50" s="324">
        <v>104.47215896556605</v>
      </c>
      <c r="I50" s="324">
        <f>'[4]11. БДР'!$G$82/1000</f>
        <v>104.47215896556605</v>
      </c>
      <c r="J50" s="324">
        <v>116.65795360999999</v>
      </c>
      <c r="K50" s="324">
        <f>'[4]11. БДР'!$H$82/1000</f>
        <v>109.25151203000003</v>
      </c>
      <c r="L50" s="324">
        <v>127.12430217999999</v>
      </c>
      <c r="M50" s="324">
        <f>'[4]11. БДР'!$I$82/1000</f>
        <v>127.12430217999999</v>
      </c>
      <c r="N50" s="324">
        <v>131.1030314475</v>
      </c>
      <c r="O50" s="324">
        <f>'[4]11. БДР'!$P$82/1000</f>
        <v>131.1030314475</v>
      </c>
      <c r="P50" s="324">
        <v>136.34715270539999</v>
      </c>
      <c r="Q50" s="324">
        <f>'[4]11. БДР'!$Q$82/1000</f>
        <v>136.34715270539999</v>
      </c>
      <c r="R50" s="324">
        <v>141.801038813616</v>
      </c>
      <c r="S50" s="324">
        <f>'[4]11. БДР'!$R$82/1000</f>
        <v>141.801038813616</v>
      </c>
      <c r="T50" s="324">
        <v>147.47308036616067</v>
      </c>
      <c r="U50" s="324">
        <f>'[4]11. БДР'!$S$82/1000</f>
        <v>147.47308036616067</v>
      </c>
      <c r="V50" s="324">
        <v>151.8972727771455</v>
      </c>
      <c r="W50" s="324">
        <f t="shared" si="23"/>
        <v>151.8972727771455</v>
      </c>
      <c r="X50" s="324">
        <v>156.45419096045987</v>
      </c>
      <c r="Y50" s="324">
        <f t="shared" si="23"/>
        <v>156.45419096045987</v>
      </c>
      <c r="Z50" s="324">
        <v>161.14781668927367</v>
      </c>
      <c r="AA50" s="324">
        <f t="shared" si="23"/>
        <v>161.14781668927367</v>
      </c>
      <c r="AB50" s="324">
        <v>165.98225118995188</v>
      </c>
      <c r="AC50" s="324">
        <f t="shared" si="23"/>
        <v>165.98225118995188</v>
      </c>
      <c r="AD50" s="324">
        <v>170.96171872565046</v>
      </c>
      <c r="AE50" s="324">
        <f t="shared" si="23"/>
        <v>170.96171872565046</v>
      </c>
      <c r="AF50" s="324">
        <v>176.09057028741998</v>
      </c>
      <c r="AG50" s="324">
        <f t="shared" si="23"/>
        <v>176.09057028741998</v>
      </c>
      <c r="AH50" s="324">
        <v>181.37328739604257</v>
      </c>
      <c r="AI50" s="324">
        <f t="shared" si="23"/>
        <v>181.37328739604257</v>
      </c>
      <c r="AJ50" s="324">
        <v>186.81448601792385</v>
      </c>
      <c r="AK50" s="324">
        <f t="shared" si="23"/>
        <v>186.81448601792385</v>
      </c>
      <c r="AL50" s="324">
        <v>192.41892059846157</v>
      </c>
      <c r="AM50" s="324">
        <f t="shared" si="31"/>
        <v>192.41892059846157</v>
      </c>
      <c r="AN50" s="324">
        <v>198.19148821641542</v>
      </c>
      <c r="AO50" s="324">
        <f t="shared" si="24"/>
        <v>198.19148821641542</v>
      </c>
      <c r="AP50" s="324">
        <v>204.13723286290789</v>
      </c>
      <c r="AQ50" s="324">
        <f t="shared" si="25"/>
        <v>204.13723286290789</v>
      </c>
      <c r="AR50" s="324">
        <f t="shared" si="0"/>
        <v>3128.3676283033883</v>
      </c>
      <c r="AS50" s="324">
        <f t="shared" si="1"/>
        <v>3120.9611867233884</v>
      </c>
    </row>
    <row r="51" spans="1:45" s="297" customFormat="1" x14ac:dyDescent="0.3">
      <c r="A51" s="302" t="s">
        <v>839</v>
      </c>
      <c r="B51" s="286" t="s">
        <v>645</v>
      </c>
      <c r="C51" s="301" t="s">
        <v>748</v>
      </c>
      <c r="D51" s="324">
        <f>[1]Свод!L53</f>
        <v>0</v>
      </c>
      <c r="E51" s="324">
        <f>[1]Свод!N53</f>
        <v>73.572361093493271</v>
      </c>
      <c r="F51" s="324">
        <f>[1]Свод!P53</f>
        <v>102.1736567</v>
      </c>
      <c r="G51" s="324">
        <f>[1]Свод!R53</f>
        <v>102.1736567</v>
      </c>
      <c r="H51" s="324">
        <v>104.47215896556605</v>
      </c>
      <c r="I51" s="324">
        <f>I50</f>
        <v>104.47215896556605</v>
      </c>
      <c r="J51" s="324">
        <v>116.65795360999999</v>
      </c>
      <c r="K51" s="324">
        <f>K50</f>
        <v>109.25151203000003</v>
      </c>
      <c r="L51" s="324">
        <v>127.12430217999999</v>
      </c>
      <c r="M51" s="324">
        <f>M50</f>
        <v>127.12430217999999</v>
      </c>
      <c r="N51" s="324">
        <v>131.1030314475</v>
      </c>
      <c r="O51" s="324">
        <f>O50</f>
        <v>131.1030314475</v>
      </c>
      <c r="P51" s="324">
        <v>136.34715270539999</v>
      </c>
      <c r="Q51" s="324">
        <f>Q50</f>
        <v>136.34715270539999</v>
      </c>
      <c r="R51" s="324">
        <v>141.801038813616</v>
      </c>
      <c r="S51" s="324">
        <f>S50</f>
        <v>141.801038813616</v>
      </c>
      <c r="T51" s="324">
        <v>147.47308036616067</v>
      </c>
      <c r="U51" s="324">
        <f>U50</f>
        <v>147.47308036616067</v>
      </c>
      <c r="V51" s="324">
        <v>151.8972727771455</v>
      </c>
      <c r="W51" s="324">
        <f t="shared" si="23"/>
        <v>151.8972727771455</v>
      </c>
      <c r="X51" s="324">
        <v>156.45419096045987</v>
      </c>
      <c r="Y51" s="324">
        <f t="shared" si="23"/>
        <v>156.45419096045987</v>
      </c>
      <c r="Z51" s="324">
        <v>161.14781668927367</v>
      </c>
      <c r="AA51" s="324">
        <f t="shared" si="23"/>
        <v>161.14781668927367</v>
      </c>
      <c r="AB51" s="324">
        <v>165.98225118995188</v>
      </c>
      <c r="AC51" s="324">
        <f t="shared" si="23"/>
        <v>165.98225118995188</v>
      </c>
      <c r="AD51" s="324">
        <v>170.96171872565046</v>
      </c>
      <c r="AE51" s="324">
        <f t="shared" si="23"/>
        <v>170.96171872565046</v>
      </c>
      <c r="AF51" s="324">
        <v>176.09057028741998</v>
      </c>
      <c r="AG51" s="324">
        <f t="shared" si="23"/>
        <v>176.09057028741998</v>
      </c>
      <c r="AH51" s="324">
        <v>181.37328739604257</v>
      </c>
      <c r="AI51" s="324">
        <f t="shared" si="23"/>
        <v>181.37328739604257</v>
      </c>
      <c r="AJ51" s="324">
        <v>186.81448601792385</v>
      </c>
      <c r="AK51" s="324">
        <f t="shared" si="23"/>
        <v>186.81448601792385</v>
      </c>
      <c r="AL51" s="324">
        <v>192.41892059846157</v>
      </c>
      <c r="AM51" s="324">
        <f t="shared" si="31"/>
        <v>192.41892059846157</v>
      </c>
      <c r="AN51" s="324">
        <v>198.19148821641542</v>
      </c>
      <c r="AO51" s="324">
        <f t="shared" si="24"/>
        <v>198.19148821641542</v>
      </c>
      <c r="AP51" s="324">
        <v>204.13723286290789</v>
      </c>
      <c r="AQ51" s="324">
        <f t="shared" si="25"/>
        <v>204.13723286290789</v>
      </c>
      <c r="AR51" s="324">
        <f t="shared" si="0"/>
        <v>3128.3676283033883</v>
      </c>
      <c r="AS51" s="324">
        <f t="shared" si="1"/>
        <v>3120.9611867233884</v>
      </c>
    </row>
    <row r="52" spans="1:45" s="297" customFormat="1" ht="31.2" x14ac:dyDescent="0.3">
      <c r="A52" s="302" t="s">
        <v>840</v>
      </c>
      <c r="B52" s="287" t="s">
        <v>520</v>
      </c>
      <c r="C52" s="301" t="s">
        <v>748</v>
      </c>
      <c r="D52" s="313">
        <v>0</v>
      </c>
      <c r="E52" s="313">
        <v>0</v>
      </c>
      <c r="F52" s="313">
        <v>0</v>
      </c>
      <c r="G52" s="313">
        <v>0</v>
      </c>
      <c r="H52" s="313">
        <v>0</v>
      </c>
      <c r="I52" s="313">
        <v>0</v>
      </c>
      <c r="J52" s="313">
        <v>0</v>
      </c>
      <c r="K52" s="313">
        <v>0</v>
      </c>
      <c r="L52" s="313">
        <v>0</v>
      </c>
      <c r="M52" s="313">
        <v>0</v>
      </c>
      <c r="N52" s="313">
        <v>0</v>
      </c>
      <c r="O52" s="313">
        <v>0</v>
      </c>
      <c r="P52" s="313">
        <v>0</v>
      </c>
      <c r="Q52" s="313">
        <v>0</v>
      </c>
      <c r="R52" s="313">
        <v>0</v>
      </c>
      <c r="S52" s="313">
        <v>0</v>
      </c>
      <c r="T52" s="313">
        <v>0</v>
      </c>
      <c r="U52" s="313">
        <v>0</v>
      </c>
      <c r="V52" s="313">
        <v>0</v>
      </c>
      <c r="W52" s="324">
        <f t="shared" si="23"/>
        <v>0</v>
      </c>
      <c r="X52" s="313">
        <v>0</v>
      </c>
      <c r="Y52" s="324">
        <f t="shared" si="23"/>
        <v>0</v>
      </c>
      <c r="Z52" s="313">
        <v>0</v>
      </c>
      <c r="AA52" s="324">
        <f t="shared" si="23"/>
        <v>0</v>
      </c>
      <c r="AB52" s="313">
        <v>0</v>
      </c>
      <c r="AC52" s="324">
        <f t="shared" si="23"/>
        <v>0</v>
      </c>
      <c r="AD52" s="313">
        <v>0</v>
      </c>
      <c r="AE52" s="324">
        <f t="shared" si="23"/>
        <v>0</v>
      </c>
      <c r="AF52" s="313">
        <v>0</v>
      </c>
      <c r="AG52" s="324">
        <f t="shared" si="23"/>
        <v>0</v>
      </c>
      <c r="AH52" s="313">
        <v>0</v>
      </c>
      <c r="AI52" s="324">
        <f t="shared" si="23"/>
        <v>0</v>
      </c>
      <c r="AJ52" s="313">
        <v>0</v>
      </c>
      <c r="AK52" s="324">
        <f t="shared" si="23"/>
        <v>0</v>
      </c>
      <c r="AL52" s="313">
        <v>0</v>
      </c>
      <c r="AM52" s="324">
        <f t="shared" si="31"/>
        <v>0</v>
      </c>
      <c r="AN52" s="313">
        <v>0</v>
      </c>
      <c r="AO52" s="324">
        <f t="shared" si="24"/>
        <v>0</v>
      </c>
      <c r="AP52" s="313">
        <v>0</v>
      </c>
      <c r="AQ52" s="324">
        <f t="shared" si="25"/>
        <v>0</v>
      </c>
      <c r="AR52" s="313">
        <f t="shared" si="0"/>
        <v>0</v>
      </c>
      <c r="AS52" s="313">
        <f t="shared" si="1"/>
        <v>0</v>
      </c>
    </row>
    <row r="53" spans="1:45" s="297" customFormat="1" x14ac:dyDescent="0.3">
      <c r="A53" s="302" t="s">
        <v>841</v>
      </c>
      <c r="B53" s="287" t="s">
        <v>644</v>
      </c>
      <c r="C53" s="301" t="s">
        <v>748</v>
      </c>
      <c r="D53" s="313">
        <v>0</v>
      </c>
      <c r="E53" s="313">
        <v>0</v>
      </c>
      <c r="F53" s="313">
        <v>0</v>
      </c>
      <c r="G53" s="313">
        <v>0</v>
      </c>
      <c r="H53" s="313">
        <v>0</v>
      </c>
      <c r="I53" s="313">
        <v>0</v>
      </c>
      <c r="J53" s="313">
        <v>0</v>
      </c>
      <c r="K53" s="313">
        <v>0</v>
      </c>
      <c r="L53" s="313">
        <v>0</v>
      </c>
      <c r="M53" s="313">
        <v>0</v>
      </c>
      <c r="N53" s="313">
        <v>0</v>
      </c>
      <c r="O53" s="313">
        <v>0</v>
      </c>
      <c r="P53" s="313">
        <v>0</v>
      </c>
      <c r="Q53" s="313">
        <v>0</v>
      </c>
      <c r="R53" s="313">
        <v>0</v>
      </c>
      <c r="S53" s="313">
        <v>0</v>
      </c>
      <c r="T53" s="313">
        <v>0</v>
      </c>
      <c r="U53" s="313">
        <v>0</v>
      </c>
      <c r="V53" s="313">
        <v>0</v>
      </c>
      <c r="W53" s="324">
        <f t="shared" si="23"/>
        <v>0</v>
      </c>
      <c r="X53" s="313">
        <v>0</v>
      </c>
      <c r="Y53" s="324">
        <f t="shared" si="23"/>
        <v>0</v>
      </c>
      <c r="Z53" s="313">
        <v>0</v>
      </c>
      <c r="AA53" s="324">
        <f t="shared" si="23"/>
        <v>0</v>
      </c>
      <c r="AB53" s="313">
        <v>0</v>
      </c>
      <c r="AC53" s="324">
        <f t="shared" si="23"/>
        <v>0</v>
      </c>
      <c r="AD53" s="313">
        <v>0</v>
      </c>
      <c r="AE53" s="324">
        <f t="shared" si="23"/>
        <v>0</v>
      </c>
      <c r="AF53" s="313">
        <v>0</v>
      </c>
      <c r="AG53" s="324">
        <f t="shared" si="23"/>
        <v>0</v>
      </c>
      <c r="AH53" s="313">
        <v>0</v>
      </c>
      <c r="AI53" s="324">
        <f t="shared" si="23"/>
        <v>0</v>
      </c>
      <c r="AJ53" s="313">
        <v>0</v>
      </c>
      <c r="AK53" s="324">
        <f t="shared" si="23"/>
        <v>0</v>
      </c>
      <c r="AL53" s="313">
        <v>0</v>
      </c>
      <c r="AM53" s="324">
        <f t="shared" si="31"/>
        <v>0</v>
      </c>
      <c r="AN53" s="313">
        <v>0</v>
      </c>
      <c r="AO53" s="324">
        <f t="shared" si="24"/>
        <v>0</v>
      </c>
      <c r="AP53" s="313">
        <v>0</v>
      </c>
      <c r="AQ53" s="324">
        <f t="shared" si="25"/>
        <v>0</v>
      </c>
      <c r="AR53" s="313">
        <f t="shared" si="0"/>
        <v>0</v>
      </c>
      <c r="AS53" s="313">
        <f t="shared" si="1"/>
        <v>0</v>
      </c>
    </row>
    <row r="54" spans="1:45" s="297" customFormat="1" x14ac:dyDescent="0.3">
      <c r="A54" s="302" t="s">
        <v>842</v>
      </c>
      <c r="B54" s="286" t="s">
        <v>605</v>
      </c>
      <c r="C54" s="301" t="s">
        <v>748</v>
      </c>
      <c r="D54" s="313">
        <v>0</v>
      </c>
      <c r="E54" s="313">
        <v>0</v>
      </c>
      <c r="F54" s="313">
        <v>0</v>
      </c>
      <c r="G54" s="313">
        <v>0</v>
      </c>
      <c r="H54" s="313">
        <v>0</v>
      </c>
      <c r="I54" s="313">
        <v>0</v>
      </c>
      <c r="J54" s="313">
        <v>0</v>
      </c>
      <c r="K54" s="313">
        <v>0</v>
      </c>
      <c r="L54" s="313">
        <v>0</v>
      </c>
      <c r="M54" s="313">
        <v>0</v>
      </c>
      <c r="N54" s="313">
        <v>0</v>
      </c>
      <c r="O54" s="313">
        <v>0</v>
      </c>
      <c r="P54" s="313">
        <v>0</v>
      </c>
      <c r="Q54" s="313">
        <v>0</v>
      </c>
      <c r="R54" s="313">
        <v>0</v>
      </c>
      <c r="S54" s="313">
        <v>0</v>
      </c>
      <c r="T54" s="313">
        <v>0</v>
      </c>
      <c r="U54" s="313">
        <v>0</v>
      </c>
      <c r="V54" s="313">
        <v>0</v>
      </c>
      <c r="W54" s="324">
        <f t="shared" si="23"/>
        <v>0</v>
      </c>
      <c r="X54" s="313">
        <v>0</v>
      </c>
      <c r="Y54" s="324">
        <f t="shared" si="23"/>
        <v>0</v>
      </c>
      <c r="Z54" s="313">
        <v>0</v>
      </c>
      <c r="AA54" s="324">
        <f t="shared" si="23"/>
        <v>0</v>
      </c>
      <c r="AB54" s="313">
        <v>0</v>
      </c>
      <c r="AC54" s="324">
        <f t="shared" si="23"/>
        <v>0</v>
      </c>
      <c r="AD54" s="313">
        <v>0</v>
      </c>
      <c r="AE54" s="324">
        <f t="shared" si="23"/>
        <v>0</v>
      </c>
      <c r="AF54" s="313">
        <v>0</v>
      </c>
      <c r="AG54" s="324">
        <f t="shared" si="23"/>
        <v>0</v>
      </c>
      <c r="AH54" s="313">
        <v>0</v>
      </c>
      <c r="AI54" s="324">
        <f t="shared" si="23"/>
        <v>0</v>
      </c>
      <c r="AJ54" s="313">
        <v>0</v>
      </c>
      <c r="AK54" s="324">
        <f t="shared" si="23"/>
        <v>0</v>
      </c>
      <c r="AL54" s="313">
        <v>0</v>
      </c>
      <c r="AM54" s="324">
        <f t="shared" si="31"/>
        <v>0</v>
      </c>
      <c r="AN54" s="313">
        <v>0</v>
      </c>
      <c r="AO54" s="324">
        <f t="shared" si="24"/>
        <v>0</v>
      </c>
      <c r="AP54" s="313">
        <v>0</v>
      </c>
      <c r="AQ54" s="324">
        <f t="shared" si="25"/>
        <v>0</v>
      </c>
      <c r="AR54" s="313">
        <f t="shared" si="0"/>
        <v>0</v>
      </c>
      <c r="AS54" s="313">
        <f t="shared" si="1"/>
        <v>0</v>
      </c>
    </row>
    <row r="55" spans="1:45" s="297" customFormat="1" x14ac:dyDescent="0.3">
      <c r="A55" s="302" t="s">
        <v>843</v>
      </c>
      <c r="B55" s="284" t="s">
        <v>929</v>
      </c>
      <c r="C55" s="301" t="s">
        <v>748</v>
      </c>
      <c r="D55" s="324">
        <f>[1]Свод!L57</f>
        <v>0.226600055174076</v>
      </c>
      <c r="E55" s="324">
        <f>[1]Свод!N57</f>
        <v>17.867278854808752</v>
      </c>
      <c r="F55" s="324">
        <f>[1]Свод!P57</f>
        <v>24.534700160351104</v>
      </c>
      <c r="G55" s="324">
        <f>[1]Свод!R57</f>
        <v>25.912022047365085</v>
      </c>
      <c r="H55" s="324">
        <v>38.327740195510856</v>
      </c>
      <c r="I55" s="324">
        <f>I48-I49-I50-I56</f>
        <v>38.327740195510856</v>
      </c>
      <c r="J55" s="324">
        <v>44.935741588282625</v>
      </c>
      <c r="K55" s="324">
        <f>K48-K49-K50-K56</f>
        <v>39.909895580112646</v>
      </c>
      <c r="L55" s="324">
        <v>53.336469053679991</v>
      </c>
      <c r="M55" s="324">
        <f>M48-M49-M50-M56</f>
        <v>53.336469053679991</v>
      </c>
      <c r="N55" s="324">
        <v>45.086018029618629</v>
      </c>
      <c r="O55" s="324">
        <f>O48-O49-O50-O56</f>
        <v>45.086018029618629</v>
      </c>
      <c r="P55" s="324">
        <v>46.594031671008025</v>
      </c>
      <c r="Q55" s="324">
        <f>Q48-Q49-Q50-Q56</f>
        <v>46.594031671008025</v>
      </c>
      <c r="R55" s="324">
        <v>48.153503045659598</v>
      </c>
      <c r="S55" s="324">
        <f>S48-S49-S50-S56</f>
        <v>48.153503045659598</v>
      </c>
      <c r="T55" s="324">
        <v>49.766224578531357</v>
      </c>
      <c r="U55" s="324">
        <f>U48-U49-U50-U56</f>
        <v>49.766224578531357</v>
      </c>
      <c r="V55" s="324">
        <v>51.259211315887299</v>
      </c>
      <c r="W55" s="324">
        <f t="shared" si="23"/>
        <v>51.259211315887299</v>
      </c>
      <c r="X55" s="324">
        <v>52.796987655363921</v>
      </c>
      <c r="Y55" s="324">
        <f t="shared" si="23"/>
        <v>52.796987655363921</v>
      </c>
      <c r="Z55" s="324">
        <v>54.380897285024837</v>
      </c>
      <c r="AA55" s="324">
        <f t="shared" si="23"/>
        <v>54.380897285024837</v>
      </c>
      <c r="AB55" s="324">
        <v>56.012324203575581</v>
      </c>
      <c r="AC55" s="324">
        <f t="shared" si="23"/>
        <v>56.012324203575581</v>
      </c>
      <c r="AD55" s="324">
        <v>57.692693929682846</v>
      </c>
      <c r="AE55" s="324">
        <f t="shared" si="23"/>
        <v>57.692693929682846</v>
      </c>
      <c r="AF55" s="324">
        <v>59.42347474757333</v>
      </c>
      <c r="AG55" s="324">
        <f t="shared" si="23"/>
        <v>59.42347474757333</v>
      </c>
      <c r="AH55" s="324">
        <v>61.206178990000531</v>
      </c>
      <c r="AI55" s="324">
        <f t="shared" si="23"/>
        <v>61.206178990000531</v>
      </c>
      <c r="AJ55" s="324">
        <v>63.042364359700549</v>
      </c>
      <c r="AK55" s="324">
        <f t="shared" si="23"/>
        <v>63.042364359700549</v>
      </c>
      <c r="AL55" s="324">
        <v>64.933635290491566</v>
      </c>
      <c r="AM55" s="324">
        <f t="shared" si="31"/>
        <v>64.933635290491566</v>
      </c>
      <c r="AN55" s="324">
        <v>66.881644349206312</v>
      </c>
      <c r="AO55" s="324">
        <f t="shared" si="24"/>
        <v>66.881644349206312</v>
      </c>
      <c r="AP55" s="324">
        <v>68.888093679682498</v>
      </c>
      <c r="AQ55" s="324">
        <f t="shared" si="25"/>
        <v>68.888093679682498</v>
      </c>
      <c r="AR55" s="324">
        <f t="shared" si="0"/>
        <v>1051.2578350861795</v>
      </c>
      <c r="AS55" s="324">
        <f t="shared" si="1"/>
        <v>1046.2319890780095</v>
      </c>
    </row>
    <row r="56" spans="1:45" s="297" customFormat="1" x14ac:dyDescent="0.3">
      <c r="A56" s="302" t="s">
        <v>844</v>
      </c>
      <c r="B56" s="284" t="s">
        <v>930</v>
      </c>
      <c r="C56" s="301" t="s">
        <v>748</v>
      </c>
      <c r="D56" s="324">
        <f>[1]Свод!L58</f>
        <v>0</v>
      </c>
      <c r="E56" s="324">
        <f>[1]Свод!N58</f>
        <v>0</v>
      </c>
      <c r="F56" s="324">
        <f>[1]Свод!P58</f>
        <v>0</v>
      </c>
      <c r="G56" s="324">
        <f>[1]Свод!R58</f>
        <v>0</v>
      </c>
      <c r="H56" s="324">
        <v>1.8959661535348991</v>
      </c>
      <c r="I56" s="324">
        <f>'[4]11. БДР'!$G$89/1000</f>
        <v>1.8959661535348991</v>
      </c>
      <c r="J56" s="324">
        <v>2.1121707572363437</v>
      </c>
      <c r="K56" s="324">
        <f>'[4]11. БДР'!$H$89/1000</f>
        <v>1.9583939799999999</v>
      </c>
      <c r="L56" s="324">
        <v>1.7162017007999999</v>
      </c>
      <c r="M56" s="324">
        <f>'[4]11. БДР'!$I$89/1000</f>
        <v>1.7162017007999999</v>
      </c>
      <c r="N56" s="324">
        <v>1.7848497688320002</v>
      </c>
      <c r="O56" s="324">
        <f>'[4]11. БДР'!$P$89/1000</f>
        <v>1.7848497688320002</v>
      </c>
      <c r="P56" s="324">
        <v>1.8562437595852801</v>
      </c>
      <c r="Q56" s="324">
        <f>'[4]11. БДР'!$Q$89/1000</f>
        <v>1.8562437595852801</v>
      </c>
      <c r="R56" s="324">
        <v>1.9304935099686915</v>
      </c>
      <c r="S56" s="324">
        <f>'[4]11. БДР'!$R$89/1000</f>
        <v>1.9304935099686915</v>
      </c>
      <c r="T56" s="324">
        <v>2.0077132503674391</v>
      </c>
      <c r="U56" s="324">
        <f>'[4]11. БДР'!$S$89/1000</f>
        <v>2.0077132503674391</v>
      </c>
      <c r="V56" s="324">
        <v>2.0679446478784622</v>
      </c>
      <c r="W56" s="324">
        <f t="shared" si="23"/>
        <v>2.0679446478784622</v>
      </c>
      <c r="X56" s="324">
        <v>2.1299829873148162</v>
      </c>
      <c r="Y56" s="324">
        <f t="shared" si="23"/>
        <v>2.1299829873148162</v>
      </c>
      <c r="Z56" s="324">
        <v>2.1938824769342609</v>
      </c>
      <c r="AA56" s="324">
        <f t="shared" si="23"/>
        <v>2.1938824769342609</v>
      </c>
      <c r="AB56" s="324">
        <v>2.2596989512422887</v>
      </c>
      <c r="AC56" s="324">
        <f t="shared" si="23"/>
        <v>2.2596989512422887</v>
      </c>
      <c r="AD56" s="324">
        <v>2.3274899197795573</v>
      </c>
      <c r="AE56" s="324">
        <f t="shared" si="23"/>
        <v>2.3274899197795573</v>
      </c>
      <c r="AF56" s="324">
        <v>2.397314617372944</v>
      </c>
      <c r="AG56" s="324">
        <f t="shared" si="23"/>
        <v>2.397314617372944</v>
      </c>
      <c r="AH56" s="324">
        <v>2.4692340558941326</v>
      </c>
      <c r="AI56" s="324">
        <f t="shared" si="23"/>
        <v>2.4692340558941326</v>
      </c>
      <c r="AJ56" s="324">
        <v>2.5433110775709564</v>
      </c>
      <c r="AK56" s="324">
        <f t="shared" si="23"/>
        <v>2.5433110775709564</v>
      </c>
      <c r="AL56" s="324">
        <v>2.619610409898085</v>
      </c>
      <c r="AM56" s="324">
        <f t="shared" si="31"/>
        <v>2.619610409898085</v>
      </c>
      <c r="AN56" s="324">
        <v>2.6981987221950274</v>
      </c>
      <c r="AO56" s="324">
        <f t="shared" si="24"/>
        <v>2.6981987221950274</v>
      </c>
      <c r="AP56" s="324">
        <v>2.7791446838608782</v>
      </c>
      <c r="AQ56" s="324">
        <f t="shared" si="25"/>
        <v>2.7791446838608782</v>
      </c>
      <c r="AR56" s="324">
        <f t="shared" si="0"/>
        <v>39.789451450266064</v>
      </c>
      <c r="AS56" s="324">
        <f t="shared" si="1"/>
        <v>39.635674673029719</v>
      </c>
    </row>
    <row r="57" spans="1:45" s="297" customFormat="1" x14ac:dyDescent="0.3">
      <c r="A57" s="302" t="s">
        <v>845</v>
      </c>
      <c r="B57" s="285" t="s">
        <v>1010</v>
      </c>
      <c r="C57" s="301" t="s">
        <v>748</v>
      </c>
      <c r="D57" s="324">
        <f>[1]Свод!L59</f>
        <v>0</v>
      </c>
      <c r="E57" s="324">
        <f>[1]Свод!N59</f>
        <v>21.806842201411456</v>
      </c>
      <c r="F57" s="324">
        <f>[1]Свод!P59</f>
        <v>23.423575565284168</v>
      </c>
      <c r="G57" s="324">
        <f>[1]Свод!R59</f>
        <v>23.423575565284168</v>
      </c>
      <c r="H57" s="324">
        <v>17.94380713</v>
      </c>
      <c r="I57" s="324">
        <f>'[4]11. БДР'!$G$96/1000</f>
        <v>17.94380713</v>
      </c>
      <c r="J57" s="324">
        <v>21.583600414355772</v>
      </c>
      <c r="K57" s="324">
        <f>'[4]11. БДР'!$H$96/1000</f>
        <v>20.183626558316178</v>
      </c>
      <c r="L57" s="324">
        <v>39.021684559067566</v>
      </c>
      <c r="M57" s="324">
        <f>'[4]11. БДР'!$I$96/1000</f>
        <v>33.321684559067563</v>
      </c>
      <c r="N57" s="324">
        <v>40.192335095839589</v>
      </c>
      <c r="O57" s="324">
        <f>'[4]11. БДР'!$P$96/1000</f>
        <v>34.321335095839586</v>
      </c>
      <c r="P57" s="324">
        <v>41.398105148714777</v>
      </c>
      <c r="Q57" s="324">
        <f>'[4]11. БДР'!$Q$96/1000</f>
        <v>35.350975148714781</v>
      </c>
      <c r="R57" s="324">
        <v>42.640048303176229</v>
      </c>
      <c r="S57" s="324">
        <f>'[4]11. БДР'!$R$96/1000</f>
        <v>36.411504403176224</v>
      </c>
      <c r="T57" s="324">
        <v>43.919249752271512</v>
      </c>
      <c r="U57" s="324">
        <f>'[4]11. БДР'!$S$96/1000</f>
        <v>37.503849535271513</v>
      </c>
      <c r="V57" s="324">
        <v>45.23682724483966</v>
      </c>
      <c r="W57" s="324">
        <f t="shared" si="23"/>
        <v>38.628965021329662</v>
      </c>
      <c r="X57" s="324">
        <v>46.593932062184848</v>
      </c>
      <c r="Y57" s="324">
        <f t="shared" si="23"/>
        <v>39.787833971969555</v>
      </c>
      <c r="Z57" s="324">
        <v>47.991750024050397</v>
      </c>
      <c r="AA57" s="324">
        <f t="shared" si="23"/>
        <v>40.981468991128644</v>
      </c>
      <c r="AB57" s="324">
        <v>49.431502524771908</v>
      </c>
      <c r="AC57" s="324">
        <f t="shared" si="23"/>
        <v>42.210913060862502</v>
      </c>
      <c r="AD57" s="324">
        <v>50.914447600515068</v>
      </c>
      <c r="AE57" s="324">
        <f t="shared" si="23"/>
        <v>43.477240452688378</v>
      </c>
      <c r="AF57" s="324">
        <v>52.441881028530524</v>
      </c>
      <c r="AG57" s="324">
        <f t="shared" si="23"/>
        <v>44.78155766626903</v>
      </c>
      <c r="AH57" s="324">
        <v>54.015137459386445</v>
      </c>
      <c r="AI57" s="324">
        <f t="shared" si="23"/>
        <v>46.125004396257104</v>
      </c>
      <c r="AJ57" s="324">
        <v>55.635591583168036</v>
      </c>
      <c r="AK57" s="324">
        <f t="shared" si="23"/>
        <v>47.50875452814482</v>
      </c>
      <c r="AL57" s="324">
        <v>57.304659330663078</v>
      </c>
      <c r="AM57" s="324">
        <f t="shared" si="31"/>
        <v>48.934017163989168</v>
      </c>
      <c r="AN57" s="324">
        <v>59.023799110582971</v>
      </c>
      <c r="AO57" s="324">
        <f t="shared" si="24"/>
        <v>50.402037678908847</v>
      </c>
      <c r="AP57" s="324">
        <v>60.794513083900462</v>
      </c>
      <c r="AQ57" s="324">
        <f t="shared" si="25"/>
        <v>51.914098809276112</v>
      </c>
      <c r="AR57" s="324">
        <f t="shared" si="0"/>
        <v>894.7368647879988</v>
      </c>
      <c r="AS57" s="324">
        <f t="shared" si="1"/>
        <v>778.44266750318934</v>
      </c>
    </row>
    <row r="58" spans="1:45" s="297" customFormat="1" ht="31.2" x14ac:dyDescent="0.3">
      <c r="A58" s="302" t="s">
        <v>846</v>
      </c>
      <c r="B58" s="141" t="s">
        <v>732</v>
      </c>
      <c r="C58" s="301" t="s">
        <v>748</v>
      </c>
      <c r="D58" s="313">
        <v>0</v>
      </c>
      <c r="E58" s="313">
        <v>0</v>
      </c>
      <c r="F58" s="313">
        <v>0</v>
      </c>
      <c r="G58" s="313">
        <v>0</v>
      </c>
      <c r="H58" s="313">
        <v>0</v>
      </c>
      <c r="I58" s="313">
        <v>0</v>
      </c>
      <c r="J58" s="313">
        <v>0</v>
      </c>
      <c r="K58" s="313">
        <v>0</v>
      </c>
      <c r="L58" s="313">
        <v>0</v>
      </c>
      <c r="M58" s="313">
        <v>0</v>
      </c>
      <c r="N58" s="313">
        <v>0</v>
      </c>
      <c r="O58" s="313">
        <v>0</v>
      </c>
      <c r="P58" s="313">
        <v>0</v>
      </c>
      <c r="Q58" s="313">
        <v>0</v>
      </c>
      <c r="R58" s="313">
        <v>0</v>
      </c>
      <c r="S58" s="313">
        <v>0</v>
      </c>
      <c r="T58" s="313">
        <v>0</v>
      </c>
      <c r="U58" s="313">
        <v>0</v>
      </c>
      <c r="V58" s="313">
        <v>0</v>
      </c>
      <c r="W58" s="324">
        <f t="shared" si="23"/>
        <v>0</v>
      </c>
      <c r="X58" s="313">
        <v>0</v>
      </c>
      <c r="Y58" s="324">
        <f t="shared" si="23"/>
        <v>0</v>
      </c>
      <c r="Z58" s="313">
        <v>0</v>
      </c>
      <c r="AA58" s="324">
        <f t="shared" si="23"/>
        <v>0</v>
      </c>
      <c r="AB58" s="313">
        <v>0</v>
      </c>
      <c r="AC58" s="324">
        <f t="shared" si="23"/>
        <v>0</v>
      </c>
      <c r="AD58" s="313">
        <v>0</v>
      </c>
      <c r="AE58" s="324">
        <f t="shared" si="23"/>
        <v>0</v>
      </c>
      <c r="AF58" s="313">
        <v>0</v>
      </c>
      <c r="AG58" s="324">
        <f t="shared" si="23"/>
        <v>0</v>
      </c>
      <c r="AH58" s="313">
        <v>0</v>
      </c>
      <c r="AI58" s="324">
        <f t="shared" si="23"/>
        <v>0</v>
      </c>
      <c r="AJ58" s="313">
        <v>0</v>
      </c>
      <c r="AK58" s="324">
        <f t="shared" si="23"/>
        <v>0</v>
      </c>
      <c r="AL58" s="313">
        <v>0</v>
      </c>
      <c r="AM58" s="324">
        <f t="shared" si="31"/>
        <v>0</v>
      </c>
      <c r="AN58" s="313">
        <v>0</v>
      </c>
      <c r="AO58" s="324">
        <f t="shared" si="24"/>
        <v>0</v>
      </c>
      <c r="AP58" s="313">
        <v>0</v>
      </c>
      <c r="AQ58" s="324">
        <f t="shared" si="25"/>
        <v>0</v>
      </c>
      <c r="AR58" s="313">
        <f t="shared" si="0"/>
        <v>0</v>
      </c>
      <c r="AS58" s="313">
        <f t="shared" si="1"/>
        <v>0</v>
      </c>
    </row>
    <row r="59" spans="1:45" s="297" customFormat="1" ht="31.2" x14ac:dyDescent="0.3">
      <c r="A59" s="302" t="s">
        <v>847</v>
      </c>
      <c r="B59" s="141" t="s">
        <v>734</v>
      </c>
      <c r="C59" s="301" t="s">
        <v>748</v>
      </c>
      <c r="D59" s="313">
        <v>0</v>
      </c>
      <c r="E59" s="313">
        <v>0</v>
      </c>
      <c r="F59" s="313">
        <v>0</v>
      </c>
      <c r="G59" s="313">
        <v>0</v>
      </c>
      <c r="H59" s="313">
        <v>0</v>
      </c>
      <c r="I59" s="313">
        <v>0</v>
      </c>
      <c r="J59" s="313">
        <v>0</v>
      </c>
      <c r="K59" s="313">
        <v>0</v>
      </c>
      <c r="L59" s="313">
        <v>0</v>
      </c>
      <c r="M59" s="313">
        <v>0</v>
      </c>
      <c r="N59" s="313">
        <v>0</v>
      </c>
      <c r="O59" s="313">
        <v>0</v>
      </c>
      <c r="P59" s="313">
        <v>0</v>
      </c>
      <c r="Q59" s="313">
        <v>0</v>
      </c>
      <c r="R59" s="313">
        <v>0</v>
      </c>
      <c r="S59" s="313">
        <v>0</v>
      </c>
      <c r="T59" s="313">
        <v>0</v>
      </c>
      <c r="U59" s="313">
        <v>0</v>
      </c>
      <c r="V59" s="313">
        <v>0</v>
      </c>
      <c r="W59" s="324">
        <f t="shared" si="23"/>
        <v>0</v>
      </c>
      <c r="X59" s="313">
        <v>0</v>
      </c>
      <c r="Y59" s="324">
        <f t="shared" si="23"/>
        <v>0</v>
      </c>
      <c r="Z59" s="313">
        <v>0</v>
      </c>
      <c r="AA59" s="324">
        <f t="shared" si="23"/>
        <v>0</v>
      </c>
      <c r="AB59" s="313">
        <v>0</v>
      </c>
      <c r="AC59" s="324">
        <f t="shared" si="23"/>
        <v>0</v>
      </c>
      <c r="AD59" s="313">
        <v>0</v>
      </c>
      <c r="AE59" s="324">
        <f t="shared" si="23"/>
        <v>0</v>
      </c>
      <c r="AF59" s="313">
        <v>0</v>
      </c>
      <c r="AG59" s="324">
        <f t="shared" si="23"/>
        <v>0</v>
      </c>
      <c r="AH59" s="313">
        <v>0</v>
      </c>
      <c r="AI59" s="324">
        <f t="shared" si="23"/>
        <v>0</v>
      </c>
      <c r="AJ59" s="313">
        <v>0</v>
      </c>
      <c r="AK59" s="324">
        <f t="shared" si="23"/>
        <v>0</v>
      </c>
      <c r="AL59" s="313">
        <v>0</v>
      </c>
      <c r="AM59" s="324">
        <f t="shared" si="31"/>
        <v>0</v>
      </c>
      <c r="AN59" s="313">
        <v>0</v>
      </c>
      <c r="AO59" s="324">
        <f t="shared" si="24"/>
        <v>0</v>
      </c>
      <c r="AP59" s="313">
        <v>0</v>
      </c>
      <c r="AQ59" s="324">
        <f t="shared" si="25"/>
        <v>0</v>
      </c>
      <c r="AR59" s="313">
        <f t="shared" si="0"/>
        <v>0</v>
      </c>
      <c r="AS59" s="313">
        <f t="shared" si="1"/>
        <v>0</v>
      </c>
    </row>
    <row r="60" spans="1:45" s="297" customFormat="1" x14ac:dyDescent="0.3">
      <c r="A60" s="302" t="s">
        <v>848</v>
      </c>
      <c r="B60" s="284" t="s">
        <v>1046</v>
      </c>
      <c r="C60" s="301" t="s">
        <v>748</v>
      </c>
      <c r="D60" s="313">
        <v>0</v>
      </c>
      <c r="E60" s="313">
        <v>0</v>
      </c>
      <c r="F60" s="313">
        <v>0</v>
      </c>
      <c r="G60" s="313">
        <v>0</v>
      </c>
      <c r="H60" s="313">
        <v>0</v>
      </c>
      <c r="I60" s="313">
        <v>0</v>
      </c>
      <c r="J60" s="313">
        <v>0</v>
      </c>
      <c r="K60" s="313">
        <v>0</v>
      </c>
      <c r="L60" s="313">
        <v>0</v>
      </c>
      <c r="M60" s="313">
        <v>0</v>
      </c>
      <c r="N60" s="313">
        <v>0</v>
      </c>
      <c r="O60" s="313">
        <v>0</v>
      </c>
      <c r="P60" s="313">
        <v>0</v>
      </c>
      <c r="Q60" s="313">
        <v>0</v>
      </c>
      <c r="R60" s="313">
        <v>0</v>
      </c>
      <c r="S60" s="313">
        <v>0</v>
      </c>
      <c r="T60" s="313">
        <v>0</v>
      </c>
      <c r="U60" s="313">
        <v>0</v>
      </c>
      <c r="V60" s="313">
        <v>0</v>
      </c>
      <c r="W60" s="324">
        <f t="shared" si="23"/>
        <v>0</v>
      </c>
      <c r="X60" s="313">
        <v>0</v>
      </c>
      <c r="Y60" s="324">
        <f t="shared" si="23"/>
        <v>0</v>
      </c>
      <c r="Z60" s="313">
        <v>0</v>
      </c>
      <c r="AA60" s="324">
        <f t="shared" si="23"/>
        <v>0</v>
      </c>
      <c r="AB60" s="313">
        <v>0</v>
      </c>
      <c r="AC60" s="324">
        <f t="shared" si="23"/>
        <v>0</v>
      </c>
      <c r="AD60" s="313">
        <v>0</v>
      </c>
      <c r="AE60" s="324">
        <f t="shared" si="23"/>
        <v>0</v>
      </c>
      <c r="AF60" s="313">
        <v>0</v>
      </c>
      <c r="AG60" s="324">
        <f t="shared" si="23"/>
        <v>0</v>
      </c>
      <c r="AH60" s="313">
        <v>0</v>
      </c>
      <c r="AI60" s="324">
        <f t="shared" si="23"/>
        <v>0</v>
      </c>
      <c r="AJ60" s="313">
        <v>0</v>
      </c>
      <c r="AK60" s="324">
        <f t="shared" si="23"/>
        <v>0</v>
      </c>
      <c r="AL60" s="313">
        <v>0</v>
      </c>
      <c r="AM60" s="324">
        <f t="shared" si="31"/>
        <v>0</v>
      </c>
      <c r="AN60" s="313">
        <v>0</v>
      </c>
      <c r="AO60" s="324">
        <f t="shared" si="24"/>
        <v>0</v>
      </c>
      <c r="AP60" s="313">
        <v>0</v>
      </c>
      <c r="AQ60" s="324">
        <f t="shared" si="25"/>
        <v>0</v>
      </c>
      <c r="AR60" s="313">
        <f t="shared" si="0"/>
        <v>0</v>
      </c>
      <c r="AS60" s="313">
        <f t="shared" si="1"/>
        <v>0</v>
      </c>
    </row>
    <row r="61" spans="1:45" s="297" customFormat="1" x14ac:dyDescent="0.3">
      <c r="A61" s="302" t="s">
        <v>849</v>
      </c>
      <c r="B61" s="284" t="s">
        <v>1132</v>
      </c>
      <c r="C61" s="301" t="s">
        <v>748</v>
      </c>
      <c r="D61" s="313">
        <v>0</v>
      </c>
      <c r="E61" s="313">
        <v>0</v>
      </c>
      <c r="F61" s="313">
        <v>0</v>
      </c>
      <c r="G61" s="313">
        <v>0</v>
      </c>
      <c r="H61" s="313">
        <v>0</v>
      </c>
      <c r="I61" s="313">
        <v>0</v>
      </c>
      <c r="J61" s="313">
        <v>0</v>
      </c>
      <c r="K61" s="313">
        <v>0</v>
      </c>
      <c r="L61" s="313">
        <v>0</v>
      </c>
      <c r="M61" s="313">
        <v>0</v>
      </c>
      <c r="N61" s="313">
        <v>0</v>
      </c>
      <c r="O61" s="313">
        <v>0</v>
      </c>
      <c r="P61" s="313">
        <v>0</v>
      </c>
      <c r="Q61" s="313">
        <v>0</v>
      </c>
      <c r="R61" s="313">
        <v>0</v>
      </c>
      <c r="S61" s="313">
        <v>0</v>
      </c>
      <c r="T61" s="313">
        <v>0</v>
      </c>
      <c r="U61" s="313">
        <v>0</v>
      </c>
      <c r="V61" s="313">
        <v>0</v>
      </c>
      <c r="W61" s="324">
        <f t="shared" si="23"/>
        <v>0</v>
      </c>
      <c r="X61" s="313">
        <v>0</v>
      </c>
      <c r="Y61" s="324">
        <f t="shared" si="23"/>
        <v>0</v>
      </c>
      <c r="Z61" s="313">
        <v>0</v>
      </c>
      <c r="AA61" s="324">
        <f t="shared" si="23"/>
        <v>0</v>
      </c>
      <c r="AB61" s="313">
        <v>0</v>
      </c>
      <c r="AC61" s="324">
        <f t="shared" si="23"/>
        <v>0</v>
      </c>
      <c r="AD61" s="313">
        <v>0</v>
      </c>
      <c r="AE61" s="324">
        <f t="shared" si="23"/>
        <v>0</v>
      </c>
      <c r="AF61" s="313">
        <v>0</v>
      </c>
      <c r="AG61" s="324">
        <f t="shared" si="23"/>
        <v>0</v>
      </c>
      <c r="AH61" s="313">
        <v>0</v>
      </c>
      <c r="AI61" s="324">
        <f t="shared" si="23"/>
        <v>0</v>
      </c>
      <c r="AJ61" s="313">
        <v>0</v>
      </c>
      <c r="AK61" s="324">
        <f t="shared" si="23"/>
        <v>0</v>
      </c>
      <c r="AL61" s="313">
        <v>0</v>
      </c>
      <c r="AM61" s="324">
        <f t="shared" si="31"/>
        <v>0</v>
      </c>
      <c r="AN61" s="313">
        <v>0</v>
      </c>
      <c r="AO61" s="324">
        <f t="shared" si="24"/>
        <v>0</v>
      </c>
      <c r="AP61" s="313">
        <v>0</v>
      </c>
      <c r="AQ61" s="324">
        <f t="shared" si="25"/>
        <v>0</v>
      </c>
      <c r="AR61" s="313">
        <f t="shared" si="0"/>
        <v>0</v>
      </c>
      <c r="AS61" s="313">
        <f t="shared" si="1"/>
        <v>0</v>
      </c>
    </row>
    <row r="62" spans="1:45" s="297" customFormat="1" x14ac:dyDescent="0.3">
      <c r="A62" s="302" t="s">
        <v>850</v>
      </c>
      <c r="B62" s="284" t="s">
        <v>521</v>
      </c>
      <c r="C62" s="301" t="s">
        <v>748</v>
      </c>
      <c r="D62" s="324">
        <f t="shared" ref="D62:G62" si="37">D57</f>
        <v>0</v>
      </c>
      <c r="E62" s="324">
        <f t="shared" si="37"/>
        <v>21.806842201411456</v>
      </c>
      <c r="F62" s="324">
        <f t="shared" si="37"/>
        <v>23.423575565284168</v>
      </c>
      <c r="G62" s="324">
        <f t="shared" si="37"/>
        <v>23.423575565284168</v>
      </c>
      <c r="H62" s="324">
        <v>17.94380713</v>
      </c>
      <c r="I62" s="324">
        <f t="shared" ref="I62:O62" si="38">I57</f>
        <v>17.94380713</v>
      </c>
      <c r="J62" s="324">
        <v>21.583600414355772</v>
      </c>
      <c r="K62" s="324">
        <f t="shared" si="38"/>
        <v>20.183626558316178</v>
      </c>
      <c r="L62" s="324">
        <v>39.021684559067566</v>
      </c>
      <c r="M62" s="324">
        <f t="shared" ref="M62" si="39">M57</f>
        <v>33.321684559067563</v>
      </c>
      <c r="N62" s="324">
        <v>40.192335095839589</v>
      </c>
      <c r="O62" s="324">
        <f t="shared" si="38"/>
        <v>34.321335095839586</v>
      </c>
      <c r="P62" s="324">
        <v>41.398105148714777</v>
      </c>
      <c r="Q62" s="324">
        <f t="shared" ref="Q62" si="40">Q57</f>
        <v>35.350975148714781</v>
      </c>
      <c r="R62" s="324">
        <v>42.640048303176229</v>
      </c>
      <c r="S62" s="324">
        <f t="shared" ref="S62:U62" si="41">S57</f>
        <v>36.411504403176224</v>
      </c>
      <c r="T62" s="324">
        <v>43.919249752271512</v>
      </c>
      <c r="U62" s="324">
        <f t="shared" si="41"/>
        <v>37.503849535271513</v>
      </c>
      <c r="V62" s="324">
        <v>45.23682724483966</v>
      </c>
      <c r="W62" s="324">
        <f t="shared" si="23"/>
        <v>38.628965021329662</v>
      </c>
      <c r="X62" s="324">
        <v>46.593932062184848</v>
      </c>
      <c r="Y62" s="324">
        <f t="shared" si="23"/>
        <v>39.787833971969555</v>
      </c>
      <c r="Z62" s="324">
        <v>47.991750024050397</v>
      </c>
      <c r="AA62" s="324">
        <f t="shared" si="23"/>
        <v>40.981468991128644</v>
      </c>
      <c r="AB62" s="324">
        <v>49.431502524771908</v>
      </c>
      <c r="AC62" s="324">
        <f t="shared" si="23"/>
        <v>42.210913060862502</v>
      </c>
      <c r="AD62" s="324">
        <v>50.914447600515068</v>
      </c>
      <c r="AE62" s="324">
        <f t="shared" si="23"/>
        <v>43.477240452688378</v>
      </c>
      <c r="AF62" s="324">
        <v>52.441881028530524</v>
      </c>
      <c r="AG62" s="324">
        <f t="shared" si="23"/>
        <v>44.78155766626903</v>
      </c>
      <c r="AH62" s="324">
        <v>54.015137459386445</v>
      </c>
      <c r="AI62" s="324">
        <f t="shared" si="23"/>
        <v>46.125004396257104</v>
      </c>
      <c r="AJ62" s="324">
        <v>55.635591583168036</v>
      </c>
      <c r="AK62" s="324">
        <f t="shared" si="23"/>
        <v>47.50875452814482</v>
      </c>
      <c r="AL62" s="324">
        <v>57.304659330663078</v>
      </c>
      <c r="AM62" s="324">
        <f t="shared" si="31"/>
        <v>48.934017163989168</v>
      </c>
      <c r="AN62" s="324">
        <v>59.023799110582971</v>
      </c>
      <c r="AO62" s="324">
        <f t="shared" si="24"/>
        <v>50.402037678908847</v>
      </c>
      <c r="AP62" s="324">
        <v>60.794513083900462</v>
      </c>
      <c r="AQ62" s="324">
        <f t="shared" si="25"/>
        <v>51.914098809276112</v>
      </c>
      <c r="AR62" s="324">
        <f t="shared" si="0"/>
        <v>894.7368647879988</v>
      </c>
      <c r="AS62" s="324">
        <f t="shared" si="1"/>
        <v>778.44266750318934</v>
      </c>
    </row>
    <row r="63" spans="1:45" s="297" customFormat="1" x14ac:dyDescent="0.3">
      <c r="A63" s="302" t="s">
        <v>851</v>
      </c>
      <c r="B63" s="285" t="s">
        <v>820</v>
      </c>
      <c r="C63" s="301" t="s">
        <v>748</v>
      </c>
      <c r="D63" s="324">
        <f>[1]Свод!L65</f>
        <v>2.4754187563043151</v>
      </c>
      <c r="E63" s="324">
        <f>[1]Свод!N65</f>
        <v>225.37850233017409</v>
      </c>
      <c r="F63" s="324">
        <f>[1]Свод!P65</f>
        <v>0</v>
      </c>
      <c r="G63" s="324">
        <f>[1]Свод!R65</f>
        <v>253.90953972791999</v>
      </c>
      <c r="H63" s="324">
        <v>281.13970730178255</v>
      </c>
      <c r="I63" s="324">
        <f>'[4]11. БДР'!$G$115/1000</f>
        <v>281.13970730178255</v>
      </c>
      <c r="J63" s="324">
        <v>307.86632247341544</v>
      </c>
      <c r="K63" s="324">
        <f>'[4]11. БДР'!$H$115/1000</f>
        <v>306.28096773157131</v>
      </c>
      <c r="L63" s="324">
        <v>357.90278220431861</v>
      </c>
      <c r="M63" s="324">
        <f>'[4]11. БДР'!$I$115/1000</f>
        <v>371.96384860893733</v>
      </c>
      <c r="N63" s="324">
        <v>373.3564785319025</v>
      </c>
      <c r="O63" s="324">
        <f>'[4]11. БДР'!$P$115/1000</f>
        <v>388.00819561881991</v>
      </c>
      <c r="P63" s="324">
        <v>388.260925282279</v>
      </c>
      <c r="Q63" s="324">
        <f>'[4]11. БДР'!$Q$115/1000</f>
        <v>403.498711052673</v>
      </c>
      <c r="R63" s="324">
        <v>403.76154990267054</v>
      </c>
      <c r="S63" s="324">
        <f>'[4]11. БДР'!$R$115/1000</f>
        <v>419.60884710388012</v>
      </c>
      <c r="T63" s="324">
        <v>419.88219950787766</v>
      </c>
      <c r="U63" s="324">
        <f>'[4]11. БДР'!$S$115/1000</f>
        <v>436.36338859713572</v>
      </c>
      <c r="V63" s="324">
        <v>432.47866549311402</v>
      </c>
      <c r="W63" s="324">
        <f t="shared" si="23"/>
        <v>449.45429025504978</v>
      </c>
      <c r="X63" s="324">
        <v>445.45302545790747</v>
      </c>
      <c r="Y63" s="324">
        <f t="shared" si="23"/>
        <v>462.9379189627013</v>
      </c>
      <c r="Z63" s="324">
        <v>458.81661622164472</v>
      </c>
      <c r="AA63" s="324">
        <f t="shared" si="23"/>
        <v>476.82605653158237</v>
      </c>
      <c r="AB63" s="324">
        <v>472.58111470829408</v>
      </c>
      <c r="AC63" s="324">
        <f t="shared" si="23"/>
        <v>491.13083822752986</v>
      </c>
      <c r="AD63" s="324">
        <v>486.75854814954289</v>
      </c>
      <c r="AE63" s="324">
        <f t="shared" si="23"/>
        <v>505.86476337435579</v>
      </c>
      <c r="AF63" s="324">
        <v>501.36130459402921</v>
      </c>
      <c r="AG63" s="324">
        <f t="shared" si="23"/>
        <v>521.04070627558644</v>
      </c>
      <c r="AH63" s="324">
        <v>516.40214373185006</v>
      </c>
      <c r="AI63" s="324">
        <f t="shared" si="23"/>
        <v>536.6719274638541</v>
      </c>
      <c r="AJ63" s="324">
        <v>531.89420804380552</v>
      </c>
      <c r="AK63" s="324">
        <f t="shared" si="23"/>
        <v>552.77208528776976</v>
      </c>
      <c r="AL63" s="324">
        <v>547.85103428511968</v>
      </c>
      <c r="AM63" s="324">
        <f t="shared" si="31"/>
        <v>569.3552478464029</v>
      </c>
      <c r="AN63" s="324">
        <v>564.28656531367324</v>
      </c>
      <c r="AO63" s="324">
        <f t="shared" si="24"/>
        <v>586.43590528179504</v>
      </c>
      <c r="AP63" s="324">
        <v>581.21516227308348</v>
      </c>
      <c r="AQ63" s="324">
        <f t="shared" si="25"/>
        <v>604.02898244024891</v>
      </c>
      <c r="AR63" s="324">
        <f t="shared" si="0"/>
        <v>8553.031814290709</v>
      </c>
      <c r="AS63" s="324">
        <f t="shared" si="1"/>
        <v>8845.1458487760756</v>
      </c>
    </row>
    <row r="64" spans="1:45" s="299" customFormat="1" x14ac:dyDescent="0.3">
      <c r="A64" s="302" t="s">
        <v>852</v>
      </c>
      <c r="B64" s="285" t="s">
        <v>1137</v>
      </c>
      <c r="C64" s="301" t="s">
        <v>748</v>
      </c>
      <c r="D64" s="324">
        <f>[1]Свод!L66</f>
        <v>60.619173374853098</v>
      </c>
      <c r="E64" s="324">
        <f>[1]Свод!N66</f>
        <v>90.672523943504004</v>
      </c>
      <c r="F64" s="324">
        <f>[1]Свод!P66</f>
        <v>116.52096796996058</v>
      </c>
      <c r="G64" s="324">
        <f>[1]Свод!R66</f>
        <v>116.52096796996058</v>
      </c>
      <c r="H64" s="324">
        <v>125.00977183576857</v>
      </c>
      <c r="I64" s="325">
        <f>'[4]11. БДР'!$G$108/1000</f>
        <v>125.00977183576857</v>
      </c>
      <c r="J64" s="324">
        <v>127.71460372402076</v>
      </c>
      <c r="K64" s="325">
        <f>'[4]11. БДР'!$H$108/1000</f>
        <v>121.48845266000001</v>
      </c>
      <c r="L64" s="324">
        <v>129.48507702025003</v>
      </c>
      <c r="M64" s="325">
        <f>'[4]11. БДР'!$I$108/1000</f>
        <v>129.48507702025003</v>
      </c>
      <c r="N64" s="324">
        <v>144.39000000000004</v>
      </c>
      <c r="O64" s="325">
        <f>'[4]11. БДР'!$P$108/1000</f>
        <v>142.29100000000003</v>
      </c>
      <c r="P64" s="324">
        <v>154.25399999999999</v>
      </c>
      <c r="Q64" s="325">
        <f>'[4]11. БДР'!$Q$108/1000</f>
        <v>152.155</v>
      </c>
      <c r="R64" s="324">
        <v>164.11300000000003</v>
      </c>
      <c r="S64" s="325">
        <f>'[4]11. БДР'!$R$108/1000</f>
        <v>154.43976296473286</v>
      </c>
      <c r="T64" s="324">
        <v>179.37200000000004</v>
      </c>
      <c r="U64" s="325">
        <f>'[4]11. БДР'!$S$108/1000</f>
        <v>164.30607509305017</v>
      </c>
      <c r="V64" s="324">
        <v>179.19262800000004</v>
      </c>
      <c r="W64" s="324">
        <f>U64*0.999</f>
        <v>164.14176901795713</v>
      </c>
      <c r="X64" s="324">
        <v>179.01343537200003</v>
      </c>
      <c r="Y64" s="324">
        <f>W64*0.999</f>
        <v>163.97762724893917</v>
      </c>
      <c r="Z64" s="324">
        <v>178.83442193662802</v>
      </c>
      <c r="AA64" s="324">
        <f>Y64*0.999</f>
        <v>163.81364962169025</v>
      </c>
      <c r="AB64" s="324">
        <v>178.65558751469138</v>
      </c>
      <c r="AC64" s="324">
        <f>AA64*0.999</f>
        <v>163.64983597206856</v>
      </c>
      <c r="AD64" s="324">
        <v>178.47693192717668</v>
      </c>
      <c r="AE64" s="324">
        <f>AC64*0.999</f>
        <v>163.48618613609648</v>
      </c>
      <c r="AF64" s="324">
        <v>178.2984549952495</v>
      </c>
      <c r="AG64" s="324">
        <f>AE64*0.999</f>
        <v>163.32269994996039</v>
      </c>
      <c r="AH64" s="324">
        <v>178.12015654025424</v>
      </c>
      <c r="AI64" s="324">
        <f>AG64*0.999</f>
        <v>163.15937725001044</v>
      </c>
      <c r="AJ64" s="324">
        <v>177.942036383714</v>
      </c>
      <c r="AK64" s="324">
        <f>AI64*0.999</f>
        <v>162.99621787276044</v>
      </c>
      <c r="AL64" s="324">
        <v>177.76409434733029</v>
      </c>
      <c r="AM64" s="324">
        <f>AK64*0.999</f>
        <v>162.83322165488767</v>
      </c>
      <c r="AN64" s="324">
        <v>177.58633025298295</v>
      </c>
      <c r="AO64" s="324">
        <f>AM64*0.999</f>
        <v>162.67038843323277</v>
      </c>
      <c r="AP64" s="324">
        <v>177.40874392272997</v>
      </c>
      <c r="AQ64" s="324">
        <f>AO64*0.999</f>
        <v>162.50771804479953</v>
      </c>
      <c r="AR64" s="325">
        <f t="shared" si="0"/>
        <v>3369.9649070310752</v>
      </c>
      <c r="AS64" s="325">
        <f t="shared" si="1"/>
        <v>3170.0674640344837</v>
      </c>
    </row>
    <row r="65" spans="1:45" s="299" customFormat="1" x14ac:dyDescent="0.3">
      <c r="A65" s="302" t="s">
        <v>111</v>
      </c>
      <c r="B65" s="284" t="s">
        <v>1122</v>
      </c>
      <c r="C65" s="301" t="s">
        <v>748</v>
      </c>
      <c r="D65" s="324">
        <v>0</v>
      </c>
      <c r="E65" s="324">
        <v>0</v>
      </c>
      <c r="F65" s="324">
        <v>0</v>
      </c>
      <c r="G65" s="324">
        <v>0</v>
      </c>
      <c r="H65" s="324">
        <v>61.413580242950815</v>
      </c>
      <c r="I65" s="325">
        <f>'[4]11. БДР'!$G$109/1000</f>
        <v>61.413580242950815</v>
      </c>
      <c r="J65" s="324">
        <v>58.020300817015908</v>
      </c>
      <c r="K65" s="325">
        <f>'[4]11. БДР'!$H$109/1000</f>
        <v>50.376447417123039</v>
      </c>
      <c r="L65" s="324">
        <v>54.32512406479546</v>
      </c>
      <c r="M65" s="325">
        <f>'[4]11. БДР'!$I$109/1000</f>
        <v>54.32512406479546</v>
      </c>
      <c r="N65" s="324">
        <v>69.592950673091124</v>
      </c>
      <c r="O65" s="325">
        <f>'[4]11. БДР'!$P$109/1000</f>
        <v>67.493950673091121</v>
      </c>
      <c r="P65" s="324">
        <v>79.339565169780485</v>
      </c>
      <c r="Q65" s="325">
        <f>'[4]11. БДР'!$Q$109/1000</f>
        <v>77.240565169780481</v>
      </c>
      <c r="R65" s="324">
        <v>89.076565493441066</v>
      </c>
      <c r="S65" s="325">
        <f>'[4]11. БДР'!$R$109/1000</f>
        <v>79.403328458173917</v>
      </c>
      <c r="T65" s="324">
        <v>104.20876863709603</v>
      </c>
      <c r="U65" s="325">
        <f>'[4]11. БДР'!$S$109/1000</f>
        <v>89.142843730146197</v>
      </c>
      <c r="V65" s="324">
        <v>0</v>
      </c>
      <c r="W65" s="324">
        <v>0</v>
      </c>
      <c r="X65" s="324">
        <v>0</v>
      </c>
      <c r="Y65" s="324">
        <v>0</v>
      </c>
      <c r="Z65" s="324">
        <v>0</v>
      </c>
      <c r="AA65" s="324">
        <v>0</v>
      </c>
      <c r="AB65" s="324">
        <v>0</v>
      </c>
      <c r="AC65" s="324">
        <v>0</v>
      </c>
      <c r="AD65" s="324">
        <v>0</v>
      </c>
      <c r="AE65" s="324">
        <v>0</v>
      </c>
      <c r="AF65" s="324">
        <v>0</v>
      </c>
      <c r="AG65" s="324">
        <v>0</v>
      </c>
      <c r="AH65" s="324">
        <v>0</v>
      </c>
      <c r="AI65" s="324">
        <v>0</v>
      </c>
      <c r="AJ65" s="324">
        <v>0</v>
      </c>
      <c r="AK65" s="324">
        <v>0</v>
      </c>
      <c r="AL65" s="324">
        <v>0</v>
      </c>
      <c r="AM65" s="324">
        <v>0</v>
      </c>
      <c r="AN65" s="324">
        <v>0</v>
      </c>
      <c r="AO65" s="324">
        <v>0</v>
      </c>
      <c r="AP65" s="324">
        <v>0</v>
      </c>
      <c r="AQ65" s="324">
        <v>0</v>
      </c>
      <c r="AR65" s="325">
        <f t="shared" si="0"/>
        <v>515.97685509817097</v>
      </c>
      <c r="AS65" s="325">
        <f t="shared" si="1"/>
        <v>479.39583975606104</v>
      </c>
    </row>
    <row r="66" spans="1:45" s="299" customFormat="1" x14ac:dyDescent="0.3">
      <c r="A66" s="302" t="s">
        <v>1091</v>
      </c>
      <c r="B66" s="284" t="s">
        <v>1131</v>
      </c>
      <c r="C66" s="301" t="s">
        <v>748</v>
      </c>
      <c r="D66" s="324">
        <v>0</v>
      </c>
      <c r="E66" s="324">
        <v>0</v>
      </c>
      <c r="F66" s="324">
        <v>0</v>
      </c>
      <c r="G66" s="324">
        <v>0</v>
      </c>
      <c r="H66" s="324">
        <v>0</v>
      </c>
      <c r="I66" s="325">
        <f>'[4]11. БДР'!$G$110/1000</f>
        <v>0</v>
      </c>
      <c r="J66" s="324">
        <v>0.64760626039761948</v>
      </c>
      <c r="K66" s="325">
        <f>'[4]11. БДР'!$H$110/1000</f>
        <v>1.24558535</v>
      </c>
      <c r="L66" s="324">
        <v>2.9274807554545457</v>
      </c>
      <c r="M66" s="325">
        <f>'[4]11. БДР'!$I$110/1000</f>
        <v>2.9274807554545457</v>
      </c>
      <c r="N66" s="324">
        <v>3.0404280822396679</v>
      </c>
      <c r="O66" s="325">
        <f>'[4]11. БДР'!$P$110/1000</f>
        <v>3.0404280822396679</v>
      </c>
      <c r="P66" s="324">
        <v>3.1578135855502807</v>
      </c>
      <c r="Q66" s="325">
        <f>'[4]11. БДР'!$Q$110/1000</f>
        <v>3.1578135855502807</v>
      </c>
      <c r="R66" s="324">
        <v>3.2798132618897209</v>
      </c>
      <c r="S66" s="325">
        <f>'[4]11. БДР'!$R$110/1000</f>
        <v>3.2798132618897209</v>
      </c>
      <c r="T66" s="324">
        <v>3.4066101182347532</v>
      </c>
      <c r="U66" s="325">
        <f>'[4]11. БДР'!$S$110/1000</f>
        <v>3.4066101182347532</v>
      </c>
      <c r="V66" s="324">
        <v>0</v>
      </c>
      <c r="W66" s="324">
        <v>0</v>
      </c>
      <c r="X66" s="324">
        <v>0</v>
      </c>
      <c r="Y66" s="324">
        <v>0</v>
      </c>
      <c r="Z66" s="324">
        <v>0</v>
      </c>
      <c r="AA66" s="324">
        <v>0</v>
      </c>
      <c r="AB66" s="324">
        <v>0</v>
      </c>
      <c r="AC66" s="324">
        <v>0</v>
      </c>
      <c r="AD66" s="324">
        <v>0</v>
      </c>
      <c r="AE66" s="324">
        <v>0</v>
      </c>
      <c r="AF66" s="324">
        <v>0</v>
      </c>
      <c r="AG66" s="324">
        <v>0</v>
      </c>
      <c r="AH66" s="324">
        <v>0</v>
      </c>
      <c r="AI66" s="324">
        <v>0</v>
      </c>
      <c r="AJ66" s="324">
        <v>0</v>
      </c>
      <c r="AK66" s="324">
        <v>0</v>
      </c>
      <c r="AL66" s="324">
        <v>0</v>
      </c>
      <c r="AM66" s="324">
        <v>0</v>
      </c>
      <c r="AN66" s="324">
        <v>0</v>
      </c>
      <c r="AO66" s="324">
        <v>0</v>
      </c>
      <c r="AP66" s="324">
        <v>0</v>
      </c>
      <c r="AQ66" s="324">
        <v>0</v>
      </c>
      <c r="AR66" s="325">
        <f t="shared" si="0"/>
        <v>16.45975206376659</v>
      </c>
      <c r="AS66" s="325">
        <f t="shared" si="1"/>
        <v>17.05773115336897</v>
      </c>
    </row>
    <row r="67" spans="1:45" s="299" customFormat="1" x14ac:dyDescent="0.3">
      <c r="A67" s="302" t="s">
        <v>1092</v>
      </c>
      <c r="B67" s="284" t="s">
        <v>1125</v>
      </c>
      <c r="C67" s="301" t="s">
        <v>748</v>
      </c>
      <c r="D67" s="324">
        <v>0</v>
      </c>
      <c r="E67" s="324">
        <v>0</v>
      </c>
      <c r="F67" s="324">
        <v>0</v>
      </c>
      <c r="G67" s="324">
        <v>0</v>
      </c>
      <c r="H67" s="324">
        <v>63.596191592817775</v>
      </c>
      <c r="I67" s="325">
        <f>'[4]11. БДР'!$G$111/1000</f>
        <v>63.596191592817775</v>
      </c>
      <c r="J67" s="324">
        <v>69.046696646607217</v>
      </c>
      <c r="K67" s="325">
        <f>'[4]11. БДР'!$H$111/1000</f>
        <v>69.866419892876948</v>
      </c>
      <c r="L67" s="324">
        <v>72.232472200000004</v>
      </c>
      <c r="M67" s="325">
        <f>'[4]11. БДР'!$I$111/1000</f>
        <v>72.232472200000004</v>
      </c>
      <c r="N67" s="324">
        <v>71.756621244669219</v>
      </c>
      <c r="O67" s="325">
        <f>'[4]11. БДР'!$P$111/1000</f>
        <v>71.756621244669219</v>
      </c>
      <c r="P67" s="324">
        <v>71.756621244669219</v>
      </c>
      <c r="Q67" s="325">
        <f>'[4]11. БДР'!$Q$111/1000</f>
        <v>71.756621244669219</v>
      </c>
      <c r="R67" s="324">
        <v>71.756621244669219</v>
      </c>
      <c r="S67" s="325">
        <f>'[4]11. БДР'!$R$111/1000</f>
        <v>71.756621244669219</v>
      </c>
      <c r="T67" s="324">
        <v>71.756621244669219</v>
      </c>
      <c r="U67" s="325">
        <f>'[4]11. БДР'!$S$111/1000</f>
        <v>71.756621244669219</v>
      </c>
      <c r="V67" s="324">
        <v>0</v>
      </c>
      <c r="W67" s="324">
        <v>0</v>
      </c>
      <c r="X67" s="324">
        <v>0</v>
      </c>
      <c r="Y67" s="324">
        <v>0</v>
      </c>
      <c r="Z67" s="324">
        <v>0</v>
      </c>
      <c r="AA67" s="324">
        <v>0</v>
      </c>
      <c r="AB67" s="324">
        <v>0</v>
      </c>
      <c r="AC67" s="324">
        <v>0</v>
      </c>
      <c r="AD67" s="324">
        <v>0</v>
      </c>
      <c r="AE67" s="324">
        <v>0</v>
      </c>
      <c r="AF67" s="324">
        <v>0</v>
      </c>
      <c r="AG67" s="324">
        <v>0</v>
      </c>
      <c r="AH67" s="324">
        <v>0</v>
      </c>
      <c r="AI67" s="324">
        <v>0</v>
      </c>
      <c r="AJ67" s="324">
        <v>0</v>
      </c>
      <c r="AK67" s="324">
        <v>0</v>
      </c>
      <c r="AL67" s="324">
        <v>0</v>
      </c>
      <c r="AM67" s="324">
        <v>0</v>
      </c>
      <c r="AN67" s="324">
        <v>0</v>
      </c>
      <c r="AO67" s="324">
        <v>0</v>
      </c>
      <c r="AP67" s="324">
        <v>0</v>
      </c>
      <c r="AQ67" s="324">
        <v>0</v>
      </c>
      <c r="AR67" s="325">
        <f t="shared" si="0"/>
        <v>491.9018454181018</v>
      </c>
      <c r="AS67" s="325">
        <f t="shared" si="1"/>
        <v>492.72156866437155</v>
      </c>
    </row>
    <row r="68" spans="1:45" s="299" customFormat="1" x14ac:dyDescent="0.3">
      <c r="A68" s="302" t="s">
        <v>1093</v>
      </c>
      <c r="B68" s="284" t="s">
        <v>1130</v>
      </c>
      <c r="C68" s="301" t="s">
        <v>748</v>
      </c>
      <c r="D68" s="313">
        <v>0</v>
      </c>
      <c r="E68" s="313">
        <v>0</v>
      </c>
      <c r="F68" s="313">
        <v>0</v>
      </c>
      <c r="G68" s="313">
        <v>0</v>
      </c>
      <c r="H68" s="313">
        <v>0</v>
      </c>
      <c r="I68" s="313">
        <v>0</v>
      </c>
      <c r="J68" s="313">
        <v>0</v>
      </c>
      <c r="K68" s="313">
        <v>0</v>
      </c>
      <c r="L68" s="313">
        <v>0</v>
      </c>
      <c r="M68" s="313">
        <v>0</v>
      </c>
      <c r="N68" s="313">
        <v>0</v>
      </c>
      <c r="O68" s="313">
        <v>0</v>
      </c>
      <c r="P68" s="313">
        <v>0</v>
      </c>
      <c r="Q68" s="313">
        <v>0</v>
      </c>
      <c r="R68" s="313">
        <v>0</v>
      </c>
      <c r="S68" s="313">
        <v>0</v>
      </c>
      <c r="T68" s="313">
        <v>0</v>
      </c>
      <c r="U68" s="313">
        <v>0</v>
      </c>
      <c r="V68" s="313">
        <v>0</v>
      </c>
      <c r="W68" s="313">
        <v>0</v>
      </c>
      <c r="X68" s="313">
        <v>0</v>
      </c>
      <c r="Y68" s="313">
        <v>0</v>
      </c>
      <c r="Z68" s="313">
        <v>0</v>
      </c>
      <c r="AA68" s="313">
        <v>0</v>
      </c>
      <c r="AB68" s="313">
        <v>0</v>
      </c>
      <c r="AC68" s="313">
        <v>0</v>
      </c>
      <c r="AD68" s="313">
        <v>0</v>
      </c>
      <c r="AE68" s="313">
        <v>0</v>
      </c>
      <c r="AF68" s="313">
        <v>0</v>
      </c>
      <c r="AG68" s="313">
        <v>0</v>
      </c>
      <c r="AH68" s="313">
        <v>0</v>
      </c>
      <c r="AI68" s="313">
        <v>0</v>
      </c>
      <c r="AJ68" s="313">
        <v>0</v>
      </c>
      <c r="AK68" s="313">
        <v>0</v>
      </c>
      <c r="AL68" s="313">
        <v>0</v>
      </c>
      <c r="AM68" s="313">
        <v>0</v>
      </c>
      <c r="AN68" s="313">
        <v>0</v>
      </c>
      <c r="AO68" s="313">
        <v>0</v>
      </c>
      <c r="AP68" s="313">
        <v>0</v>
      </c>
      <c r="AQ68" s="313">
        <v>0</v>
      </c>
      <c r="AR68" s="313">
        <f t="shared" si="0"/>
        <v>0</v>
      </c>
      <c r="AS68" s="313">
        <f t="shared" si="1"/>
        <v>0</v>
      </c>
    </row>
    <row r="69" spans="1:45" s="299" customFormat="1" x14ac:dyDescent="0.3">
      <c r="A69" s="302" t="s">
        <v>1094</v>
      </c>
      <c r="B69" s="284" t="s">
        <v>1095</v>
      </c>
      <c r="C69" s="301" t="s">
        <v>748</v>
      </c>
      <c r="D69" s="313">
        <v>0</v>
      </c>
      <c r="E69" s="313">
        <v>0</v>
      </c>
      <c r="F69" s="313">
        <v>0</v>
      </c>
      <c r="G69" s="313">
        <v>0</v>
      </c>
      <c r="H69" s="313">
        <v>0</v>
      </c>
      <c r="I69" s="313">
        <v>0</v>
      </c>
      <c r="J69" s="313">
        <v>0</v>
      </c>
      <c r="K69" s="313">
        <v>0</v>
      </c>
      <c r="L69" s="313">
        <v>0</v>
      </c>
      <c r="M69" s="313">
        <v>0</v>
      </c>
      <c r="N69" s="313">
        <v>0</v>
      </c>
      <c r="O69" s="313">
        <v>0</v>
      </c>
      <c r="P69" s="313">
        <v>0</v>
      </c>
      <c r="Q69" s="313">
        <v>0</v>
      </c>
      <c r="R69" s="313">
        <v>0</v>
      </c>
      <c r="S69" s="313">
        <v>0</v>
      </c>
      <c r="T69" s="313">
        <v>0</v>
      </c>
      <c r="U69" s="313">
        <v>0</v>
      </c>
      <c r="V69" s="313">
        <v>0</v>
      </c>
      <c r="W69" s="313">
        <v>0</v>
      </c>
      <c r="X69" s="313">
        <v>0</v>
      </c>
      <c r="Y69" s="313">
        <v>0</v>
      </c>
      <c r="Z69" s="313">
        <v>0</v>
      </c>
      <c r="AA69" s="313">
        <v>0</v>
      </c>
      <c r="AB69" s="313">
        <v>0</v>
      </c>
      <c r="AC69" s="313">
        <v>0</v>
      </c>
      <c r="AD69" s="313">
        <v>0</v>
      </c>
      <c r="AE69" s="313">
        <v>0</v>
      </c>
      <c r="AF69" s="313">
        <v>0</v>
      </c>
      <c r="AG69" s="313">
        <v>0</v>
      </c>
      <c r="AH69" s="313">
        <v>0</v>
      </c>
      <c r="AI69" s="313">
        <v>0</v>
      </c>
      <c r="AJ69" s="313">
        <v>0</v>
      </c>
      <c r="AK69" s="313">
        <v>0</v>
      </c>
      <c r="AL69" s="313">
        <v>0</v>
      </c>
      <c r="AM69" s="313">
        <v>0</v>
      </c>
      <c r="AN69" s="313">
        <v>0</v>
      </c>
      <c r="AO69" s="313">
        <v>0</v>
      </c>
      <c r="AP69" s="313">
        <v>0</v>
      </c>
      <c r="AQ69" s="313">
        <v>0</v>
      </c>
      <c r="AR69" s="313">
        <f t="shared" si="0"/>
        <v>0</v>
      </c>
      <c r="AS69" s="313">
        <f t="shared" si="1"/>
        <v>0</v>
      </c>
    </row>
    <row r="70" spans="1:45" s="297" customFormat="1" x14ac:dyDescent="0.3">
      <c r="A70" s="302" t="s">
        <v>853</v>
      </c>
      <c r="B70" s="285" t="s">
        <v>1011</v>
      </c>
      <c r="C70" s="301" t="s">
        <v>748</v>
      </c>
      <c r="D70" s="324">
        <f>[1]Свод!L67</f>
        <v>1.50985091962541</v>
      </c>
      <c r="E70" s="324">
        <f>[1]Свод!N67</f>
        <v>24.031339322487636</v>
      </c>
      <c r="F70" s="324">
        <f>[1]Свод!P67</f>
        <v>4.1175547800000007</v>
      </c>
      <c r="G70" s="324">
        <f>[1]Свод!R67</f>
        <v>20.344500829999998</v>
      </c>
      <c r="H70" s="324">
        <v>6.4093123761284208</v>
      </c>
      <c r="I70" s="324">
        <f>'[4]11. БДР'!$G$139/1000</f>
        <v>6.4093123761284208</v>
      </c>
      <c r="J70" s="324">
        <v>8.3728380300000005</v>
      </c>
      <c r="K70" s="324">
        <f>'[4]11. БДР'!$H$139/1000</f>
        <v>8.9687386599999996</v>
      </c>
      <c r="L70" s="324">
        <v>12.234323194038481</v>
      </c>
      <c r="M70" s="324">
        <f>'[4]11. БДР'!$I$139/1000</f>
        <v>12.234323194038481</v>
      </c>
      <c r="N70" s="324">
        <v>6.2639382399999999</v>
      </c>
      <c r="O70" s="324">
        <f>'[4]11. БДР'!$P$139/1000</f>
        <v>6.2639382399999999</v>
      </c>
      <c r="P70" s="324">
        <v>6.3998557696000011</v>
      </c>
      <c r="Q70" s="324">
        <f>'[4]11. БДР'!$Q$139/1000</f>
        <v>6.3998557696000011</v>
      </c>
      <c r="R70" s="324">
        <v>6.344370000384</v>
      </c>
      <c r="S70" s="324">
        <f>'[4]11. БДР'!$R$139/1000</f>
        <v>6.344370000384</v>
      </c>
      <c r="T70" s="324">
        <v>6.1625448003993597</v>
      </c>
      <c r="U70" s="324">
        <f>'[4]11. БДР'!$S$139/1000</f>
        <v>6.1625448003993597</v>
      </c>
      <c r="V70" s="324">
        <v>6.3474211444113404</v>
      </c>
      <c r="W70" s="324">
        <f t="shared" ref="W70:AQ80" si="42">U70*1.03</f>
        <v>6.3474211444113404</v>
      </c>
      <c r="X70" s="324">
        <v>6.5378437787436807</v>
      </c>
      <c r="Y70" s="324">
        <f t="shared" si="42"/>
        <v>6.5378437787436807</v>
      </c>
      <c r="Z70" s="324">
        <v>6.733979092105991</v>
      </c>
      <c r="AA70" s="324">
        <f t="shared" si="42"/>
        <v>6.733979092105991</v>
      </c>
      <c r="AB70" s="324">
        <v>6.9359984648691713</v>
      </c>
      <c r="AC70" s="324">
        <f t="shared" si="42"/>
        <v>6.9359984648691713</v>
      </c>
      <c r="AD70" s="324">
        <v>7.1440784188152469</v>
      </c>
      <c r="AE70" s="324">
        <f t="shared" si="42"/>
        <v>7.1440784188152469</v>
      </c>
      <c r="AF70" s="324">
        <v>7.3584007713797046</v>
      </c>
      <c r="AG70" s="324">
        <f t="shared" si="42"/>
        <v>7.3584007713797046</v>
      </c>
      <c r="AH70" s="324">
        <v>7.5791527945210957</v>
      </c>
      <c r="AI70" s="324">
        <f t="shared" si="42"/>
        <v>7.5791527945210957</v>
      </c>
      <c r="AJ70" s="324">
        <v>7.8065273783567291</v>
      </c>
      <c r="AK70" s="324">
        <f t="shared" si="42"/>
        <v>7.8065273783567291</v>
      </c>
      <c r="AL70" s="324">
        <v>8.0407231997074309</v>
      </c>
      <c r="AM70" s="324">
        <f t="shared" si="42"/>
        <v>8.0407231997074309</v>
      </c>
      <c r="AN70" s="324">
        <v>8.2819448956986541</v>
      </c>
      <c r="AO70" s="324">
        <f t="shared" si="42"/>
        <v>8.2819448956986541</v>
      </c>
      <c r="AP70" s="324">
        <v>8.5304032425696139</v>
      </c>
      <c r="AQ70" s="324">
        <f t="shared" si="42"/>
        <v>8.5304032425696139</v>
      </c>
      <c r="AR70" s="324">
        <f t="shared" si="0"/>
        <v>183.48690144384196</v>
      </c>
      <c r="AS70" s="324">
        <f t="shared" si="1"/>
        <v>184.08280207384198</v>
      </c>
    </row>
    <row r="71" spans="1:45" s="297" customFormat="1" x14ac:dyDescent="0.3">
      <c r="A71" s="302" t="s">
        <v>113</v>
      </c>
      <c r="B71" s="284" t="s">
        <v>796</v>
      </c>
      <c r="C71" s="301" t="s">
        <v>748</v>
      </c>
      <c r="D71" s="324">
        <f>[1]Свод!L68</f>
        <v>1.50824510185421</v>
      </c>
      <c r="E71" s="324">
        <f>[1]Свод!N68</f>
        <v>21.555860932240716</v>
      </c>
      <c r="F71" s="324">
        <f>[1]Свод!P68</f>
        <v>9.5509449999999996E-2</v>
      </c>
      <c r="G71" s="324">
        <f>[1]Свод!R68</f>
        <v>19.699142699999999</v>
      </c>
      <c r="H71" s="324">
        <v>5.083496842453064</v>
      </c>
      <c r="I71" s="324">
        <f>'[4]11. БДР'!$G$143/1000</f>
        <v>5.083496842453064</v>
      </c>
      <c r="J71" s="324">
        <v>7.0181825800000004</v>
      </c>
      <c r="K71" s="324">
        <f>'[4]11. БДР'!$H$143/1000</f>
        <v>7.85036164</v>
      </c>
      <c r="L71" s="324">
        <v>11.274767194038482</v>
      </c>
      <c r="M71" s="324">
        <f>'[4]11. БДР'!$I$143/1000</f>
        <v>11.274767194038482</v>
      </c>
      <c r="N71" s="324">
        <v>5.266</v>
      </c>
      <c r="O71" s="324">
        <f>'[4]11. БДР'!$P$143/1000</f>
        <v>5.266</v>
      </c>
      <c r="P71" s="324">
        <v>5.3620000000000001</v>
      </c>
      <c r="Q71" s="324">
        <f>'[4]11. БДР'!$Q$143/1000</f>
        <v>5.3620000000000001</v>
      </c>
      <c r="R71" s="324">
        <v>5.2649999999999997</v>
      </c>
      <c r="S71" s="324">
        <f>'[4]11. БДР'!$R$143/1000</f>
        <v>5.2649999999999997</v>
      </c>
      <c r="T71" s="324">
        <v>5.04</v>
      </c>
      <c r="U71" s="324">
        <f>'[4]11. БДР'!$S$143/1000</f>
        <v>5.04</v>
      </c>
      <c r="V71" s="324">
        <v>5.1912000000000003</v>
      </c>
      <c r="W71" s="324">
        <f t="shared" si="42"/>
        <v>5.1912000000000003</v>
      </c>
      <c r="X71" s="324">
        <v>5.3469360000000004</v>
      </c>
      <c r="Y71" s="324">
        <f t="shared" si="42"/>
        <v>5.3469360000000004</v>
      </c>
      <c r="Z71" s="324">
        <v>5.5073440800000002</v>
      </c>
      <c r="AA71" s="324">
        <f t="shared" si="42"/>
        <v>5.5073440800000002</v>
      </c>
      <c r="AB71" s="324">
        <v>5.6725644023999999</v>
      </c>
      <c r="AC71" s="324">
        <f t="shared" si="42"/>
        <v>5.6725644023999999</v>
      </c>
      <c r="AD71" s="324">
        <v>5.8427413344720005</v>
      </c>
      <c r="AE71" s="324">
        <f t="shared" si="42"/>
        <v>5.8427413344720005</v>
      </c>
      <c r="AF71" s="324">
        <v>6.0180235745061603</v>
      </c>
      <c r="AG71" s="324">
        <f t="shared" si="42"/>
        <v>6.0180235745061603</v>
      </c>
      <c r="AH71" s="324">
        <v>6.1985642817413451</v>
      </c>
      <c r="AI71" s="324">
        <f t="shared" si="42"/>
        <v>6.1985642817413451</v>
      </c>
      <c r="AJ71" s="324">
        <v>6.3845212101935855</v>
      </c>
      <c r="AK71" s="324">
        <f t="shared" si="42"/>
        <v>6.3845212101935855</v>
      </c>
      <c r="AL71" s="324">
        <v>6.5760568464993936</v>
      </c>
      <c r="AM71" s="324">
        <f t="shared" si="42"/>
        <v>6.5760568464993936</v>
      </c>
      <c r="AN71" s="324">
        <v>6.7733385518943754</v>
      </c>
      <c r="AO71" s="324">
        <f t="shared" si="42"/>
        <v>6.7733385518943754</v>
      </c>
      <c r="AP71" s="324">
        <v>6.9765387084512067</v>
      </c>
      <c r="AQ71" s="324">
        <f t="shared" si="42"/>
        <v>6.9765387084512067</v>
      </c>
      <c r="AR71" s="324">
        <f t="shared" si="0"/>
        <v>153.65603379074454</v>
      </c>
      <c r="AS71" s="324">
        <f t="shared" si="1"/>
        <v>154.48821285074453</v>
      </c>
    </row>
    <row r="72" spans="1:45" s="297" customFormat="1" x14ac:dyDescent="0.3">
      <c r="A72" s="302" t="s">
        <v>793</v>
      </c>
      <c r="B72" s="284" t="s">
        <v>64</v>
      </c>
      <c r="C72" s="301" t="s">
        <v>748</v>
      </c>
      <c r="D72" s="324">
        <f>[1]Свод!L69</f>
        <v>1.6058177711999466E-3</v>
      </c>
      <c r="E72" s="324">
        <f>[1]Свод!N69</f>
        <v>2.4754783902469217</v>
      </c>
      <c r="F72" s="324">
        <f>[1]Свод!P69</f>
        <v>4.022045330000001</v>
      </c>
      <c r="G72" s="324">
        <f>[1]Свод!R69</f>
        <v>0.6453581299999982</v>
      </c>
      <c r="H72" s="324">
        <v>1.3258155336753568</v>
      </c>
      <c r="I72" s="324">
        <f>I70-I71</f>
        <v>1.3258155336753568</v>
      </c>
      <c r="J72" s="324">
        <v>1.3546554500000001</v>
      </c>
      <c r="K72" s="324">
        <f>K70-K71</f>
        <v>1.1183770199999996</v>
      </c>
      <c r="L72" s="324">
        <v>0.95955599999999919</v>
      </c>
      <c r="M72" s="324">
        <f>M70-M71</f>
        <v>0.95955599999999919</v>
      </c>
      <c r="N72" s="324">
        <v>0.99793823999999987</v>
      </c>
      <c r="O72" s="324">
        <f>O70-O71</f>
        <v>0.99793823999999987</v>
      </c>
      <c r="P72" s="324">
        <v>1.037855769600001</v>
      </c>
      <c r="Q72" s="324">
        <f>Q70-Q71</f>
        <v>1.037855769600001</v>
      </c>
      <c r="R72" s="324">
        <v>1.0793700003840003</v>
      </c>
      <c r="S72" s="324">
        <f>S70-S71</f>
        <v>1.0793700003840003</v>
      </c>
      <c r="T72" s="324">
        <v>1.1225448003993597</v>
      </c>
      <c r="U72" s="324">
        <f>U70-U71</f>
        <v>1.1225448003993597</v>
      </c>
      <c r="V72" s="324">
        <v>1.1562211444113404</v>
      </c>
      <c r="W72" s="324">
        <f t="shared" si="42"/>
        <v>1.1562211444113404</v>
      </c>
      <c r="X72" s="324">
        <v>1.1909077787436806</v>
      </c>
      <c r="Y72" s="324">
        <f t="shared" si="42"/>
        <v>1.1909077787436806</v>
      </c>
      <c r="Z72" s="324">
        <v>1.226635012105991</v>
      </c>
      <c r="AA72" s="324">
        <f t="shared" si="42"/>
        <v>1.226635012105991</v>
      </c>
      <c r="AB72" s="324">
        <v>1.2634340624691707</v>
      </c>
      <c r="AC72" s="324">
        <f t="shared" si="42"/>
        <v>1.2634340624691707</v>
      </c>
      <c r="AD72" s="324">
        <v>1.3013370843432459</v>
      </c>
      <c r="AE72" s="324">
        <f t="shared" si="42"/>
        <v>1.3013370843432459</v>
      </c>
      <c r="AF72" s="324">
        <v>1.3403771968735434</v>
      </c>
      <c r="AG72" s="324">
        <f t="shared" si="42"/>
        <v>1.3403771968735434</v>
      </c>
      <c r="AH72" s="324">
        <v>1.3805885127797497</v>
      </c>
      <c r="AI72" s="324">
        <f t="shared" si="42"/>
        <v>1.3805885127797497</v>
      </c>
      <c r="AJ72" s="324">
        <v>1.4220061681631422</v>
      </c>
      <c r="AK72" s="324">
        <f t="shared" si="42"/>
        <v>1.4220061681631422</v>
      </c>
      <c r="AL72" s="324">
        <v>1.4646663532080364</v>
      </c>
      <c r="AM72" s="324">
        <f t="shared" si="42"/>
        <v>1.4646663532080364</v>
      </c>
      <c r="AN72" s="324">
        <v>1.5086063438042776</v>
      </c>
      <c r="AO72" s="324">
        <f t="shared" si="42"/>
        <v>1.5086063438042776</v>
      </c>
      <c r="AP72" s="324">
        <v>1.5538645341184061</v>
      </c>
      <c r="AQ72" s="324">
        <f t="shared" si="42"/>
        <v>1.5538645341184061</v>
      </c>
      <c r="AR72" s="324">
        <f t="shared" si="0"/>
        <v>29.830867653097421</v>
      </c>
      <c r="AS72" s="324">
        <f t="shared" si="1"/>
        <v>29.594589223097422</v>
      </c>
    </row>
    <row r="73" spans="1:45" s="297" customFormat="1" x14ac:dyDescent="0.3">
      <c r="A73" s="302" t="s">
        <v>854</v>
      </c>
      <c r="B73" s="285" t="s">
        <v>1012</v>
      </c>
      <c r="C73" s="301" t="s">
        <v>748</v>
      </c>
      <c r="D73" s="324">
        <f>[1]Свод!L70</f>
        <v>1.1780214737076005</v>
      </c>
      <c r="E73" s="324">
        <f>[1]Свод!N70</f>
        <v>40.419934703982662</v>
      </c>
      <c r="F73" s="324">
        <f>[1]Свод!P70</f>
        <v>301.06231892440428</v>
      </c>
      <c r="G73" s="324">
        <f>[1]Свод!R70</f>
        <v>30.925833146484255</v>
      </c>
      <c r="H73" s="324">
        <v>31.859690787158378</v>
      </c>
      <c r="I73" s="324">
        <f>I33-I48-I57-I63-I64-I70</f>
        <v>31.859690787158378</v>
      </c>
      <c r="J73" s="324">
        <v>35.205557092033516</v>
      </c>
      <c r="K73" s="324">
        <f>K33-K48-K57-K63-K64-K70</f>
        <v>31.520713665193838</v>
      </c>
      <c r="L73" s="324">
        <v>43.287895392574384</v>
      </c>
      <c r="M73" s="324">
        <f>M33-M48-M57-M63-M64-M70</f>
        <v>43.475040511442259</v>
      </c>
      <c r="N73" s="324">
        <v>43.659495322942021</v>
      </c>
      <c r="O73" s="324">
        <f>O33-O48-O57-O63-O64-O70</f>
        <v>44.384882370274326</v>
      </c>
      <c r="P73" s="324">
        <v>45.062474950593817</v>
      </c>
      <c r="Q73" s="324">
        <f>Q33-Q48-Q57-Q63-Q64-Q70</f>
        <v>45.787861997926093</v>
      </c>
      <c r="R73" s="324">
        <v>46.517220063629026</v>
      </c>
      <c r="S73" s="324">
        <f>S33-S48-S57-S63-S64-S70</f>
        <v>47.242607110961529</v>
      </c>
      <c r="T73" s="324">
        <v>48.025717690428934</v>
      </c>
      <c r="U73" s="324">
        <f>U33-U48-U57-U63-U64-U70</f>
        <v>48.751104737761267</v>
      </c>
      <c r="V73" s="324">
        <v>49.466489221141806</v>
      </c>
      <c r="W73" s="324">
        <f t="shared" si="42"/>
        <v>50.213637879894108</v>
      </c>
      <c r="X73" s="324">
        <v>50.95048389777606</v>
      </c>
      <c r="Y73" s="324">
        <f t="shared" si="42"/>
        <v>51.720047016290934</v>
      </c>
      <c r="Z73" s="324">
        <v>52.478998414709345</v>
      </c>
      <c r="AA73" s="324">
        <f t="shared" si="42"/>
        <v>53.271648426779663</v>
      </c>
      <c r="AB73" s="324">
        <v>54.053368367150625</v>
      </c>
      <c r="AC73" s="324">
        <f t="shared" si="42"/>
        <v>54.869797879583054</v>
      </c>
      <c r="AD73" s="324">
        <v>55.674969418165148</v>
      </c>
      <c r="AE73" s="324">
        <f t="shared" si="42"/>
        <v>56.515891815970548</v>
      </c>
      <c r="AF73" s="324">
        <v>57.345218500710104</v>
      </c>
      <c r="AG73" s="324">
        <f t="shared" si="42"/>
        <v>58.211368570449665</v>
      </c>
      <c r="AH73" s="324">
        <v>59.065575055731408</v>
      </c>
      <c r="AI73" s="324">
        <f t="shared" si="42"/>
        <v>59.957709627563155</v>
      </c>
      <c r="AJ73" s="324">
        <v>60.837542307403353</v>
      </c>
      <c r="AK73" s="324">
        <f t="shared" si="42"/>
        <v>61.756440916390048</v>
      </c>
      <c r="AL73" s="324">
        <v>62.662668576625457</v>
      </c>
      <c r="AM73" s="324">
        <f t="shared" si="42"/>
        <v>63.609134143881754</v>
      </c>
      <c r="AN73" s="324">
        <v>64.542548633924227</v>
      </c>
      <c r="AO73" s="324">
        <f t="shared" si="42"/>
        <v>65.517408168198202</v>
      </c>
      <c r="AP73" s="324">
        <v>66.47882509294196</v>
      </c>
      <c r="AQ73" s="324">
        <f t="shared" si="42"/>
        <v>67.482930413244148</v>
      </c>
      <c r="AR73" s="324">
        <f t="shared" si="0"/>
        <v>1300.7608470342184</v>
      </c>
      <c r="AS73" s="324">
        <f t="shared" si="1"/>
        <v>1309.7340242875421</v>
      </c>
    </row>
    <row r="74" spans="1:45" s="297" customFormat="1" x14ac:dyDescent="0.3">
      <c r="A74" s="302" t="s">
        <v>855</v>
      </c>
      <c r="B74" s="284" t="s">
        <v>522</v>
      </c>
      <c r="C74" s="301" t="s">
        <v>748</v>
      </c>
      <c r="D74" s="313">
        <v>0</v>
      </c>
      <c r="E74" s="313">
        <v>0</v>
      </c>
      <c r="F74" s="313">
        <v>0</v>
      </c>
      <c r="G74" s="313">
        <v>0</v>
      </c>
      <c r="H74" s="313">
        <v>0</v>
      </c>
      <c r="I74" s="313">
        <v>0</v>
      </c>
      <c r="J74" s="313">
        <v>0</v>
      </c>
      <c r="K74" s="313">
        <v>0</v>
      </c>
      <c r="L74" s="313">
        <v>0</v>
      </c>
      <c r="M74" s="313">
        <v>0</v>
      </c>
      <c r="N74" s="313">
        <v>0</v>
      </c>
      <c r="O74" s="313">
        <v>0</v>
      </c>
      <c r="P74" s="313">
        <v>0</v>
      </c>
      <c r="Q74" s="313">
        <v>0</v>
      </c>
      <c r="R74" s="313">
        <v>0</v>
      </c>
      <c r="S74" s="313">
        <v>0</v>
      </c>
      <c r="T74" s="313">
        <v>0</v>
      </c>
      <c r="U74" s="313">
        <v>0</v>
      </c>
      <c r="V74" s="313">
        <v>0</v>
      </c>
      <c r="W74" s="324">
        <f t="shared" si="42"/>
        <v>0</v>
      </c>
      <c r="X74" s="313">
        <v>0</v>
      </c>
      <c r="Y74" s="324">
        <f t="shared" si="42"/>
        <v>0</v>
      </c>
      <c r="Z74" s="313">
        <v>0</v>
      </c>
      <c r="AA74" s="324">
        <f t="shared" si="42"/>
        <v>0</v>
      </c>
      <c r="AB74" s="313">
        <v>0</v>
      </c>
      <c r="AC74" s="324">
        <f t="shared" si="42"/>
        <v>0</v>
      </c>
      <c r="AD74" s="313">
        <v>0</v>
      </c>
      <c r="AE74" s="324">
        <f t="shared" si="42"/>
        <v>0</v>
      </c>
      <c r="AF74" s="313">
        <v>0</v>
      </c>
      <c r="AG74" s="324">
        <f t="shared" si="42"/>
        <v>0</v>
      </c>
      <c r="AH74" s="313">
        <v>0</v>
      </c>
      <c r="AI74" s="324">
        <f t="shared" si="42"/>
        <v>0</v>
      </c>
      <c r="AJ74" s="313">
        <v>0</v>
      </c>
      <c r="AK74" s="324">
        <f t="shared" si="42"/>
        <v>0</v>
      </c>
      <c r="AL74" s="313">
        <v>0</v>
      </c>
      <c r="AM74" s="324">
        <f t="shared" si="42"/>
        <v>0</v>
      </c>
      <c r="AN74" s="313">
        <v>0</v>
      </c>
      <c r="AO74" s="324">
        <f t="shared" si="42"/>
        <v>0</v>
      </c>
      <c r="AP74" s="313">
        <v>0</v>
      </c>
      <c r="AQ74" s="324">
        <f t="shared" si="42"/>
        <v>0</v>
      </c>
      <c r="AR74" s="313">
        <f t="shared" si="0"/>
        <v>0</v>
      </c>
      <c r="AS74" s="313">
        <f t="shared" si="1"/>
        <v>0</v>
      </c>
    </row>
    <row r="75" spans="1:45" s="297" customFormat="1" ht="15.75" customHeight="1" x14ac:dyDescent="0.3">
      <c r="A75" s="302" t="s">
        <v>856</v>
      </c>
      <c r="B75" s="284" t="s">
        <v>523</v>
      </c>
      <c r="C75" s="301" t="s">
        <v>748</v>
      </c>
      <c r="D75" s="313">
        <v>0</v>
      </c>
      <c r="E75" s="313">
        <v>0</v>
      </c>
      <c r="F75" s="313">
        <v>0</v>
      </c>
      <c r="G75" s="313">
        <v>0</v>
      </c>
      <c r="H75" s="313">
        <v>0</v>
      </c>
      <c r="I75" s="313">
        <v>0</v>
      </c>
      <c r="J75" s="313">
        <v>0</v>
      </c>
      <c r="K75" s="313">
        <v>0</v>
      </c>
      <c r="L75" s="313">
        <v>0</v>
      </c>
      <c r="M75" s="313">
        <v>0</v>
      </c>
      <c r="N75" s="313">
        <v>0</v>
      </c>
      <c r="O75" s="313">
        <v>0</v>
      </c>
      <c r="P75" s="313">
        <v>0</v>
      </c>
      <c r="Q75" s="313">
        <v>0</v>
      </c>
      <c r="R75" s="313">
        <v>0</v>
      </c>
      <c r="S75" s="313">
        <v>0</v>
      </c>
      <c r="T75" s="313">
        <v>0</v>
      </c>
      <c r="U75" s="313">
        <v>0</v>
      </c>
      <c r="V75" s="313">
        <v>0</v>
      </c>
      <c r="W75" s="324">
        <f t="shared" si="42"/>
        <v>0</v>
      </c>
      <c r="X75" s="313">
        <v>0</v>
      </c>
      <c r="Y75" s="324">
        <f t="shared" si="42"/>
        <v>0</v>
      </c>
      <c r="Z75" s="313">
        <v>0</v>
      </c>
      <c r="AA75" s="324">
        <f t="shared" si="42"/>
        <v>0</v>
      </c>
      <c r="AB75" s="313">
        <v>0</v>
      </c>
      <c r="AC75" s="324">
        <f t="shared" si="42"/>
        <v>0</v>
      </c>
      <c r="AD75" s="313">
        <v>0</v>
      </c>
      <c r="AE75" s="324">
        <f t="shared" si="42"/>
        <v>0</v>
      </c>
      <c r="AF75" s="313">
        <v>0</v>
      </c>
      <c r="AG75" s="324">
        <f t="shared" si="42"/>
        <v>0</v>
      </c>
      <c r="AH75" s="313">
        <v>0</v>
      </c>
      <c r="AI75" s="324">
        <f t="shared" si="42"/>
        <v>0</v>
      </c>
      <c r="AJ75" s="313">
        <v>0</v>
      </c>
      <c r="AK75" s="324">
        <f t="shared" si="42"/>
        <v>0</v>
      </c>
      <c r="AL75" s="313">
        <v>0</v>
      </c>
      <c r="AM75" s="324">
        <f t="shared" si="42"/>
        <v>0</v>
      </c>
      <c r="AN75" s="313">
        <v>0</v>
      </c>
      <c r="AO75" s="324">
        <f t="shared" si="42"/>
        <v>0</v>
      </c>
      <c r="AP75" s="313">
        <v>0</v>
      </c>
      <c r="AQ75" s="324">
        <f t="shared" si="42"/>
        <v>0</v>
      </c>
      <c r="AR75" s="313">
        <f t="shared" si="0"/>
        <v>0</v>
      </c>
      <c r="AS75" s="313">
        <f t="shared" si="1"/>
        <v>0</v>
      </c>
    </row>
    <row r="76" spans="1:45" s="297" customFormat="1" x14ac:dyDescent="0.3">
      <c r="A76" s="302" t="s">
        <v>857</v>
      </c>
      <c r="B76" s="284" t="s">
        <v>524</v>
      </c>
      <c r="C76" s="301" t="s">
        <v>748</v>
      </c>
      <c r="D76" s="313">
        <f t="shared" ref="D76:G76" si="43">D73</f>
        <v>1.1780214737076005</v>
      </c>
      <c r="E76" s="313">
        <f t="shared" si="43"/>
        <v>40.419934703982662</v>
      </c>
      <c r="F76" s="313">
        <f t="shared" si="43"/>
        <v>301.06231892440428</v>
      </c>
      <c r="G76" s="313">
        <f t="shared" si="43"/>
        <v>30.925833146484255</v>
      </c>
      <c r="H76" s="313">
        <v>31.859690787158378</v>
      </c>
      <c r="I76" s="313">
        <f t="shared" ref="I76:O76" si="44">I73</f>
        <v>31.859690787158378</v>
      </c>
      <c r="J76" s="313">
        <v>35.205557092033516</v>
      </c>
      <c r="K76" s="313">
        <f t="shared" si="44"/>
        <v>31.520713665193838</v>
      </c>
      <c r="L76" s="313">
        <v>43.287895392574384</v>
      </c>
      <c r="M76" s="313">
        <f t="shared" ref="M76" si="45">M73</f>
        <v>43.475040511442259</v>
      </c>
      <c r="N76" s="313">
        <v>43.659495322942021</v>
      </c>
      <c r="O76" s="313">
        <f t="shared" si="44"/>
        <v>44.384882370274326</v>
      </c>
      <c r="P76" s="313">
        <v>45.062474950593817</v>
      </c>
      <c r="Q76" s="313">
        <f t="shared" ref="Q76" si="46">Q73</f>
        <v>45.787861997926093</v>
      </c>
      <c r="R76" s="313">
        <v>46.517220063629026</v>
      </c>
      <c r="S76" s="313">
        <f t="shared" ref="S76" si="47">S73</f>
        <v>47.242607110961529</v>
      </c>
      <c r="T76" s="313">
        <v>48.025717690428934</v>
      </c>
      <c r="U76" s="313">
        <f t="shared" ref="U76" si="48">U73</f>
        <v>48.751104737761267</v>
      </c>
      <c r="V76" s="313">
        <v>49.466489221141806</v>
      </c>
      <c r="W76" s="324">
        <f t="shared" si="42"/>
        <v>50.213637879894108</v>
      </c>
      <c r="X76" s="313">
        <v>50.95048389777606</v>
      </c>
      <c r="Y76" s="324">
        <f t="shared" si="42"/>
        <v>51.720047016290934</v>
      </c>
      <c r="Z76" s="313">
        <v>52.478998414709345</v>
      </c>
      <c r="AA76" s="324">
        <f t="shared" si="42"/>
        <v>53.271648426779663</v>
      </c>
      <c r="AB76" s="313">
        <v>54.053368367150625</v>
      </c>
      <c r="AC76" s="324">
        <f t="shared" si="42"/>
        <v>54.869797879583054</v>
      </c>
      <c r="AD76" s="313">
        <v>55.674969418165148</v>
      </c>
      <c r="AE76" s="324">
        <f t="shared" si="42"/>
        <v>56.515891815970548</v>
      </c>
      <c r="AF76" s="313">
        <v>57.345218500710104</v>
      </c>
      <c r="AG76" s="324">
        <f t="shared" si="42"/>
        <v>58.211368570449665</v>
      </c>
      <c r="AH76" s="313">
        <v>59.065575055731408</v>
      </c>
      <c r="AI76" s="324">
        <f t="shared" si="42"/>
        <v>59.957709627563155</v>
      </c>
      <c r="AJ76" s="313">
        <v>60.837542307403353</v>
      </c>
      <c r="AK76" s="324">
        <f t="shared" si="42"/>
        <v>61.756440916390048</v>
      </c>
      <c r="AL76" s="313">
        <v>62.662668576625457</v>
      </c>
      <c r="AM76" s="324">
        <f t="shared" si="42"/>
        <v>63.609134143881754</v>
      </c>
      <c r="AN76" s="313">
        <v>64.542548633924227</v>
      </c>
      <c r="AO76" s="324">
        <f t="shared" si="42"/>
        <v>65.517408168198202</v>
      </c>
      <c r="AP76" s="313">
        <v>66.47882509294196</v>
      </c>
      <c r="AQ76" s="324">
        <f t="shared" si="42"/>
        <v>67.482930413244148</v>
      </c>
      <c r="AR76" s="324">
        <f t="shared" si="0"/>
        <v>1300.7608470342184</v>
      </c>
      <c r="AS76" s="324">
        <f t="shared" si="1"/>
        <v>1309.7340242875421</v>
      </c>
    </row>
    <row r="77" spans="1:45" s="305" customFormat="1" x14ac:dyDescent="0.3">
      <c r="A77" s="302" t="s">
        <v>858</v>
      </c>
      <c r="B77" s="285" t="s">
        <v>863</v>
      </c>
      <c r="C77" s="301">
        <v>0</v>
      </c>
      <c r="D77" s="324" t="s">
        <v>590</v>
      </c>
      <c r="E77" s="324" t="s">
        <v>590</v>
      </c>
      <c r="F77" s="324" t="s">
        <v>590</v>
      </c>
      <c r="G77" s="324" t="s">
        <v>590</v>
      </c>
      <c r="H77" s="324" t="s">
        <v>590</v>
      </c>
      <c r="I77" s="324" t="s">
        <v>590</v>
      </c>
      <c r="J77" s="324" t="s">
        <v>590</v>
      </c>
      <c r="K77" s="324" t="s">
        <v>590</v>
      </c>
      <c r="L77" s="324" t="s">
        <v>590</v>
      </c>
      <c r="M77" s="324" t="s">
        <v>590</v>
      </c>
      <c r="N77" s="324" t="s">
        <v>590</v>
      </c>
      <c r="O77" s="324" t="s">
        <v>590</v>
      </c>
      <c r="P77" s="324" t="s">
        <v>590</v>
      </c>
      <c r="Q77" s="324" t="s">
        <v>590</v>
      </c>
      <c r="R77" s="324" t="s">
        <v>590</v>
      </c>
      <c r="S77" s="324" t="s">
        <v>590</v>
      </c>
      <c r="T77" s="324" t="s">
        <v>590</v>
      </c>
      <c r="U77" s="324" t="s">
        <v>590</v>
      </c>
      <c r="V77" s="324" t="s">
        <v>590</v>
      </c>
      <c r="W77" s="324" t="s">
        <v>590</v>
      </c>
      <c r="X77" s="324" t="s">
        <v>590</v>
      </c>
      <c r="Y77" s="324" t="s">
        <v>590</v>
      </c>
      <c r="Z77" s="324" t="s">
        <v>590</v>
      </c>
      <c r="AA77" s="324" t="s">
        <v>590</v>
      </c>
      <c r="AB77" s="324" t="s">
        <v>590</v>
      </c>
      <c r="AC77" s="324" t="s">
        <v>590</v>
      </c>
      <c r="AD77" s="324" t="s">
        <v>590</v>
      </c>
      <c r="AE77" s="324" t="s">
        <v>590</v>
      </c>
      <c r="AF77" s="324" t="s">
        <v>590</v>
      </c>
      <c r="AG77" s="324" t="s">
        <v>590</v>
      </c>
      <c r="AH77" s="324" t="s">
        <v>590</v>
      </c>
      <c r="AI77" s="324" t="s">
        <v>590</v>
      </c>
      <c r="AJ77" s="324" t="s">
        <v>590</v>
      </c>
      <c r="AK77" s="324" t="s">
        <v>590</v>
      </c>
      <c r="AL77" s="324" t="s">
        <v>590</v>
      </c>
      <c r="AM77" s="324" t="s">
        <v>590</v>
      </c>
      <c r="AN77" s="324" t="s">
        <v>590</v>
      </c>
      <c r="AO77" s="324" t="s">
        <v>590</v>
      </c>
      <c r="AP77" s="324" t="s">
        <v>590</v>
      </c>
      <c r="AQ77" s="324" t="s">
        <v>590</v>
      </c>
      <c r="AR77" s="324" t="e">
        <f t="shared" si="0"/>
        <v>#VALUE!</v>
      </c>
      <c r="AS77" s="324" t="e">
        <f t="shared" si="1"/>
        <v>#VALUE!</v>
      </c>
    </row>
    <row r="78" spans="1:45" s="297" customFormat="1" x14ac:dyDescent="0.3">
      <c r="A78" s="302" t="s">
        <v>859</v>
      </c>
      <c r="B78" s="284" t="s">
        <v>65</v>
      </c>
      <c r="C78" s="301" t="s">
        <v>748</v>
      </c>
      <c r="D78" s="324">
        <f>[1]Свод!L75</f>
        <v>0</v>
      </c>
      <c r="E78" s="324">
        <f>[1]Свод!N75</f>
        <v>0</v>
      </c>
      <c r="F78" s="324">
        <f>[1]Свод!P75</f>
        <v>0</v>
      </c>
      <c r="G78" s="324">
        <f>[1]Свод!R75</f>
        <v>55.395424935266412</v>
      </c>
      <c r="H78" s="324">
        <v>70.806977409999988</v>
      </c>
      <c r="I78" s="324">
        <f>'[4]11. БДР'!$G$233/1000</f>
        <v>70.806977409999988</v>
      </c>
      <c r="J78" s="324">
        <v>65.239114597318292</v>
      </c>
      <c r="K78" s="324">
        <f>'[4]11. БДР'!$H$233/1000</f>
        <v>65.106567249999998</v>
      </c>
      <c r="L78" s="324">
        <v>93.386966220000005</v>
      </c>
      <c r="M78" s="324">
        <f>'[4]11. БДР'!$I$233/1000</f>
        <v>87.686966220000002</v>
      </c>
      <c r="N78" s="324">
        <v>96.736265213054068</v>
      </c>
      <c r="O78" s="324">
        <f>'[4]11. БДР'!$P$233/1000</f>
        <v>90.865265213054059</v>
      </c>
      <c r="P78" s="324">
        <v>100.20795077615792</v>
      </c>
      <c r="Q78" s="324">
        <f>'[4]11. БДР'!$Q$233/1000</f>
        <v>94.160820776157919</v>
      </c>
      <c r="R78" s="324">
        <v>103.80657081042337</v>
      </c>
      <c r="S78" s="324">
        <f>'[4]11. БДР'!$R$233/1000</f>
        <v>97.578026910423361</v>
      </c>
      <c r="T78" s="324">
        <v>107.53684470615602</v>
      </c>
      <c r="U78" s="324">
        <f>'[4]11. БДР'!$S$233/1000</f>
        <v>101.12144448915602</v>
      </c>
      <c r="V78" s="324">
        <v>110.76295004734069</v>
      </c>
      <c r="W78" s="324">
        <f t="shared" si="42"/>
        <v>104.1550878238307</v>
      </c>
      <c r="X78" s="324">
        <v>114.08583854876092</v>
      </c>
      <c r="Y78" s="324">
        <f t="shared" si="42"/>
        <v>107.27974045854562</v>
      </c>
      <c r="Z78" s="324">
        <v>117.50841370522375</v>
      </c>
      <c r="AA78" s="324">
        <f t="shared" si="42"/>
        <v>110.49813267230199</v>
      </c>
      <c r="AB78" s="324">
        <v>121.03366611638046</v>
      </c>
      <c r="AC78" s="324">
        <f t="shared" si="42"/>
        <v>113.81307665247105</v>
      </c>
      <c r="AD78" s="324">
        <v>124.66467609987188</v>
      </c>
      <c r="AE78" s="324">
        <f t="shared" si="42"/>
        <v>117.22746895204519</v>
      </c>
      <c r="AF78" s="324">
        <v>128.40461638286806</v>
      </c>
      <c r="AG78" s="324">
        <f t="shared" si="42"/>
        <v>120.74429302060655</v>
      </c>
      <c r="AH78" s="324">
        <v>132.2567548743541</v>
      </c>
      <c r="AI78" s="324">
        <f t="shared" si="42"/>
        <v>124.36662181122475</v>
      </c>
      <c r="AJ78" s="324">
        <v>136.22445752058474</v>
      </c>
      <c r="AK78" s="324">
        <f t="shared" si="42"/>
        <v>128.0976204655615</v>
      </c>
      <c r="AL78" s="324">
        <v>140.31119124620227</v>
      </c>
      <c r="AM78" s="324">
        <f t="shared" si="42"/>
        <v>131.94054907952835</v>
      </c>
      <c r="AN78" s="324">
        <v>144.52052698358835</v>
      </c>
      <c r="AO78" s="324">
        <f t="shared" si="42"/>
        <v>135.89876555191421</v>
      </c>
      <c r="AP78" s="324">
        <v>148.85614279309601</v>
      </c>
      <c r="AQ78" s="324">
        <f t="shared" si="42"/>
        <v>139.97572851847164</v>
      </c>
      <c r="AR78" s="324">
        <f t="shared" si="0"/>
        <v>2111.7453489866471</v>
      </c>
      <c r="AS78" s="324">
        <f t="shared" si="1"/>
        <v>1996.7185782105594</v>
      </c>
    </row>
    <row r="79" spans="1:45" s="297" customFormat="1" x14ac:dyDescent="0.3">
      <c r="A79" s="302" t="s">
        <v>860</v>
      </c>
      <c r="B79" s="284" t="s">
        <v>66</v>
      </c>
      <c r="C79" s="301" t="s">
        <v>748</v>
      </c>
      <c r="D79" s="324">
        <f>[1]Свод!L76</f>
        <v>0</v>
      </c>
      <c r="E79" s="324">
        <f>[1]Свод!N76</f>
        <v>0</v>
      </c>
      <c r="F79" s="324">
        <f>[1]Свод!P76</f>
        <v>0</v>
      </c>
      <c r="G79" s="324">
        <f>[1]Свод!R76</f>
        <v>0</v>
      </c>
      <c r="H79" s="324">
        <v>0</v>
      </c>
      <c r="I79" s="324">
        <v>0</v>
      </c>
      <c r="J79" s="324">
        <v>0</v>
      </c>
      <c r="K79" s="324">
        <v>0</v>
      </c>
      <c r="L79" s="324">
        <v>0</v>
      </c>
      <c r="M79" s="324">
        <v>0</v>
      </c>
      <c r="N79" s="324">
        <v>0</v>
      </c>
      <c r="O79" s="324">
        <v>0</v>
      </c>
      <c r="P79" s="324">
        <v>0</v>
      </c>
      <c r="Q79" s="324">
        <v>0</v>
      </c>
      <c r="R79" s="324">
        <v>0</v>
      </c>
      <c r="S79" s="324">
        <v>0</v>
      </c>
      <c r="T79" s="324">
        <v>0</v>
      </c>
      <c r="U79" s="324">
        <v>0</v>
      </c>
      <c r="V79" s="324">
        <v>0</v>
      </c>
      <c r="W79" s="324">
        <f t="shared" si="42"/>
        <v>0</v>
      </c>
      <c r="X79" s="324">
        <v>0</v>
      </c>
      <c r="Y79" s="324">
        <f t="shared" si="42"/>
        <v>0</v>
      </c>
      <c r="Z79" s="324">
        <v>0</v>
      </c>
      <c r="AA79" s="324">
        <f t="shared" si="42"/>
        <v>0</v>
      </c>
      <c r="AB79" s="324">
        <v>0</v>
      </c>
      <c r="AC79" s="324">
        <f t="shared" si="42"/>
        <v>0</v>
      </c>
      <c r="AD79" s="324">
        <v>0</v>
      </c>
      <c r="AE79" s="324">
        <f t="shared" si="42"/>
        <v>0</v>
      </c>
      <c r="AF79" s="324">
        <v>0</v>
      </c>
      <c r="AG79" s="324">
        <f t="shared" si="42"/>
        <v>0</v>
      </c>
      <c r="AH79" s="324">
        <v>0</v>
      </c>
      <c r="AI79" s="324">
        <f t="shared" si="42"/>
        <v>0</v>
      </c>
      <c r="AJ79" s="324">
        <v>0</v>
      </c>
      <c r="AK79" s="324">
        <f t="shared" si="42"/>
        <v>0</v>
      </c>
      <c r="AL79" s="324">
        <v>0</v>
      </c>
      <c r="AM79" s="324">
        <f t="shared" si="42"/>
        <v>0</v>
      </c>
      <c r="AN79" s="324">
        <v>0</v>
      </c>
      <c r="AO79" s="324">
        <f t="shared" si="42"/>
        <v>0</v>
      </c>
      <c r="AP79" s="324">
        <v>0</v>
      </c>
      <c r="AQ79" s="324">
        <f t="shared" si="42"/>
        <v>0</v>
      </c>
      <c r="AR79" s="324">
        <f t="shared" si="0"/>
        <v>0</v>
      </c>
      <c r="AS79" s="324">
        <f t="shared" si="1"/>
        <v>0</v>
      </c>
    </row>
    <row r="80" spans="1:45" s="297" customFormat="1" x14ac:dyDescent="0.3">
      <c r="A80" s="302" t="s">
        <v>861</v>
      </c>
      <c r="B80" s="284" t="s">
        <v>9</v>
      </c>
      <c r="C80" s="301" t="s">
        <v>748</v>
      </c>
      <c r="D80" s="324">
        <f>[1]Свод!L77</f>
        <v>0</v>
      </c>
      <c r="E80" s="324">
        <f>[1]Свод!N77</f>
        <v>0</v>
      </c>
      <c r="F80" s="324">
        <f>[1]Свод!P77</f>
        <v>104.44372785020468</v>
      </c>
      <c r="G80" s="324">
        <f>[1]Свод!R77</f>
        <v>104.44372785020468</v>
      </c>
      <c r="H80" s="324">
        <v>112.66521371448387</v>
      </c>
      <c r="I80" s="324">
        <f>-'[4]9.ОФР'!$G$32/1000</f>
        <v>112.66521371448387</v>
      </c>
      <c r="J80" s="324">
        <v>125.17991778038913</v>
      </c>
      <c r="K80" s="324">
        <f>-'[4]9.ОФР'!$H$32/1000</f>
        <v>126.38103962</v>
      </c>
      <c r="L80" s="324">
        <v>141.33090659049205</v>
      </c>
      <c r="M80" s="324">
        <f>-'[4]9.ОФР'!$I$32/1000</f>
        <v>148.13266235643204</v>
      </c>
      <c r="N80" s="324">
        <v>147.37206992114108</v>
      </c>
      <c r="O80" s="324">
        <f>-'[4]9.ОФР'!$P$32/1000</f>
        <v>154.46630118501653</v>
      </c>
      <c r="P80" s="324">
        <v>153.25907343798607</v>
      </c>
      <c r="Q80" s="324">
        <f>-'[4]9.ОФР'!$Q$32/1000</f>
        <v>160.6370739524165</v>
      </c>
      <c r="R80" s="324">
        <v>159.38138605710489</v>
      </c>
      <c r="S80" s="324">
        <f>-'[4]9.ОФР'!$R$32/1000</f>
        <v>167.05450659211249</v>
      </c>
      <c r="T80" s="324">
        <v>165.74841626596438</v>
      </c>
      <c r="U80" s="324">
        <f>-'[4]9.ОФР'!$S$32/1000</f>
        <v>173.72846162237229</v>
      </c>
      <c r="V80" s="324">
        <v>170.72086875394331</v>
      </c>
      <c r="W80" s="324">
        <f t="shared" si="42"/>
        <v>178.94031547104348</v>
      </c>
      <c r="X80" s="324">
        <v>175.84249481656161</v>
      </c>
      <c r="Y80" s="324">
        <f t="shared" si="42"/>
        <v>184.30852493517477</v>
      </c>
      <c r="Z80" s="324">
        <v>181.11776966105847</v>
      </c>
      <c r="AA80" s="324">
        <f t="shared" si="42"/>
        <v>189.83778068323002</v>
      </c>
      <c r="AB80" s="324">
        <v>186.55130275089024</v>
      </c>
      <c r="AC80" s="324">
        <f t="shared" si="42"/>
        <v>195.53291410372694</v>
      </c>
      <c r="AD80" s="324">
        <v>192.14784183341695</v>
      </c>
      <c r="AE80" s="324">
        <f t="shared" si="42"/>
        <v>201.39890152683876</v>
      </c>
      <c r="AF80" s="324">
        <v>197.91227708841947</v>
      </c>
      <c r="AG80" s="324">
        <f t="shared" si="42"/>
        <v>207.44086857264392</v>
      </c>
      <c r="AH80" s="324">
        <v>203.84964540107205</v>
      </c>
      <c r="AI80" s="324">
        <f t="shared" si="42"/>
        <v>213.66409462982324</v>
      </c>
      <c r="AJ80" s="324">
        <v>209.96513476310423</v>
      </c>
      <c r="AK80" s="324">
        <f t="shared" si="42"/>
        <v>220.07401746871795</v>
      </c>
      <c r="AL80" s="324">
        <v>216.26408880599737</v>
      </c>
      <c r="AM80" s="324">
        <f t="shared" si="42"/>
        <v>226.67623799277951</v>
      </c>
      <c r="AN80" s="324">
        <v>222.75201147017731</v>
      </c>
      <c r="AO80" s="324">
        <f t="shared" si="42"/>
        <v>233.4765251325629</v>
      </c>
      <c r="AP80" s="324">
        <v>229.43457181428263</v>
      </c>
      <c r="AQ80" s="324">
        <f t="shared" si="42"/>
        <v>240.48082088653979</v>
      </c>
      <c r="AR80" s="324">
        <f t="shared" si="0"/>
        <v>3400.3824466268943</v>
      </c>
      <c r="AS80" s="324">
        <f t="shared" si="1"/>
        <v>3543.7837161463235</v>
      </c>
    </row>
    <row r="81" spans="1:45" s="297" customFormat="1" x14ac:dyDescent="0.3">
      <c r="A81" s="302" t="s">
        <v>26</v>
      </c>
      <c r="B81" s="295" t="s">
        <v>1155</v>
      </c>
      <c r="C81" s="301" t="s">
        <v>748</v>
      </c>
      <c r="D81" s="324">
        <f t="shared" ref="D81:G81" si="49">D18-D33</f>
        <v>18.758410860335502</v>
      </c>
      <c r="E81" s="324">
        <f t="shared" si="49"/>
        <v>48.908348980029245</v>
      </c>
      <c r="F81" s="324">
        <f t="shared" si="49"/>
        <v>102.52104031817487</v>
      </c>
      <c r="G81" s="324">
        <f t="shared" si="49"/>
        <v>102.52104031817487</v>
      </c>
      <c r="H81" s="324">
        <v>18.9780625884664</v>
      </c>
      <c r="I81" s="324">
        <f t="shared" ref="I81:O81" si="50">I18-I33</f>
        <v>18.9780625884664</v>
      </c>
      <c r="J81" s="324">
        <v>50.087793707035416</v>
      </c>
      <c r="K81" s="324">
        <f t="shared" si="50"/>
        <v>58.518155713139322</v>
      </c>
      <c r="L81" s="324">
        <v>31.543402686463878</v>
      </c>
      <c r="M81" s="324">
        <f t="shared" ref="M81" si="51">M18-M33</f>
        <v>-60.282852639583552</v>
      </c>
      <c r="N81" s="324">
        <v>49.795164974346108</v>
      </c>
      <c r="O81" s="324">
        <f t="shared" si="50"/>
        <v>-44.470938845974615</v>
      </c>
      <c r="P81" s="324">
        <v>123.8560007743265</v>
      </c>
      <c r="Q81" s="324">
        <f t="shared" ref="Q81" si="52">Q18-Q33</f>
        <v>-43.98098367614034</v>
      </c>
      <c r="R81" s="324">
        <v>124.47099536283372</v>
      </c>
      <c r="S81" s="324">
        <f t="shared" ref="S81:U81" si="53">S18-S33</f>
        <v>62.153134226822885</v>
      </c>
      <c r="T81" s="324">
        <v>128.59734276430822</v>
      </c>
      <c r="U81" s="324">
        <f t="shared" si="53"/>
        <v>68.759255616022301</v>
      </c>
      <c r="V81" s="324">
        <v>132.45526304723762</v>
      </c>
      <c r="W81" s="324">
        <f t="shared" ref="W81" si="54">W18-W33</f>
        <v>70.82203328450305</v>
      </c>
      <c r="X81" s="324">
        <v>136.42892093865453</v>
      </c>
      <c r="Y81" s="324">
        <f t="shared" ref="Y81" si="55">Y18-Y33</f>
        <v>72.946694283037914</v>
      </c>
      <c r="Z81" s="324">
        <v>140.52178856681417</v>
      </c>
      <c r="AA81" s="324">
        <f t="shared" ref="AA81" si="56">AA18-AA33</f>
        <v>75.135095111529154</v>
      </c>
      <c r="AB81" s="324">
        <v>144.73744222381856</v>
      </c>
      <c r="AC81" s="324">
        <f t="shared" ref="AC81" si="57">AC18-AC33</f>
        <v>77.389147964874837</v>
      </c>
      <c r="AD81" s="324">
        <v>149.07956549053347</v>
      </c>
      <c r="AE81" s="324">
        <f t="shared" ref="AE81" si="58">AE18-AE33</f>
        <v>79.710822403821112</v>
      </c>
      <c r="AF81" s="324">
        <v>153.55195245524919</v>
      </c>
      <c r="AG81" s="324">
        <f t="shared" ref="AG81" si="59">AG18-AG33</f>
        <v>82.102147075935591</v>
      </c>
      <c r="AH81" s="324">
        <v>158.15851102890679</v>
      </c>
      <c r="AI81" s="324">
        <f t="shared" ref="AI81" si="60">AI18-AI33</f>
        <v>84.56521148821389</v>
      </c>
      <c r="AJ81" s="324">
        <v>162.90326635977408</v>
      </c>
      <c r="AK81" s="324">
        <f t="shared" ref="AK81" si="61">AK18-AK33</f>
        <v>87.102167832860687</v>
      </c>
      <c r="AL81" s="324">
        <v>167.79036435056719</v>
      </c>
      <c r="AM81" s="324">
        <f t="shared" ref="AM81" si="62">AM18-AM33</f>
        <v>89.715232867846453</v>
      </c>
      <c r="AN81" s="324">
        <v>172.82407528108433</v>
      </c>
      <c r="AO81" s="324">
        <f t="shared" ref="AO81" si="63">AO18-AO33</f>
        <v>92.406689853881744</v>
      </c>
      <c r="AP81" s="324">
        <v>178.00879753951676</v>
      </c>
      <c r="AQ81" s="324">
        <f t="shared" ref="AQ81" si="64">AQ18-AQ33</f>
        <v>95.178890549498647</v>
      </c>
      <c r="AR81" s="324">
        <f t="shared" si="0"/>
        <v>2496.4975506166516</v>
      </c>
      <c r="AS81" s="324">
        <f t="shared" si="1"/>
        <v>1239.4568061754699</v>
      </c>
    </row>
    <row r="82" spans="1:45" s="297" customFormat="1" x14ac:dyDescent="0.3">
      <c r="A82" s="302" t="s">
        <v>45</v>
      </c>
      <c r="B82" s="282" t="s">
        <v>1007</v>
      </c>
      <c r="C82" s="301" t="s">
        <v>748</v>
      </c>
      <c r="D82" s="324">
        <f t="shared" ref="D82:G82" si="65">D19-D34</f>
        <v>18.758410860335502</v>
      </c>
      <c r="E82" s="324">
        <f t="shared" si="65"/>
        <v>31.793506088192999</v>
      </c>
      <c r="F82" s="324">
        <f t="shared" si="65"/>
        <v>14.512715897108336</v>
      </c>
      <c r="G82" s="324">
        <f t="shared" si="65"/>
        <v>17.688532165348832</v>
      </c>
      <c r="H82" s="324">
        <v>7.6052396479960294</v>
      </c>
      <c r="I82" s="324">
        <f t="shared" ref="I82:O82" si="66">I19-I34</f>
        <v>7.6052396479960294</v>
      </c>
      <c r="J82" s="324">
        <v>14.410462155629617</v>
      </c>
      <c r="K82" s="324">
        <f t="shared" si="66"/>
        <v>19.63184050000001</v>
      </c>
      <c r="L82" s="324">
        <v>35.455377296581631</v>
      </c>
      <c r="M82" s="324">
        <f t="shared" ref="M82" si="67">M19-M34</f>
        <v>7.0357011377378313</v>
      </c>
      <c r="N82" s="324">
        <v>39.843690648773872</v>
      </c>
      <c r="O82" s="324">
        <f t="shared" si="66"/>
        <v>10.206944573890979</v>
      </c>
      <c r="P82" s="324">
        <v>109.75591535840633</v>
      </c>
      <c r="Q82" s="324">
        <f t="shared" ref="Q82" si="68">Q19-Q34</f>
        <v>13.521403552423678</v>
      </c>
      <c r="R82" s="324">
        <v>109.56750714139093</v>
      </c>
      <c r="S82" s="324">
        <f t="shared" ref="S82:U82" si="69">S19-S34</f>
        <v>109.81944971533727</v>
      </c>
      <c r="T82" s="324">
        <v>117.52971438254178</v>
      </c>
      <c r="U82" s="324">
        <f t="shared" si="69"/>
        <v>117.79531842945627</v>
      </c>
      <c r="V82" s="324">
        <v>121.05560581401804</v>
      </c>
      <c r="W82" s="324">
        <f t="shared" ref="W82" si="70">W19-W34</f>
        <v>121.32917798233996</v>
      </c>
      <c r="X82" s="324">
        <v>124.68727398843856</v>
      </c>
      <c r="Y82" s="324">
        <f t="shared" ref="Y82" si="71">Y19-Y34</f>
        <v>124.96905332181015</v>
      </c>
      <c r="Z82" s="324">
        <v>128.42789220809172</v>
      </c>
      <c r="AA82" s="324">
        <f t="shared" ref="AA82" si="72">AA19-AA34</f>
        <v>128.71812492146447</v>
      </c>
      <c r="AB82" s="324">
        <v>132.28072897433447</v>
      </c>
      <c r="AC82" s="324">
        <f t="shared" ref="AC82" si="73">AC19-AC34</f>
        <v>132.57966866910837</v>
      </c>
      <c r="AD82" s="324">
        <v>136.24915084356451</v>
      </c>
      <c r="AE82" s="324">
        <f t="shared" ref="AE82" si="74">AE19-AE34</f>
        <v>136.55705872918162</v>
      </c>
      <c r="AF82" s="324">
        <v>140.33662536887144</v>
      </c>
      <c r="AG82" s="324">
        <f t="shared" ref="AG82" si="75">AG19-AG34</f>
        <v>140.65377049105706</v>
      </c>
      <c r="AH82" s="324">
        <v>144.54672412993759</v>
      </c>
      <c r="AI82" s="324">
        <f t="shared" ref="AI82" si="76">AI19-AI34</f>
        <v>144.87338360578877</v>
      </c>
      <c r="AJ82" s="324">
        <v>148.88312585383574</v>
      </c>
      <c r="AK82" s="324">
        <f t="shared" ref="AK82" si="77">AK19-AK34</f>
        <v>149.21958511396247</v>
      </c>
      <c r="AL82" s="324">
        <v>153.34961962945081</v>
      </c>
      <c r="AM82" s="324">
        <f t="shared" ref="AM82" si="78">AM19-AM34</f>
        <v>153.69617266738135</v>
      </c>
      <c r="AN82" s="324">
        <v>157.95010821833438</v>
      </c>
      <c r="AO82" s="324">
        <f t="shared" ref="AO82" si="79">AO19-AO34</f>
        <v>158.30705784740283</v>
      </c>
      <c r="AP82" s="324">
        <v>162.68861146488442</v>
      </c>
      <c r="AQ82" s="324">
        <f t="shared" ref="AQ82" si="80">AQ19-AQ34</f>
        <v>163.05626958282494</v>
      </c>
      <c r="AR82" s="324">
        <f t="shared" ref="AR82:AR145" si="81">J82+L82+N82+P82+R82+T82+V82+X82+Z82+AB82+AD82+AF82+AH82+AJ82+AL82+AN82+AP82+D82+E82+F82+G82+H82</f>
        <v>2067.3765381360677</v>
      </c>
      <c r="AS82" s="324">
        <f t="shared" ref="AS82:AS145" si="82">K82+M82+O82+Q82+S82+U82+W82+Y82+AA82+AC82+AE82+AG82+AI82+AK82+AM82+AO82+AQ82+D82+E82+F82+G82+I82</f>
        <v>1922.32838550015</v>
      </c>
    </row>
    <row r="83" spans="1:45" s="297" customFormat="1" ht="31.2" x14ac:dyDescent="0.3">
      <c r="A83" s="302" t="s">
        <v>830</v>
      </c>
      <c r="B83" s="141" t="s">
        <v>897</v>
      </c>
      <c r="C83" s="301" t="s">
        <v>748</v>
      </c>
      <c r="D83" s="313">
        <v>0</v>
      </c>
      <c r="E83" s="313">
        <v>0</v>
      </c>
      <c r="F83" s="313">
        <v>0</v>
      </c>
      <c r="G83" s="313">
        <v>0</v>
      </c>
      <c r="H83" s="313">
        <v>0</v>
      </c>
      <c r="I83" s="313">
        <v>0</v>
      </c>
      <c r="J83" s="313">
        <v>0</v>
      </c>
      <c r="K83" s="313">
        <v>0</v>
      </c>
      <c r="L83" s="313">
        <v>0</v>
      </c>
      <c r="M83" s="313">
        <v>0</v>
      </c>
      <c r="N83" s="313">
        <v>0</v>
      </c>
      <c r="O83" s="313">
        <v>0</v>
      </c>
      <c r="P83" s="313">
        <v>0</v>
      </c>
      <c r="Q83" s="313">
        <v>0</v>
      </c>
      <c r="R83" s="313">
        <v>0</v>
      </c>
      <c r="S83" s="313">
        <v>0</v>
      </c>
      <c r="T83" s="313">
        <v>0</v>
      </c>
      <c r="U83" s="313">
        <v>0</v>
      </c>
      <c r="V83" s="313">
        <v>0</v>
      </c>
      <c r="W83" s="313">
        <v>0</v>
      </c>
      <c r="X83" s="313">
        <v>0</v>
      </c>
      <c r="Y83" s="313">
        <v>0</v>
      </c>
      <c r="Z83" s="313">
        <v>0</v>
      </c>
      <c r="AA83" s="313">
        <v>0</v>
      </c>
      <c r="AB83" s="313">
        <v>0</v>
      </c>
      <c r="AC83" s="313">
        <v>0</v>
      </c>
      <c r="AD83" s="313">
        <v>0</v>
      </c>
      <c r="AE83" s="313">
        <v>0</v>
      </c>
      <c r="AF83" s="313">
        <v>0</v>
      </c>
      <c r="AG83" s="313">
        <v>0</v>
      </c>
      <c r="AH83" s="313">
        <v>0</v>
      </c>
      <c r="AI83" s="313">
        <v>0</v>
      </c>
      <c r="AJ83" s="313">
        <v>0</v>
      </c>
      <c r="AK83" s="313">
        <v>0</v>
      </c>
      <c r="AL83" s="313">
        <v>0</v>
      </c>
      <c r="AM83" s="313">
        <v>0</v>
      </c>
      <c r="AN83" s="313">
        <v>0</v>
      </c>
      <c r="AO83" s="313">
        <v>0</v>
      </c>
      <c r="AP83" s="313">
        <v>0</v>
      </c>
      <c r="AQ83" s="313">
        <v>0</v>
      </c>
      <c r="AR83" s="313">
        <f t="shared" si="81"/>
        <v>0</v>
      </c>
      <c r="AS83" s="313">
        <f t="shared" si="82"/>
        <v>0</v>
      </c>
    </row>
    <row r="84" spans="1:45" s="297" customFormat="1" ht="31.2" x14ac:dyDescent="0.3">
      <c r="A84" s="302" t="s">
        <v>831</v>
      </c>
      <c r="B84" s="141" t="s">
        <v>898</v>
      </c>
      <c r="C84" s="301" t="s">
        <v>748</v>
      </c>
      <c r="D84" s="313">
        <v>0</v>
      </c>
      <c r="E84" s="313">
        <v>0</v>
      </c>
      <c r="F84" s="313">
        <v>0</v>
      </c>
      <c r="G84" s="313">
        <v>0</v>
      </c>
      <c r="H84" s="313">
        <v>0</v>
      </c>
      <c r="I84" s="313">
        <v>0</v>
      </c>
      <c r="J84" s="313">
        <v>0</v>
      </c>
      <c r="K84" s="313">
        <v>0</v>
      </c>
      <c r="L84" s="313">
        <v>0</v>
      </c>
      <c r="M84" s="313">
        <v>0</v>
      </c>
      <c r="N84" s="313">
        <v>0</v>
      </c>
      <c r="O84" s="313">
        <v>0</v>
      </c>
      <c r="P84" s="313">
        <v>0</v>
      </c>
      <c r="Q84" s="313">
        <v>0</v>
      </c>
      <c r="R84" s="313">
        <v>0</v>
      </c>
      <c r="S84" s="313">
        <v>0</v>
      </c>
      <c r="T84" s="313">
        <v>0</v>
      </c>
      <c r="U84" s="313">
        <v>0</v>
      </c>
      <c r="V84" s="313">
        <v>0</v>
      </c>
      <c r="W84" s="313">
        <v>0</v>
      </c>
      <c r="X84" s="313">
        <v>0</v>
      </c>
      <c r="Y84" s="313">
        <v>0</v>
      </c>
      <c r="Z84" s="313">
        <v>0</v>
      </c>
      <c r="AA84" s="313">
        <v>0</v>
      </c>
      <c r="AB84" s="313">
        <v>0</v>
      </c>
      <c r="AC84" s="313">
        <v>0</v>
      </c>
      <c r="AD84" s="313">
        <v>0</v>
      </c>
      <c r="AE84" s="313">
        <v>0</v>
      </c>
      <c r="AF84" s="313">
        <v>0</v>
      </c>
      <c r="AG84" s="313">
        <v>0</v>
      </c>
      <c r="AH84" s="313">
        <v>0</v>
      </c>
      <c r="AI84" s="313">
        <v>0</v>
      </c>
      <c r="AJ84" s="313">
        <v>0</v>
      </c>
      <c r="AK84" s="313">
        <v>0</v>
      </c>
      <c r="AL84" s="313">
        <v>0</v>
      </c>
      <c r="AM84" s="313">
        <v>0</v>
      </c>
      <c r="AN84" s="313">
        <v>0</v>
      </c>
      <c r="AO84" s="313">
        <v>0</v>
      </c>
      <c r="AP84" s="313">
        <v>0</v>
      </c>
      <c r="AQ84" s="313">
        <v>0</v>
      </c>
      <c r="AR84" s="313">
        <f t="shared" si="81"/>
        <v>0</v>
      </c>
      <c r="AS84" s="313">
        <f t="shared" si="82"/>
        <v>0</v>
      </c>
    </row>
    <row r="85" spans="1:45" s="297" customFormat="1" ht="31.2" x14ac:dyDescent="0.3">
      <c r="A85" s="302" t="s">
        <v>832</v>
      </c>
      <c r="B85" s="141" t="s">
        <v>883</v>
      </c>
      <c r="C85" s="301" t="s">
        <v>748</v>
      </c>
      <c r="D85" s="324">
        <f t="shared" ref="D85:G85" si="83">D82</f>
        <v>18.758410860335502</v>
      </c>
      <c r="E85" s="324">
        <f t="shared" si="83"/>
        <v>31.793506088192999</v>
      </c>
      <c r="F85" s="324">
        <f t="shared" si="83"/>
        <v>14.512715897108336</v>
      </c>
      <c r="G85" s="324">
        <f t="shared" si="83"/>
        <v>17.688532165348832</v>
      </c>
      <c r="H85" s="324">
        <v>7.6052396479960294</v>
      </c>
      <c r="I85" s="324">
        <f t="shared" ref="I85:O85" si="84">I82</f>
        <v>7.6052396479960294</v>
      </c>
      <c r="J85" s="324">
        <v>14.410462155629617</v>
      </c>
      <c r="K85" s="324">
        <f t="shared" si="84"/>
        <v>19.63184050000001</v>
      </c>
      <c r="L85" s="324">
        <v>35.455377296581631</v>
      </c>
      <c r="M85" s="324">
        <f t="shared" ref="M85" si="85">M82</f>
        <v>7.0357011377378313</v>
      </c>
      <c r="N85" s="324">
        <v>39.843690648773872</v>
      </c>
      <c r="O85" s="324">
        <f t="shared" si="84"/>
        <v>10.206944573890979</v>
      </c>
      <c r="P85" s="324">
        <v>109.75591535840633</v>
      </c>
      <c r="Q85" s="324">
        <f t="shared" ref="Q85" si="86">Q82</f>
        <v>13.521403552423678</v>
      </c>
      <c r="R85" s="324">
        <v>109.56750714139093</v>
      </c>
      <c r="S85" s="324">
        <f t="shared" ref="S85:U85" si="87">S82</f>
        <v>109.81944971533727</v>
      </c>
      <c r="T85" s="324">
        <v>117.52971438254178</v>
      </c>
      <c r="U85" s="324">
        <f t="shared" si="87"/>
        <v>117.79531842945627</v>
      </c>
      <c r="V85" s="324">
        <v>121.05560581401804</v>
      </c>
      <c r="W85" s="324">
        <f t="shared" ref="W85" si="88">W82</f>
        <v>121.32917798233996</v>
      </c>
      <c r="X85" s="324">
        <v>124.68727398843856</v>
      </c>
      <c r="Y85" s="324">
        <f t="shared" ref="Y85" si="89">Y82</f>
        <v>124.96905332181015</v>
      </c>
      <c r="Z85" s="324">
        <v>128.42789220809172</v>
      </c>
      <c r="AA85" s="324">
        <f t="shared" ref="AA85" si="90">AA82</f>
        <v>128.71812492146447</v>
      </c>
      <c r="AB85" s="324">
        <v>132.28072897433447</v>
      </c>
      <c r="AC85" s="324">
        <f t="shared" ref="AC85" si="91">AC82</f>
        <v>132.57966866910837</v>
      </c>
      <c r="AD85" s="324">
        <v>136.24915084356451</v>
      </c>
      <c r="AE85" s="324">
        <f t="shared" ref="AE85" si="92">AE82</f>
        <v>136.55705872918162</v>
      </c>
      <c r="AF85" s="324">
        <v>140.33662536887144</v>
      </c>
      <c r="AG85" s="324">
        <f t="shared" ref="AG85" si="93">AG82</f>
        <v>140.65377049105706</v>
      </c>
      <c r="AH85" s="324">
        <v>144.54672412993759</v>
      </c>
      <c r="AI85" s="324">
        <f t="shared" ref="AI85" si="94">AI82</f>
        <v>144.87338360578877</v>
      </c>
      <c r="AJ85" s="324">
        <v>148.88312585383574</v>
      </c>
      <c r="AK85" s="324">
        <f t="shared" ref="AK85" si="95">AK82</f>
        <v>149.21958511396247</v>
      </c>
      <c r="AL85" s="324">
        <v>153.34961962945081</v>
      </c>
      <c r="AM85" s="324">
        <f t="shared" ref="AM85" si="96">AM82</f>
        <v>153.69617266738135</v>
      </c>
      <c r="AN85" s="324">
        <v>157.95010821833438</v>
      </c>
      <c r="AO85" s="324">
        <f t="shared" ref="AO85" si="97">AO82</f>
        <v>158.30705784740283</v>
      </c>
      <c r="AP85" s="324">
        <v>162.68861146488442</v>
      </c>
      <c r="AQ85" s="324">
        <f t="shared" ref="AQ85" si="98">AQ82</f>
        <v>163.05626958282494</v>
      </c>
      <c r="AR85" s="324">
        <f t="shared" si="81"/>
        <v>2067.3765381360677</v>
      </c>
      <c r="AS85" s="324">
        <f t="shared" si="82"/>
        <v>1922.32838550015</v>
      </c>
    </row>
    <row r="86" spans="1:45" s="297" customFormat="1" x14ac:dyDescent="0.3">
      <c r="A86" s="302" t="s">
        <v>46</v>
      </c>
      <c r="B86" s="282" t="s">
        <v>1044</v>
      </c>
      <c r="C86" s="301" t="s">
        <v>748</v>
      </c>
      <c r="D86" s="324">
        <f t="shared" ref="D86:G86" si="99">D23-D38</f>
        <v>0</v>
      </c>
      <c r="E86" s="324">
        <f t="shared" si="99"/>
        <v>17.114842891836361</v>
      </c>
      <c r="F86" s="324">
        <f t="shared" si="99"/>
        <v>-52.595789624107056</v>
      </c>
      <c r="G86" s="324">
        <f t="shared" si="99"/>
        <v>62.800386126439321</v>
      </c>
      <c r="H86" s="324">
        <v>8.5902108295996413</v>
      </c>
      <c r="I86" s="324">
        <f t="shared" ref="I86:O86" si="100">I23-I38</f>
        <v>8.5902108295996413</v>
      </c>
      <c r="J86" s="324">
        <v>25.444221073023868</v>
      </c>
      <c r="K86" s="324">
        <f t="shared" si="100"/>
        <v>30.143383069999686</v>
      </c>
      <c r="L86" s="324">
        <v>-4.5375172714423115</v>
      </c>
      <c r="M86" s="324">
        <f t="shared" ref="M86" si="101">M23-M38</f>
        <v>-69.6439559798132</v>
      </c>
      <c r="N86" s="324">
        <v>10.196293827700174</v>
      </c>
      <c r="O86" s="324">
        <f t="shared" si="100"/>
        <v>-56.1929603298438</v>
      </c>
      <c r="P86" s="324">
        <v>14.077454922021161</v>
      </c>
      <c r="Q86" s="324">
        <f t="shared" ref="Q86" si="102">Q23-Q38</f>
        <v>-59.355309991053446</v>
      </c>
      <c r="R86" s="324">
        <v>14.572308995206413</v>
      </c>
      <c r="S86" s="324">
        <f t="shared" ref="S86:U86" si="103">S23-S38</f>
        <v>-49.900998674084576</v>
      </c>
      <c r="T86" s="324">
        <v>10.381589114682811</v>
      </c>
      <c r="U86" s="324">
        <f t="shared" si="103"/>
        <v>-51.701746198225237</v>
      </c>
      <c r="V86" s="324">
        <v>10.693036788123436</v>
      </c>
      <c r="W86" s="324">
        <f t="shared" ref="W86" si="104">W23-W38</f>
        <v>-53.252798584172069</v>
      </c>
      <c r="X86" s="324">
        <v>11.013827891767278</v>
      </c>
      <c r="Y86" s="324">
        <f t="shared" ref="Y86" si="105">Y23-Y38</f>
        <v>-54.850382541697172</v>
      </c>
      <c r="Z86" s="324">
        <v>11.344242728520157</v>
      </c>
      <c r="AA86" s="324">
        <f t="shared" ref="AA86" si="106">AA23-AA38</f>
        <v>-56.495894017948103</v>
      </c>
      <c r="AB86" s="324">
        <v>11.684570010375865</v>
      </c>
      <c r="AC86" s="324">
        <f t="shared" ref="AC86" si="107">AC23-AC38</f>
        <v>-58.190770838486742</v>
      </c>
      <c r="AD86" s="324">
        <v>12.03510711068725</v>
      </c>
      <c r="AE86" s="324">
        <f t="shared" ref="AE86" si="108">AE23-AE38</f>
        <v>-59.936493963641169</v>
      </c>
      <c r="AF86" s="324">
        <v>12.396160324007951</v>
      </c>
      <c r="AG86" s="324">
        <f t="shared" ref="AG86" si="109">AG23-AG38</f>
        <v>-61.734588782550418</v>
      </c>
      <c r="AH86" s="324">
        <v>12.768045133728037</v>
      </c>
      <c r="AI86" s="324">
        <f t="shared" ref="AI86" si="110">AI23-AI38</f>
        <v>-63.586626446026912</v>
      </c>
      <c r="AJ86" s="324">
        <v>13.151086487739803</v>
      </c>
      <c r="AK86" s="324">
        <f t="shared" ref="AK86" si="111">AK23-AK38</f>
        <v>-65.494225239407797</v>
      </c>
      <c r="AL86" s="324">
        <v>13.545619082372014</v>
      </c>
      <c r="AM86" s="324">
        <f t="shared" ref="AM86" si="112">AM23-AM38</f>
        <v>-67.459051996590006</v>
      </c>
      <c r="AN86" s="324">
        <v>13.951987654843151</v>
      </c>
      <c r="AO86" s="324">
        <f t="shared" ref="AO86" si="113">AO23-AO38</f>
        <v>-69.482823556487801</v>
      </c>
      <c r="AP86" s="324">
        <v>14.370547284488339</v>
      </c>
      <c r="AQ86" s="324">
        <f t="shared" ref="AQ86" si="114">AQ23-AQ38</f>
        <v>-71.56730826318244</v>
      </c>
      <c r="AR86" s="324">
        <f t="shared" si="81"/>
        <v>242.99823138161366</v>
      </c>
      <c r="AS86" s="324">
        <f t="shared" si="82"/>
        <v>-902.79290210944293</v>
      </c>
    </row>
    <row r="87" spans="1:45" s="297" customFormat="1" x14ac:dyDescent="0.3">
      <c r="A87" s="302" t="s">
        <v>749</v>
      </c>
      <c r="B87" s="282" t="s">
        <v>937</v>
      </c>
      <c r="C87" s="301" t="s">
        <v>748</v>
      </c>
      <c r="D87" s="313">
        <v>0</v>
      </c>
      <c r="E87" s="313">
        <v>0</v>
      </c>
      <c r="F87" s="313">
        <v>0</v>
      </c>
      <c r="G87" s="313">
        <v>0</v>
      </c>
      <c r="H87" s="313">
        <v>0</v>
      </c>
      <c r="I87" s="313">
        <v>0</v>
      </c>
      <c r="J87" s="313">
        <v>0</v>
      </c>
      <c r="K87" s="313">
        <v>0</v>
      </c>
      <c r="L87" s="313">
        <v>0</v>
      </c>
      <c r="M87" s="313">
        <v>0</v>
      </c>
      <c r="N87" s="313">
        <v>0</v>
      </c>
      <c r="O87" s="313">
        <v>0</v>
      </c>
      <c r="P87" s="313">
        <v>0</v>
      </c>
      <c r="Q87" s="313">
        <v>0</v>
      </c>
      <c r="R87" s="313">
        <v>0</v>
      </c>
      <c r="S87" s="313">
        <v>0</v>
      </c>
      <c r="T87" s="313">
        <v>0</v>
      </c>
      <c r="U87" s="313">
        <v>0</v>
      </c>
      <c r="V87" s="313">
        <v>0</v>
      </c>
      <c r="W87" s="313">
        <v>0</v>
      </c>
      <c r="X87" s="313">
        <v>0</v>
      </c>
      <c r="Y87" s="313">
        <v>0</v>
      </c>
      <c r="Z87" s="313">
        <v>0</v>
      </c>
      <c r="AA87" s="313">
        <v>0</v>
      </c>
      <c r="AB87" s="313">
        <v>0</v>
      </c>
      <c r="AC87" s="313">
        <v>0</v>
      </c>
      <c r="AD87" s="313">
        <v>0</v>
      </c>
      <c r="AE87" s="313">
        <v>0</v>
      </c>
      <c r="AF87" s="313">
        <v>0</v>
      </c>
      <c r="AG87" s="313">
        <v>0</v>
      </c>
      <c r="AH87" s="313">
        <v>0</v>
      </c>
      <c r="AI87" s="313">
        <v>0</v>
      </c>
      <c r="AJ87" s="313">
        <v>0</v>
      </c>
      <c r="AK87" s="313">
        <v>0</v>
      </c>
      <c r="AL87" s="313">
        <v>0</v>
      </c>
      <c r="AM87" s="313">
        <v>0</v>
      </c>
      <c r="AN87" s="313">
        <v>0</v>
      </c>
      <c r="AO87" s="313">
        <v>0</v>
      </c>
      <c r="AP87" s="313">
        <v>0</v>
      </c>
      <c r="AQ87" s="313">
        <v>0</v>
      </c>
      <c r="AR87" s="313">
        <f t="shared" si="81"/>
        <v>0</v>
      </c>
      <c r="AS87" s="313">
        <f t="shared" si="82"/>
        <v>0</v>
      </c>
    </row>
    <row r="88" spans="1:45" s="297" customFormat="1" x14ac:dyDescent="0.3">
      <c r="A88" s="302" t="s">
        <v>750</v>
      </c>
      <c r="B88" s="282" t="s">
        <v>1045</v>
      </c>
      <c r="C88" s="301" t="s">
        <v>748</v>
      </c>
      <c r="D88" s="313">
        <v>0</v>
      </c>
      <c r="E88" s="313">
        <v>0</v>
      </c>
      <c r="F88" s="313">
        <v>0</v>
      </c>
      <c r="G88" s="313">
        <v>0</v>
      </c>
      <c r="H88" s="313">
        <v>0</v>
      </c>
      <c r="I88" s="313">
        <v>0</v>
      </c>
      <c r="J88" s="313">
        <v>0</v>
      </c>
      <c r="K88" s="313">
        <v>0</v>
      </c>
      <c r="L88" s="313">
        <v>0</v>
      </c>
      <c r="M88" s="313">
        <v>0</v>
      </c>
      <c r="N88" s="313">
        <v>0</v>
      </c>
      <c r="O88" s="313">
        <v>0</v>
      </c>
      <c r="P88" s="313">
        <v>0</v>
      </c>
      <c r="Q88" s="313">
        <v>0</v>
      </c>
      <c r="R88" s="313">
        <v>0</v>
      </c>
      <c r="S88" s="313">
        <v>0</v>
      </c>
      <c r="T88" s="313">
        <v>0</v>
      </c>
      <c r="U88" s="313">
        <v>0</v>
      </c>
      <c r="V88" s="313">
        <v>0</v>
      </c>
      <c r="W88" s="313">
        <v>0</v>
      </c>
      <c r="X88" s="313">
        <v>0</v>
      </c>
      <c r="Y88" s="313">
        <v>0</v>
      </c>
      <c r="Z88" s="313">
        <v>0</v>
      </c>
      <c r="AA88" s="313">
        <v>0</v>
      </c>
      <c r="AB88" s="313">
        <v>0</v>
      </c>
      <c r="AC88" s="313">
        <v>0</v>
      </c>
      <c r="AD88" s="313">
        <v>0</v>
      </c>
      <c r="AE88" s="313">
        <v>0</v>
      </c>
      <c r="AF88" s="313">
        <v>0</v>
      </c>
      <c r="AG88" s="313">
        <v>0</v>
      </c>
      <c r="AH88" s="313">
        <v>0</v>
      </c>
      <c r="AI88" s="313">
        <v>0</v>
      </c>
      <c r="AJ88" s="313">
        <v>0</v>
      </c>
      <c r="AK88" s="313">
        <v>0</v>
      </c>
      <c r="AL88" s="313">
        <v>0</v>
      </c>
      <c r="AM88" s="313">
        <v>0</v>
      </c>
      <c r="AN88" s="313">
        <v>0</v>
      </c>
      <c r="AO88" s="313">
        <v>0</v>
      </c>
      <c r="AP88" s="313">
        <v>0</v>
      </c>
      <c r="AQ88" s="313">
        <v>0</v>
      </c>
      <c r="AR88" s="313">
        <f t="shared" si="81"/>
        <v>0</v>
      </c>
      <c r="AS88" s="313">
        <f t="shared" si="82"/>
        <v>0</v>
      </c>
    </row>
    <row r="89" spans="1:45" s="297" customFormat="1" x14ac:dyDescent="0.3">
      <c r="A89" s="302" t="s">
        <v>751</v>
      </c>
      <c r="B89" s="282" t="s">
        <v>938</v>
      </c>
      <c r="C89" s="301" t="s">
        <v>748</v>
      </c>
      <c r="D89" s="313">
        <v>0</v>
      </c>
      <c r="E89" s="313">
        <v>0</v>
      </c>
      <c r="F89" s="313">
        <v>0</v>
      </c>
      <c r="G89" s="313">
        <v>0</v>
      </c>
      <c r="H89" s="313">
        <v>0</v>
      </c>
      <c r="I89" s="313">
        <v>0</v>
      </c>
      <c r="J89" s="313">
        <v>0</v>
      </c>
      <c r="K89" s="313">
        <v>0</v>
      </c>
      <c r="L89" s="313">
        <v>0</v>
      </c>
      <c r="M89" s="313">
        <v>0</v>
      </c>
      <c r="N89" s="313">
        <v>0</v>
      </c>
      <c r="O89" s="313">
        <v>0</v>
      </c>
      <c r="P89" s="313">
        <v>0</v>
      </c>
      <c r="Q89" s="313">
        <v>0</v>
      </c>
      <c r="R89" s="313">
        <v>0</v>
      </c>
      <c r="S89" s="313">
        <v>0</v>
      </c>
      <c r="T89" s="313">
        <v>0</v>
      </c>
      <c r="U89" s="313">
        <v>0</v>
      </c>
      <c r="V89" s="313">
        <v>0</v>
      </c>
      <c r="W89" s="313">
        <v>0</v>
      </c>
      <c r="X89" s="313">
        <v>0</v>
      </c>
      <c r="Y89" s="313">
        <v>0</v>
      </c>
      <c r="Z89" s="313">
        <v>0</v>
      </c>
      <c r="AA89" s="313">
        <v>0</v>
      </c>
      <c r="AB89" s="313">
        <v>0</v>
      </c>
      <c r="AC89" s="313">
        <v>0</v>
      </c>
      <c r="AD89" s="313">
        <v>0</v>
      </c>
      <c r="AE89" s="313">
        <v>0</v>
      </c>
      <c r="AF89" s="313">
        <v>0</v>
      </c>
      <c r="AG89" s="313">
        <v>0</v>
      </c>
      <c r="AH89" s="313">
        <v>0</v>
      </c>
      <c r="AI89" s="313">
        <v>0</v>
      </c>
      <c r="AJ89" s="313">
        <v>0</v>
      </c>
      <c r="AK89" s="313">
        <v>0</v>
      </c>
      <c r="AL89" s="313">
        <v>0</v>
      </c>
      <c r="AM89" s="313">
        <v>0</v>
      </c>
      <c r="AN89" s="313">
        <v>0</v>
      </c>
      <c r="AO89" s="313">
        <v>0</v>
      </c>
      <c r="AP89" s="313">
        <v>0</v>
      </c>
      <c r="AQ89" s="313">
        <v>0</v>
      </c>
      <c r="AR89" s="313">
        <f t="shared" si="81"/>
        <v>0</v>
      </c>
      <c r="AS89" s="313">
        <f t="shared" si="82"/>
        <v>0</v>
      </c>
    </row>
    <row r="90" spans="1:45" s="297" customFormat="1" x14ac:dyDescent="0.3">
      <c r="A90" s="302" t="s">
        <v>752</v>
      </c>
      <c r="B90" s="282" t="s">
        <v>939</v>
      </c>
      <c r="C90" s="301" t="s">
        <v>748</v>
      </c>
      <c r="D90" s="313">
        <v>0</v>
      </c>
      <c r="E90" s="313">
        <v>0</v>
      </c>
      <c r="F90" s="313">
        <v>0</v>
      </c>
      <c r="G90" s="313">
        <v>0</v>
      </c>
      <c r="H90" s="313">
        <v>0</v>
      </c>
      <c r="I90" s="313">
        <v>0</v>
      </c>
      <c r="J90" s="313">
        <v>0</v>
      </c>
      <c r="K90" s="313">
        <v>0</v>
      </c>
      <c r="L90" s="313">
        <v>0</v>
      </c>
      <c r="M90" s="313">
        <v>0</v>
      </c>
      <c r="N90" s="313">
        <v>0</v>
      </c>
      <c r="O90" s="313">
        <v>0</v>
      </c>
      <c r="P90" s="313">
        <v>0</v>
      </c>
      <c r="Q90" s="313">
        <v>0</v>
      </c>
      <c r="R90" s="313">
        <v>0</v>
      </c>
      <c r="S90" s="313">
        <v>0</v>
      </c>
      <c r="T90" s="313">
        <v>0</v>
      </c>
      <c r="U90" s="313">
        <v>0</v>
      </c>
      <c r="V90" s="313">
        <v>0</v>
      </c>
      <c r="W90" s="313">
        <v>0</v>
      </c>
      <c r="X90" s="313">
        <v>0</v>
      </c>
      <c r="Y90" s="313">
        <v>0</v>
      </c>
      <c r="Z90" s="313">
        <v>0</v>
      </c>
      <c r="AA90" s="313">
        <v>0</v>
      </c>
      <c r="AB90" s="313">
        <v>0</v>
      </c>
      <c r="AC90" s="313">
        <v>0</v>
      </c>
      <c r="AD90" s="313">
        <v>0</v>
      </c>
      <c r="AE90" s="313">
        <v>0</v>
      </c>
      <c r="AF90" s="313">
        <v>0</v>
      </c>
      <c r="AG90" s="313">
        <v>0</v>
      </c>
      <c r="AH90" s="313">
        <v>0</v>
      </c>
      <c r="AI90" s="313">
        <v>0</v>
      </c>
      <c r="AJ90" s="313">
        <v>0</v>
      </c>
      <c r="AK90" s="313">
        <v>0</v>
      </c>
      <c r="AL90" s="313">
        <v>0</v>
      </c>
      <c r="AM90" s="313">
        <v>0</v>
      </c>
      <c r="AN90" s="313">
        <v>0</v>
      </c>
      <c r="AO90" s="313">
        <v>0</v>
      </c>
      <c r="AP90" s="313">
        <v>0</v>
      </c>
      <c r="AQ90" s="313">
        <v>0</v>
      </c>
      <c r="AR90" s="313">
        <f t="shared" si="81"/>
        <v>0</v>
      </c>
      <c r="AS90" s="313">
        <f t="shared" si="82"/>
        <v>0</v>
      </c>
    </row>
    <row r="91" spans="1:45" s="297" customFormat="1" x14ac:dyDescent="0.3">
      <c r="A91" s="302" t="s">
        <v>753</v>
      </c>
      <c r="B91" s="282" t="s">
        <v>1052</v>
      </c>
      <c r="C91" s="301" t="s">
        <v>748</v>
      </c>
      <c r="D91" s="313">
        <v>0</v>
      </c>
      <c r="E91" s="313">
        <v>0</v>
      </c>
      <c r="F91" s="313">
        <v>0</v>
      </c>
      <c r="G91" s="313">
        <v>0</v>
      </c>
      <c r="H91" s="313">
        <v>0</v>
      </c>
      <c r="I91" s="313">
        <v>0</v>
      </c>
      <c r="J91" s="313">
        <v>0</v>
      </c>
      <c r="K91" s="313">
        <v>0</v>
      </c>
      <c r="L91" s="313">
        <v>0</v>
      </c>
      <c r="M91" s="313">
        <v>0</v>
      </c>
      <c r="N91" s="313">
        <v>0</v>
      </c>
      <c r="O91" s="313">
        <v>0</v>
      </c>
      <c r="P91" s="313">
        <v>0</v>
      </c>
      <c r="Q91" s="313">
        <v>0</v>
      </c>
      <c r="R91" s="313">
        <v>0</v>
      </c>
      <c r="S91" s="313">
        <v>0</v>
      </c>
      <c r="T91" s="313">
        <v>0</v>
      </c>
      <c r="U91" s="313">
        <v>0</v>
      </c>
      <c r="V91" s="313">
        <v>0</v>
      </c>
      <c r="W91" s="313">
        <v>0</v>
      </c>
      <c r="X91" s="313">
        <v>0</v>
      </c>
      <c r="Y91" s="313">
        <v>0</v>
      </c>
      <c r="Z91" s="313">
        <v>0</v>
      </c>
      <c r="AA91" s="313">
        <v>0</v>
      </c>
      <c r="AB91" s="313">
        <v>0</v>
      </c>
      <c r="AC91" s="313">
        <v>0</v>
      </c>
      <c r="AD91" s="313">
        <v>0</v>
      </c>
      <c r="AE91" s="313">
        <v>0</v>
      </c>
      <c r="AF91" s="313">
        <v>0</v>
      </c>
      <c r="AG91" s="313">
        <v>0</v>
      </c>
      <c r="AH91" s="313">
        <v>0</v>
      </c>
      <c r="AI91" s="313">
        <v>0</v>
      </c>
      <c r="AJ91" s="313">
        <v>0</v>
      </c>
      <c r="AK91" s="313">
        <v>0</v>
      </c>
      <c r="AL91" s="313">
        <v>0</v>
      </c>
      <c r="AM91" s="313">
        <v>0</v>
      </c>
      <c r="AN91" s="313">
        <v>0</v>
      </c>
      <c r="AO91" s="313">
        <v>0</v>
      </c>
      <c r="AP91" s="313">
        <v>0</v>
      </c>
      <c r="AQ91" s="313">
        <v>0</v>
      </c>
      <c r="AR91" s="313">
        <f t="shared" si="81"/>
        <v>0</v>
      </c>
      <c r="AS91" s="313">
        <f t="shared" si="82"/>
        <v>0</v>
      </c>
    </row>
    <row r="92" spans="1:45" s="297" customFormat="1" ht="31.2" x14ac:dyDescent="0.3">
      <c r="A92" s="302" t="s">
        <v>754</v>
      </c>
      <c r="B92" s="283" t="s">
        <v>817</v>
      </c>
      <c r="C92" s="301" t="s">
        <v>748</v>
      </c>
      <c r="D92" s="313">
        <v>0</v>
      </c>
      <c r="E92" s="313">
        <v>0</v>
      </c>
      <c r="F92" s="313">
        <v>0</v>
      </c>
      <c r="G92" s="313">
        <v>0</v>
      </c>
      <c r="H92" s="313">
        <v>0</v>
      </c>
      <c r="I92" s="313">
        <v>0</v>
      </c>
      <c r="J92" s="313">
        <v>0</v>
      </c>
      <c r="K92" s="313">
        <v>0</v>
      </c>
      <c r="L92" s="313">
        <v>0</v>
      </c>
      <c r="M92" s="313">
        <v>0</v>
      </c>
      <c r="N92" s="313">
        <v>0</v>
      </c>
      <c r="O92" s="313">
        <v>0</v>
      </c>
      <c r="P92" s="313">
        <v>0</v>
      </c>
      <c r="Q92" s="313">
        <v>0</v>
      </c>
      <c r="R92" s="313">
        <v>0</v>
      </c>
      <c r="S92" s="313">
        <v>0</v>
      </c>
      <c r="T92" s="313">
        <v>0</v>
      </c>
      <c r="U92" s="313">
        <v>0</v>
      </c>
      <c r="V92" s="313">
        <v>0</v>
      </c>
      <c r="W92" s="313">
        <v>0</v>
      </c>
      <c r="X92" s="313">
        <v>0</v>
      </c>
      <c r="Y92" s="313">
        <v>0</v>
      </c>
      <c r="Z92" s="313">
        <v>0</v>
      </c>
      <c r="AA92" s="313">
        <v>0</v>
      </c>
      <c r="AB92" s="313">
        <v>0</v>
      </c>
      <c r="AC92" s="313">
        <v>0</v>
      </c>
      <c r="AD92" s="313">
        <v>0</v>
      </c>
      <c r="AE92" s="313">
        <v>0</v>
      </c>
      <c r="AF92" s="313">
        <v>0</v>
      </c>
      <c r="AG92" s="313">
        <v>0</v>
      </c>
      <c r="AH92" s="313">
        <v>0</v>
      </c>
      <c r="AI92" s="313">
        <v>0</v>
      </c>
      <c r="AJ92" s="313">
        <v>0</v>
      </c>
      <c r="AK92" s="313">
        <v>0</v>
      </c>
      <c r="AL92" s="313">
        <v>0</v>
      </c>
      <c r="AM92" s="313">
        <v>0</v>
      </c>
      <c r="AN92" s="313">
        <v>0</v>
      </c>
      <c r="AO92" s="313">
        <v>0</v>
      </c>
      <c r="AP92" s="313">
        <v>0</v>
      </c>
      <c r="AQ92" s="313">
        <v>0</v>
      </c>
      <c r="AR92" s="313">
        <f t="shared" si="81"/>
        <v>0</v>
      </c>
      <c r="AS92" s="313">
        <f t="shared" si="82"/>
        <v>0</v>
      </c>
    </row>
    <row r="93" spans="1:45" s="297" customFormat="1" x14ac:dyDescent="0.3">
      <c r="A93" s="302" t="s">
        <v>978</v>
      </c>
      <c r="B93" s="141" t="s">
        <v>643</v>
      </c>
      <c r="C93" s="301" t="s">
        <v>748</v>
      </c>
      <c r="D93" s="313">
        <v>0</v>
      </c>
      <c r="E93" s="313">
        <v>0</v>
      </c>
      <c r="F93" s="313">
        <v>0</v>
      </c>
      <c r="G93" s="313">
        <v>0</v>
      </c>
      <c r="H93" s="313">
        <v>0</v>
      </c>
      <c r="I93" s="313">
        <v>0</v>
      </c>
      <c r="J93" s="313">
        <v>0</v>
      </c>
      <c r="K93" s="313">
        <v>0</v>
      </c>
      <c r="L93" s="313">
        <v>0</v>
      </c>
      <c r="M93" s="313">
        <v>0</v>
      </c>
      <c r="N93" s="313">
        <v>0</v>
      </c>
      <c r="O93" s="313">
        <v>0</v>
      </c>
      <c r="P93" s="313">
        <v>0</v>
      </c>
      <c r="Q93" s="313">
        <v>0</v>
      </c>
      <c r="R93" s="313">
        <v>0</v>
      </c>
      <c r="S93" s="313">
        <v>0</v>
      </c>
      <c r="T93" s="313">
        <v>0</v>
      </c>
      <c r="U93" s="313">
        <v>0</v>
      </c>
      <c r="V93" s="313">
        <v>0</v>
      </c>
      <c r="W93" s="313">
        <v>0</v>
      </c>
      <c r="X93" s="313">
        <v>0</v>
      </c>
      <c r="Y93" s="313">
        <v>0</v>
      </c>
      <c r="Z93" s="313">
        <v>0</v>
      </c>
      <c r="AA93" s="313">
        <v>0</v>
      </c>
      <c r="AB93" s="313">
        <v>0</v>
      </c>
      <c r="AC93" s="313">
        <v>0</v>
      </c>
      <c r="AD93" s="313">
        <v>0</v>
      </c>
      <c r="AE93" s="313">
        <v>0</v>
      </c>
      <c r="AF93" s="313">
        <v>0</v>
      </c>
      <c r="AG93" s="313">
        <v>0</v>
      </c>
      <c r="AH93" s="313">
        <v>0</v>
      </c>
      <c r="AI93" s="313">
        <v>0</v>
      </c>
      <c r="AJ93" s="313">
        <v>0</v>
      </c>
      <c r="AK93" s="313">
        <v>0</v>
      </c>
      <c r="AL93" s="313">
        <v>0</v>
      </c>
      <c r="AM93" s="313">
        <v>0</v>
      </c>
      <c r="AN93" s="313">
        <v>0</v>
      </c>
      <c r="AO93" s="313">
        <v>0</v>
      </c>
      <c r="AP93" s="313">
        <v>0</v>
      </c>
      <c r="AQ93" s="313">
        <v>0</v>
      </c>
      <c r="AR93" s="313">
        <f t="shared" si="81"/>
        <v>0</v>
      </c>
      <c r="AS93" s="313">
        <f t="shared" si="82"/>
        <v>0</v>
      </c>
    </row>
    <row r="94" spans="1:45" s="297" customFormat="1" x14ac:dyDescent="0.3">
      <c r="A94" s="302" t="s">
        <v>979</v>
      </c>
      <c r="B94" s="284" t="s">
        <v>631</v>
      </c>
      <c r="C94" s="301" t="s">
        <v>748</v>
      </c>
      <c r="D94" s="313">
        <v>0</v>
      </c>
      <c r="E94" s="313">
        <v>0</v>
      </c>
      <c r="F94" s="313">
        <v>0</v>
      </c>
      <c r="G94" s="313">
        <v>0</v>
      </c>
      <c r="H94" s="313">
        <v>0</v>
      </c>
      <c r="I94" s="313">
        <v>0</v>
      </c>
      <c r="J94" s="313">
        <v>0</v>
      </c>
      <c r="K94" s="313">
        <v>0</v>
      </c>
      <c r="L94" s="313">
        <v>0</v>
      </c>
      <c r="M94" s="313">
        <v>0</v>
      </c>
      <c r="N94" s="313">
        <v>0</v>
      </c>
      <c r="O94" s="313">
        <v>0</v>
      </c>
      <c r="P94" s="313">
        <v>0</v>
      </c>
      <c r="Q94" s="313">
        <v>0</v>
      </c>
      <c r="R94" s="313">
        <v>0</v>
      </c>
      <c r="S94" s="313">
        <v>0</v>
      </c>
      <c r="T94" s="313">
        <v>0</v>
      </c>
      <c r="U94" s="313">
        <v>0</v>
      </c>
      <c r="V94" s="313">
        <v>0</v>
      </c>
      <c r="W94" s="313">
        <v>0</v>
      </c>
      <c r="X94" s="313">
        <v>0</v>
      </c>
      <c r="Y94" s="313">
        <v>0</v>
      </c>
      <c r="Z94" s="313">
        <v>0</v>
      </c>
      <c r="AA94" s="313">
        <v>0</v>
      </c>
      <c r="AB94" s="313">
        <v>0</v>
      </c>
      <c r="AC94" s="313">
        <v>0</v>
      </c>
      <c r="AD94" s="313">
        <v>0</v>
      </c>
      <c r="AE94" s="313">
        <v>0</v>
      </c>
      <c r="AF94" s="313">
        <v>0</v>
      </c>
      <c r="AG94" s="313">
        <v>0</v>
      </c>
      <c r="AH94" s="313">
        <v>0</v>
      </c>
      <c r="AI94" s="313">
        <v>0</v>
      </c>
      <c r="AJ94" s="313">
        <v>0</v>
      </c>
      <c r="AK94" s="313">
        <v>0</v>
      </c>
      <c r="AL94" s="313">
        <v>0</v>
      </c>
      <c r="AM94" s="313">
        <v>0</v>
      </c>
      <c r="AN94" s="313">
        <v>0</v>
      </c>
      <c r="AO94" s="313">
        <v>0</v>
      </c>
      <c r="AP94" s="313">
        <v>0</v>
      </c>
      <c r="AQ94" s="313">
        <v>0</v>
      </c>
      <c r="AR94" s="313">
        <f t="shared" si="81"/>
        <v>0</v>
      </c>
      <c r="AS94" s="313">
        <f t="shared" si="82"/>
        <v>0</v>
      </c>
    </row>
    <row r="95" spans="1:45" s="297" customFormat="1" x14ac:dyDescent="0.3">
      <c r="A95" s="302" t="s">
        <v>755</v>
      </c>
      <c r="B95" s="282" t="s">
        <v>940</v>
      </c>
      <c r="C95" s="301" t="s">
        <v>748</v>
      </c>
      <c r="D95" s="324">
        <f t="shared" ref="D95:G95" si="115">D81-D82-D86</f>
        <v>0</v>
      </c>
      <c r="E95" s="324">
        <f t="shared" si="115"/>
        <v>-1.1368683772161603E-13</v>
      </c>
      <c r="F95" s="324">
        <f t="shared" si="115"/>
        <v>140.60411404517359</v>
      </c>
      <c r="G95" s="324">
        <f t="shared" si="115"/>
        <v>22.032122026386716</v>
      </c>
      <c r="H95" s="324">
        <v>2.7826121108707298</v>
      </c>
      <c r="I95" s="324">
        <f t="shared" ref="I95:O95" si="116">I81-I82-I86</f>
        <v>2.7826121108707298</v>
      </c>
      <c r="J95" s="324">
        <v>10.233110478381931</v>
      </c>
      <c r="K95" s="324">
        <f t="shared" si="116"/>
        <v>8.7429321431396261</v>
      </c>
      <c r="L95" s="324">
        <v>0.62554266132455894</v>
      </c>
      <c r="M95" s="324">
        <f t="shared" ref="M95" si="117">M81-M82-M86</f>
        <v>2.3254022024918157</v>
      </c>
      <c r="N95" s="324">
        <v>-0.2448195021279389</v>
      </c>
      <c r="O95" s="324">
        <f t="shared" si="116"/>
        <v>1.5150769099782053</v>
      </c>
      <c r="P95" s="324">
        <v>2.2630493899015391E-2</v>
      </c>
      <c r="Q95" s="324">
        <f t="shared" ref="Q95" si="118">Q81-Q82-Q86</f>
        <v>1.8529227624894276</v>
      </c>
      <c r="R95" s="324">
        <v>0.33117922623637241</v>
      </c>
      <c r="S95" s="324">
        <f t="shared" ref="S95:U95" si="119">S81-S82-S86</f>
        <v>2.2346831855701907</v>
      </c>
      <c r="T95" s="324">
        <v>0.68603926708362906</v>
      </c>
      <c r="U95" s="324">
        <f t="shared" si="119"/>
        <v>2.6656833847912651</v>
      </c>
      <c r="V95" s="324">
        <v>0.7066204450961493</v>
      </c>
      <c r="W95" s="324">
        <f t="shared" ref="W95" si="120">W81-W82-W86</f>
        <v>2.7456538863351625</v>
      </c>
      <c r="X95" s="324">
        <v>0.72781905844868788</v>
      </c>
      <c r="Y95" s="324">
        <f t="shared" ref="Y95" si="121">Y81-Y82-Y86</f>
        <v>2.8280235029249354</v>
      </c>
      <c r="Z95" s="324">
        <v>0.74965363020228892</v>
      </c>
      <c r="AA95" s="324">
        <f t="shared" ref="AA95" si="122">AA81-AA82-AA86</f>
        <v>2.9128642080127918</v>
      </c>
      <c r="AB95" s="324">
        <v>0.77214323910823168</v>
      </c>
      <c r="AC95" s="324">
        <f t="shared" ref="AC95" si="123">AC81-AC82-AC86</f>
        <v>3.0002501342532071</v>
      </c>
      <c r="AD95" s="324">
        <v>0.79530753628171169</v>
      </c>
      <c r="AE95" s="324">
        <f t="shared" ref="AE95" si="124">AE81-AE82-AE86</f>
        <v>3.0902576382806615</v>
      </c>
      <c r="AF95" s="324">
        <v>0.81916676236980379</v>
      </c>
      <c r="AG95" s="324">
        <f t="shared" ref="AG95" si="125">AG81-AG82-AG86</f>
        <v>3.1829653674289489</v>
      </c>
      <c r="AH95" s="324">
        <v>0.84374176524116251</v>
      </c>
      <c r="AI95" s="324">
        <f t="shared" ref="AI95" si="126">AI81-AI82-AI86</f>
        <v>3.2784543284520282</v>
      </c>
      <c r="AJ95" s="324">
        <v>0.86905401819853978</v>
      </c>
      <c r="AK95" s="324">
        <f t="shared" ref="AK95" si="127">AK81-AK82-AK86</f>
        <v>3.3768079583060171</v>
      </c>
      <c r="AL95" s="324">
        <v>0.89512563874436069</v>
      </c>
      <c r="AM95" s="324">
        <f t="shared" ref="AM95" si="128">AM81-AM82-AM86</f>
        <v>3.4781121970551112</v>
      </c>
      <c r="AN95" s="324">
        <v>0.92197940790680377</v>
      </c>
      <c r="AO95" s="324">
        <f t="shared" ref="AO95" si="129">AO81-AO82-AO86</f>
        <v>3.5824555629667145</v>
      </c>
      <c r="AP95" s="324">
        <v>0.94963879014400732</v>
      </c>
      <c r="AQ95" s="324">
        <f t="shared" ref="AQ95" si="130">AQ81-AQ82-AQ86</f>
        <v>3.6899292298561477</v>
      </c>
      <c r="AR95" s="324">
        <f t="shared" si="81"/>
        <v>186.12278109897022</v>
      </c>
      <c r="AS95" s="324">
        <f t="shared" si="82"/>
        <v>219.92132278476316</v>
      </c>
    </row>
    <row r="96" spans="1:45" s="297" customFormat="1" x14ac:dyDescent="0.3">
      <c r="A96" s="302" t="s">
        <v>27</v>
      </c>
      <c r="B96" s="295" t="s">
        <v>1156</v>
      </c>
      <c r="C96" s="301" t="s">
        <v>748</v>
      </c>
      <c r="D96" s="324">
        <f t="shared" ref="D96:G96" si="131">D97-D105</f>
        <v>0</v>
      </c>
      <c r="E96" s="324">
        <f t="shared" si="131"/>
        <v>0</v>
      </c>
      <c r="F96" s="324">
        <f t="shared" si="131"/>
        <v>-18.012989070000003</v>
      </c>
      <c r="G96" s="324">
        <f t="shared" si="131"/>
        <v>-65.879207940000015</v>
      </c>
      <c r="H96" s="324">
        <v>-85.006854210000014</v>
      </c>
      <c r="I96" s="324">
        <f t="shared" ref="I96:O96" si="132">I97-I105</f>
        <v>-85.006854210000014</v>
      </c>
      <c r="J96" s="324">
        <v>-156.24166426081709</v>
      </c>
      <c r="K96" s="324">
        <f t="shared" si="132"/>
        <v>-146.22905524000004</v>
      </c>
      <c r="L96" s="324">
        <v>-50.203132982925936</v>
      </c>
      <c r="M96" s="324">
        <f t="shared" ref="M96" si="133">M97-M105</f>
        <v>104.36233956022994</v>
      </c>
      <c r="N96" s="324">
        <v>-64.246599909045358</v>
      </c>
      <c r="O96" s="324">
        <f t="shared" si="132"/>
        <v>114.84340586340005</v>
      </c>
      <c r="P96" s="324">
        <v>-136.30174764478608</v>
      </c>
      <c r="Q96" s="324">
        <f t="shared" ref="Q96" si="134">Q97-Q105</f>
        <v>43.334438892659534</v>
      </c>
      <c r="R96" s="324">
        <v>-138.43975033184202</v>
      </c>
      <c r="S96" s="324">
        <f t="shared" ref="S96:U96" si="135">S97-S105</f>
        <v>128.52934287137032</v>
      </c>
      <c r="T96" s="324">
        <v>-151.80908993319258</v>
      </c>
      <c r="U96" s="324">
        <f t="shared" si="135"/>
        <v>100.93063585872005</v>
      </c>
      <c r="V96" s="324">
        <v>-166.10953895634455</v>
      </c>
      <c r="W96" s="324">
        <f>W97-W105</f>
        <v>-42.326626230472527</v>
      </c>
      <c r="X96" s="324">
        <v>-181.56658898756183</v>
      </c>
      <c r="Y96" s="324">
        <f>Y97-Y105</f>
        <v>-22.136482430971938</v>
      </c>
      <c r="Z96" s="324">
        <v>-198.14498195269547</v>
      </c>
      <c r="AA96" s="324">
        <f>AA97-AA105</f>
        <v>-23.066706467137195</v>
      </c>
      <c r="AB96" s="324">
        <v>-185.1435547868295</v>
      </c>
      <c r="AC96" s="324">
        <f>AC97-AC105</f>
        <v>-34.416106021105108</v>
      </c>
      <c r="AD96" s="324">
        <v>-161.76608283453521</v>
      </c>
      <c r="AE96" s="324">
        <f>AE97-AE105</f>
        <v>-25.388426306910958</v>
      </c>
      <c r="AF96" s="324">
        <v>-138.7189910832079</v>
      </c>
      <c r="AG96" s="324">
        <f>AG97-AG105</f>
        <v>-20.766861695466872</v>
      </c>
      <c r="AH96" s="324">
        <v>-115.95867621868155</v>
      </c>
      <c r="AI96" s="324">
        <f>AI97-AI105</f>
        <v>-18.953857157902352</v>
      </c>
      <c r="AJ96" s="324">
        <v>-93.447486641535903</v>
      </c>
      <c r="AK96" s="324">
        <f>AK97-AK105</f>
        <v>-17.644789327378266</v>
      </c>
      <c r="AL96" s="324">
        <v>-71.152916151167318</v>
      </c>
      <c r="AM96" s="324">
        <f>AM97-AM105</f>
        <v>-16.55117626532612</v>
      </c>
      <c r="AN96" s="324">
        <v>-49.615907047623104</v>
      </c>
      <c r="AO96" s="324">
        <f>AO97-AO105</f>
        <v>-16.213925342243989</v>
      </c>
      <c r="AP96" s="324">
        <v>-30.871247808554674</v>
      </c>
      <c r="AQ96" s="324">
        <f>AQ97-AQ105</f>
        <v>-18.66778905834774</v>
      </c>
      <c r="AR96" s="324">
        <f t="shared" si="81"/>
        <v>-2258.6370087513455</v>
      </c>
      <c r="AS96" s="324">
        <f t="shared" si="82"/>
        <v>-79.260689716883263</v>
      </c>
    </row>
    <row r="97" spans="1:45" s="297" customFormat="1" x14ac:dyDescent="0.3">
      <c r="A97" s="302" t="s">
        <v>52</v>
      </c>
      <c r="B97" s="283" t="s">
        <v>1013</v>
      </c>
      <c r="C97" s="301" t="s">
        <v>748</v>
      </c>
      <c r="D97" s="324">
        <f>[1]Свод!L94</f>
        <v>0</v>
      </c>
      <c r="E97" s="324">
        <f>[1]Свод!N94</f>
        <v>0</v>
      </c>
      <c r="F97" s="324">
        <f>[1]Свод!P94</f>
        <v>19.091764269999999</v>
      </c>
      <c r="G97" s="324">
        <f>[1]Свод!R94</f>
        <v>19.091764269999999</v>
      </c>
      <c r="H97" s="324">
        <v>28.792718289999996</v>
      </c>
      <c r="I97" s="324">
        <f>'[4]11. БДР'!$G$69/1000</f>
        <v>28.792718289999996</v>
      </c>
      <c r="J97" s="324">
        <v>29.26174170918291</v>
      </c>
      <c r="K97" s="324">
        <f>'[4]11. БДР'!$H$69/1000</f>
        <v>42.654734349999998</v>
      </c>
      <c r="L97" s="324">
        <v>15.622483802074056</v>
      </c>
      <c r="M97" s="324">
        <f>'[4]11. БДР'!$I$69/1000</f>
        <v>170.18795634522994</v>
      </c>
      <c r="N97" s="324">
        <v>374.0524606905546</v>
      </c>
      <c r="O97" s="324">
        <f>'[4]11. БДР'!$P$69/1000</f>
        <v>354.09385389000005</v>
      </c>
      <c r="P97" s="324">
        <v>259.75791840598094</v>
      </c>
      <c r="Q97" s="324">
        <f>'[4]11. БДР'!$Q$69/1000</f>
        <v>358.55064459655455</v>
      </c>
      <c r="R97" s="324">
        <v>184.1536910060025</v>
      </c>
      <c r="S97" s="324">
        <f>'[4]11. БДР'!$R$69/1000</f>
        <v>428.43767493822094</v>
      </c>
      <c r="T97" s="324">
        <v>145.21840073090488</v>
      </c>
      <c r="U97" s="324">
        <f>'[4]11. БДР'!$S$69/1000</f>
        <v>359.82146093033214</v>
      </c>
      <c r="V97" s="324">
        <v>106.04599985131463</v>
      </c>
      <c r="W97" s="324">
        <f>W99+W102</f>
        <v>176.0459998513146</v>
      </c>
      <c r="X97" s="324">
        <v>66.314845078474647</v>
      </c>
      <c r="Y97" s="324">
        <f>Y99+Y102</f>
        <v>156.3148450784746</v>
      </c>
      <c r="Z97" s="324">
        <v>25.982248341750957</v>
      </c>
      <c r="AA97" s="324">
        <f>AA99+AA102</f>
        <v>115.98224834175095</v>
      </c>
      <c r="AB97" s="324">
        <v>15.682095482074125</v>
      </c>
      <c r="AC97" s="324">
        <f>AC99+AC102</f>
        <v>65.682095482074118</v>
      </c>
      <c r="AD97" s="324">
        <v>16.152558346536349</v>
      </c>
      <c r="AE97" s="324">
        <f>AE99+AE102</f>
        <v>36.152558346536352</v>
      </c>
      <c r="AF97" s="324">
        <v>16.63713509693244</v>
      </c>
      <c r="AG97" s="324">
        <f>AG99+AG102</f>
        <v>16.63713509693244</v>
      </c>
      <c r="AH97" s="324">
        <v>17.136249149840413</v>
      </c>
      <c r="AI97" s="324">
        <f>AI99+AI102</f>
        <v>17.136249149840413</v>
      </c>
      <c r="AJ97" s="324">
        <v>17.650336624335626</v>
      </c>
      <c r="AK97" s="324">
        <f>AK99+AK102</f>
        <v>17.650336624335626</v>
      </c>
      <c r="AL97" s="324">
        <v>18.179846723065694</v>
      </c>
      <c r="AM97" s="324">
        <f>AM99+AM102</f>
        <v>18.179846723065694</v>
      </c>
      <c r="AN97" s="324">
        <v>18.725242124757663</v>
      </c>
      <c r="AO97" s="324">
        <f>AO99+AO102</f>
        <v>18.725242124757663</v>
      </c>
      <c r="AP97" s="324">
        <v>19.286999388500394</v>
      </c>
      <c r="AQ97" s="324">
        <f>AQ99+AQ102</f>
        <v>19.286999388500394</v>
      </c>
      <c r="AR97" s="324">
        <f t="shared" si="81"/>
        <v>1412.8364993822831</v>
      </c>
      <c r="AS97" s="324">
        <f t="shared" si="82"/>
        <v>2438.5161280879206</v>
      </c>
    </row>
    <row r="98" spans="1:45" s="297" customFormat="1" x14ac:dyDescent="0.3">
      <c r="A98" s="302" t="s">
        <v>53</v>
      </c>
      <c r="B98" s="141" t="s">
        <v>931</v>
      </c>
      <c r="C98" s="301" t="s">
        <v>748</v>
      </c>
      <c r="D98" s="313">
        <v>0</v>
      </c>
      <c r="E98" s="313">
        <v>0</v>
      </c>
      <c r="F98" s="313">
        <v>0</v>
      </c>
      <c r="G98" s="313">
        <v>0</v>
      </c>
      <c r="H98" s="313">
        <v>0</v>
      </c>
      <c r="I98" s="313">
        <v>0</v>
      </c>
      <c r="J98" s="313">
        <v>0</v>
      </c>
      <c r="K98" s="313">
        <v>0</v>
      </c>
      <c r="L98" s="313">
        <v>0</v>
      </c>
      <c r="M98" s="313">
        <v>0</v>
      </c>
      <c r="N98" s="313">
        <v>0</v>
      </c>
      <c r="O98" s="313">
        <v>0</v>
      </c>
      <c r="P98" s="313">
        <v>0</v>
      </c>
      <c r="Q98" s="313">
        <v>0</v>
      </c>
      <c r="R98" s="313">
        <v>0</v>
      </c>
      <c r="S98" s="313">
        <v>0</v>
      </c>
      <c r="T98" s="313">
        <v>0</v>
      </c>
      <c r="U98" s="313">
        <v>0</v>
      </c>
      <c r="V98" s="313">
        <v>0</v>
      </c>
      <c r="W98" s="313">
        <v>0</v>
      </c>
      <c r="X98" s="313">
        <v>0</v>
      </c>
      <c r="Y98" s="313">
        <v>0</v>
      </c>
      <c r="Z98" s="313">
        <v>0</v>
      </c>
      <c r="AA98" s="313">
        <v>0</v>
      </c>
      <c r="AB98" s="313">
        <v>0</v>
      </c>
      <c r="AC98" s="313">
        <v>0</v>
      </c>
      <c r="AD98" s="313">
        <v>0</v>
      </c>
      <c r="AE98" s="313">
        <v>0</v>
      </c>
      <c r="AF98" s="313">
        <v>0</v>
      </c>
      <c r="AG98" s="313">
        <v>0</v>
      </c>
      <c r="AH98" s="313">
        <v>0</v>
      </c>
      <c r="AI98" s="313">
        <v>0</v>
      </c>
      <c r="AJ98" s="313">
        <v>0</v>
      </c>
      <c r="AK98" s="313">
        <v>0</v>
      </c>
      <c r="AL98" s="313">
        <v>0</v>
      </c>
      <c r="AM98" s="313">
        <v>0</v>
      </c>
      <c r="AN98" s="313">
        <v>0</v>
      </c>
      <c r="AO98" s="313">
        <v>0</v>
      </c>
      <c r="AP98" s="313">
        <v>0</v>
      </c>
      <c r="AQ98" s="313">
        <v>0</v>
      </c>
      <c r="AR98" s="313">
        <f t="shared" si="81"/>
        <v>0</v>
      </c>
      <c r="AS98" s="313">
        <f t="shared" si="82"/>
        <v>0</v>
      </c>
    </row>
    <row r="99" spans="1:45" s="297" customFormat="1" x14ac:dyDescent="0.3">
      <c r="A99" s="302" t="s">
        <v>54</v>
      </c>
      <c r="B99" s="141" t="s">
        <v>932</v>
      </c>
      <c r="C99" s="301" t="s">
        <v>748</v>
      </c>
      <c r="D99" s="324">
        <f>[1]Свод!L96</f>
        <v>0</v>
      </c>
      <c r="E99" s="324">
        <f>[1]Свод!N96</f>
        <v>0</v>
      </c>
      <c r="F99" s="324">
        <f>[1]Свод!P96</f>
        <v>14.863</v>
      </c>
      <c r="G99" s="324">
        <f>[1]Свод!R96</f>
        <v>14.863</v>
      </c>
      <c r="H99" s="324">
        <v>7.6412374800000009</v>
      </c>
      <c r="I99" s="324">
        <f>'[4]11. БДР'!$G$29/1000</f>
        <v>7.6412374800000009</v>
      </c>
      <c r="J99" s="324">
        <v>16.253774679182914</v>
      </c>
      <c r="K99" s="324">
        <f>'[4]11. БДР'!$H$29/1000</f>
        <v>18.514681720000002</v>
      </c>
      <c r="L99" s="324">
        <v>15.622483802074056</v>
      </c>
      <c r="M99" s="324">
        <f>'[4]11. БДР'!$I$29/1000</f>
        <v>18.703046345229914</v>
      </c>
      <c r="N99" s="324">
        <v>19.11294749</v>
      </c>
      <c r="O99" s="324">
        <f>'[4]11. БДР'!$P$29/1000</f>
        <v>19.11294749</v>
      </c>
      <c r="P99" s="324">
        <v>17.20165274</v>
      </c>
      <c r="Q99" s="324">
        <f>'[4]11. БДР'!$Q$29/1000</f>
        <v>17.20165274</v>
      </c>
      <c r="R99" s="324">
        <v>15.481487469999999</v>
      </c>
      <c r="S99" s="324">
        <f>'[4]11. БДР'!$R$29/1000</f>
        <v>15.481487469999999</v>
      </c>
      <c r="T99" s="324">
        <v>13.93333872</v>
      </c>
      <c r="U99" s="324">
        <f>'[4]11. БДР'!$S$29/1000</f>
        <v>13.93333872</v>
      </c>
      <c r="V99" s="324">
        <v>14.3513388816</v>
      </c>
      <c r="W99" s="324">
        <f>U99*1.03</f>
        <v>14.3513388816</v>
      </c>
      <c r="X99" s="324">
        <v>14.781879048048001</v>
      </c>
      <c r="Y99" s="324">
        <f>W99*1.03</f>
        <v>14.781879048048001</v>
      </c>
      <c r="Z99" s="324">
        <v>15.225335419489442</v>
      </c>
      <c r="AA99" s="324">
        <f>Y99*1.03</f>
        <v>15.225335419489442</v>
      </c>
      <c r="AB99" s="324">
        <v>15.682095482074125</v>
      </c>
      <c r="AC99" s="324">
        <f>AA99*1.03</f>
        <v>15.682095482074125</v>
      </c>
      <c r="AD99" s="324">
        <v>16.152558346536349</v>
      </c>
      <c r="AE99" s="324">
        <f>AC99*1.03</f>
        <v>16.152558346536349</v>
      </c>
      <c r="AF99" s="324">
        <v>16.63713509693244</v>
      </c>
      <c r="AG99" s="324">
        <f>AE99*1.03</f>
        <v>16.63713509693244</v>
      </c>
      <c r="AH99" s="324">
        <v>17.136249149840413</v>
      </c>
      <c r="AI99" s="324">
        <f>AG99*1.03</f>
        <v>17.136249149840413</v>
      </c>
      <c r="AJ99" s="324">
        <v>17.650336624335626</v>
      </c>
      <c r="AK99" s="324">
        <f>AI99*1.03</f>
        <v>17.650336624335626</v>
      </c>
      <c r="AL99" s="324">
        <v>18.179846723065694</v>
      </c>
      <c r="AM99" s="324">
        <f>AK99*1.03</f>
        <v>18.179846723065694</v>
      </c>
      <c r="AN99" s="324">
        <v>18.725242124757663</v>
      </c>
      <c r="AO99" s="324">
        <f>AM99*1.03</f>
        <v>18.725242124757663</v>
      </c>
      <c r="AP99" s="324">
        <v>19.286999388500394</v>
      </c>
      <c r="AQ99" s="324">
        <f>AO99*1.03</f>
        <v>19.286999388500394</v>
      </c>
      <c r="AR99" s="324">
        <f t="shared" si="81"/>
        <v>318.7819386664371</v>
      </c>
      <c r="AS99" s="324">
        <f t="shared" si="82"/>
        <v>324.12340825041008</v>
      </c>
    </row>
    <row r="100" spans="1:45" s="297" customFormat="1" x14ac:dyDescent="0.3">
      <c r="A100" s="302" t="s">
        <v>69</v>
      </c>
      <c r="B100" s="141" t="s">
        <v>1014</v>
      </c>
      <c r="C100" s="301" t="s">
        <v>748</v>
      </c>
      <c r="D100" s="324">
        <f>[1]Свод!L97</f>
        <v>0</v>
      </c>
      <c r="E100" s="324">
        <f>[1]Свод!N97</f>
        <v>0</v>
      </c>
      <c r="F100" s="324">
        <f>[1]Свод!P97</f>
        <v>0</v>
      </c>
      <c r="G100" s="324">
        <f>[1]Свод!R97</f>
        <v>2.7834420000000002E-2</v>
      </c>
      <c r="H100" s="324">
        <v>4.8458039999999994E-2</v>
      </c>
      <c r="I100" s="324">
        <f>'[4]11. БДР'!$G$54/1000</f>
        <v>4.8458039999999994E-2</v>
      </c>
      <c r="J100" s="324">
        <v>0</v>
      </c>
      <c r="K100" s="324">
        <f>'[4]11. БДР'!$H$54/1000</f>
        <v>6.0000000000000001E-3</v>
      </c>
      <c r="L100" s="324">
        <v>0</v>
      </c>
      <c r="M100" s="324">
        <f>'[4]11. БДР'!$I$54/1000</f>
        <v>0</v>
      </c>
      <c r="N100" s="324">
        <v>0</v>
      </c>
      <c r="O100" s="324">
        <f>'[4]11. БДР'!$P$54/1000</f>
        <v>0</v>
      </c>
      <c r="P100" s="324">
        <v>0</v>
      </c>
      <c r="Q100" s="324">
        <f>'[4]11. БДР'!$Q$54/1000</f>
        <v>0</v>
      </c>
      <c r="R100" s="324">
        <v>0</v>
      </c>
      <c r="S100" s="324">
        <f>'[4]11. БДР'!$R$54/1000</f>
        <v>0</v>
      </c>
      <c r="T100" s="324">
        <v>0</v>
      </c>
      <c r="U100" s="324">
        <f>'[4]11. БДР'!$S$54/1000</f>
        <v>0</v>
      </c>
      <c r="V100" s="324">
        <v>0</v>
      </c>
      <c r="W100" s="324">
        <f>[1]Свод!AH97</f>
        <v>0</v>
      </c>
      <c r="X100" s="324">
        <v>0</v>
      </c>
      <c r="Y100" s="324">
        <f>[1]Свод!AJ97</f>
        <v>0</v>
      </c>
      <c r="Z100" s="324">
        <v>0</v>
      </c>
      <c r="AA100" s="324">
        <f>[1]Свод!AL97</f>
        <v>0</v>
      </c>
      <c r="AB100" s="324">
        <v>0</v>
      </c>
      <c r="AC100" s="324">
        <f>[1]Свод!AN97</f>
        <v>0</v>
      </c>
      <c r="AD100" s="324">
        <v>0</v>
      </c>
      <c r="AE100" s="324">
        <f>[1]Свод!AP97</f>
        <v>0</v>
      </c>
      <c r="AF100" s="324">
        <v>0</v>
      </c>
      <c r="AG100" s="324">
        <f>[1]Свод!AR97</f>
        <v>0</v>
      </c>
      <c r="AH100" s="324">
        <v>0</v>
      </c>
      <c r="AI100" s="324">
        <f>[1]Свод!AT97</f>
        <v>0</v>
      </c>
      <c r="AJ100" s="324">
        <v>0</v>
      </c>
      <c r="AK100" s="324">
        <f>[1]Свод!AV97</f>
        <v>0</v>
      </c>
      <c r="AL100" s="324">
        <v>0</v>
      </c>
      <c r="AM100" s="324">
        <f>[1]Свод!AX97</f>
        <v>0</v>
      </c>
      <c r="AN100" s="324">
        <v>0</v>
      </c>
      <c r="AO100" s="324">
        <f>[1]Свод!AZ97</f>
        <v>0</v>
      </c>
      <c r="AP100" s="324">
        <v>7.6292459999999993E-2</v>
      </c>
      <c r="AQ100" s="324">
        <f>[1]Свод!BB97</f>
        <v>7.6292459999999993E-2</v>
      </c>
      <c r="AR100" s="324">
        <f t="shared" si="81"/>
        <v>0.15258491999999999</v>
      </c>
      <c r="AS100" s="324">
        <f t="shared" si="82"/>
        <v>0.15858491999999999</v>
      </c>
    </row>
    <row r="101" spans="1:45" s="297" customFormat="1" x14ac:dyDescent="0.3">
      <c r="A101" s="302" t="s">
        <v>525</v>
      </c>
      <c r="B101" s="286" t="s">
        <v>646</v>
      </c>
      <c r="C101" s="301" t="s">
        <v>748</v>
      </c>
      <c r="D101" s="324">
        <f>[1]Свод!L98</f>
        <v>0</v>
      </c>
      <c r="E101" s="324">
        <f>[1]Свод!N98</f>
        <v>0</v>
      </c>
      <c r="F101" s="324">
        <f>[1]Свод!P98</f>
        <v>0</v>
      </c>
      <c r="G101" s="324">
        <f>[1]Свод!R98</f>
        <v>2.7834420000000002E-2</v>
      </c>
      <c r="H101" s="324">
        <v>4.8458039999999994E-2</v>
      </c>
      <c r="I101" s="324">
        <f>'[4]11. БДР'!$G$57/1000</f>
        <v>4.8458039999999994E-2</v>
      </c>
      <c r="J101" s="324">
        <v>0</v>
      </c>
      <c r="K101" s="324">
        <f>'[4]11. БДР'!$H$57/1000</f>
        <v>6.0000000000000001E-3</v>
      </c>
      <c r="L101" s="324">
        <v>0</v>
      </c>
      <c r="M101" s="324">
        <f>'[4]11. БДР'!$I$57/1000</f>
        <v>0</v>
      </c>
      <c r="N101" s="324">
        <v>0</v>
      </c>
      <c r="O101" s="324">
        <f>'[4]11. БДР'!$P$57/1000</f>
        <v>0</v>
      </c>
      <c r="P101" s="324">
        <v>0</v>
      </c>
      <c r="Q101" s="324">
        <f>'[4]11. БДР'!$Q$57/1000</f>
        <v>0</v>
      </c>
      <c r="R101" s="324">
        <v>0</v>
      </c>
      <c r="S101" s="324">
        <f>'[4]11. БДР'!$R$57/1000</f>
        <v>0</v>
      </c>
      <c r="T101" s="324">
        <v>0</v>
      </c>
      <c r="U101" s="324">
        <f>'[4]11. БДР'!$S$57/1000</f>
        <v>0</v>
      </c>
      <c r="V101" s="324">
        <v>0</v>
      </c>
      <c r="W101" s="324">
        <f>[1]Свод!AH98</f>
        <v>0</v>
      </c>
      <c r="X101" s="324">
        <v>0</v>
      </c>
      <c r="Y101" s="324">
        <v>0</v>
      </c>
      <c r="Z101" s="324">
        <v>0</v>
      </c>
      <c r="AA101" s="324">
        <v>0</v>
      </c>
      <c r="AB101" s="324">
        <v>0</v>
      </c>
      <c r="AC101" s="324">
        <v>0</v>
      </c>
      <c r="AD101" s="324">
        <v>0</v>
      </c>
      <c r="AE101" s="324">
        <v>0</v>
      </c>
      <c r="AF101" s="324">
        <v>0</v>
      </c>
      <c r="AG101" s="324">
        <v>0</v>
      </c>
      <c r="AH101" s="324">
        <v>0</v>
      </c>
      <c r="AI101" s="324">
        <v>0</v>
      </c>
      <c r="AJ101" s="324">
        <v>0</v>
      </c>
      <c r="AK101" s="324">
        <v>0</v>
      </c>
      <c r="AL101" s="324">
        <v>0</v>
      </c>
      <c r="AM101" s="324">
        <v>0</v>
      </c>
      <c r="AN101" s="324">
        <v>0</v>
      </c>
      <c r="AO101" s="324">
        <v>0</v>
      </c>
      <c r="AP101" s="324">
        <v>7.6292459999999993E-2</v>
      </c>
      <c r="AQ101" s="324">
        <f>[1]Свод!BB98</f>
        <v>7.6292459999999993E-2</v>
      </c>
      <c r="AR101" s="324">
        <f t="shared" si="81"/>
        <v>0.15258491999999999</v>
      </c>
      <c r="AS101" s="324">
        <f t="shared" si="82"/>
        <v>0.15858491999999999</v>
      </c>
    </row>
    <row r="102" spans="1:45" s="348" customFormat="1" x14ac:dyDescent="0.3">
      <c r="A102" s="343" t="s">
        <v>70</v>
      </c>
      <c r="B102" s="349" t="s">
        <v>933</v>
      </c>
      <c r="C102" s="345" t="s">
        <v>748</v>
      </c>
      <c r="D102" s="346">
        <f t="shared" ref="D102:G102" si="136">D97-D99-D100</f>
        <v>0</v>
      </c>
      <c r="E102" s="346">
        <f t="shared" si="136"/>
        <v>0</v>
      </c>
      <c r="F102" s="346">
        <f t="shared" si="136"/>
        <v>4.2287642699999992</v>
      </c>
      <c r="G102" s="346">
        <f t="shared" si="136"/>
        <v>4.2009298499999996</v>
      </c>
      <c r="H102" s="346">
        <v>21.103022769999995</v>
      </c>
      <c r="I102" s="346">
        <f t="shared" ref="I102:O102" si="137">I97-I99-I100</f>
        <v>21.103022769999995</v>
      </c>
      <c r="J102" s="346">
        <v>13.007967029999996</v>
      </c>
      <c r="K102" s="346">
        <f t="shared" si="137"/>
        <v>24.134052629999996</v>
      </c>
      <c r="L102" s="346">
        <v>0</v>
      </c>
      <c r="M102" s="346">
        <f t="shared" ref="M102" si="138">M97-M99-M100</f>
        <v>151.48491000000001</v>
      </c>
      <c r="N102" s="346">
        <v>354.93951320055459</v>
      </c>
      <c r="O102" s="346">
        <f t="shared" si="137"/>
        <v>334.98090640000004</v>
      </c>
      <c r="P102" s="346">
        <v>242.55626566598096</v>
      </c>
      <c r="Q102" s="346">
        <f>Q97-Q99-Q100</f>
        <v>341.34899185655456</v>
      </c>
      <c r="R102" s="346">
        <v>168.67220353600251</v>
      </c>
      <c r="S102" s="346">
        <f t="shared" ref="S102:U102" si="139">S97-S99-S100</f>
        <v>412.95618746822095</v>
      </c>
      <c r="T102" s="346">
        <v>131.28506201090488</v>
      </c>
      <c r="U102" s="346">
        <f t="shared" si="139"/>
        <v>345.88812221033214</v>
      </c>
      <c r="V102" s="346">
        <v>91.694660969714633</v>
      </c>
      <c r="W102" s="346">
        <f>W187</f>
        <v>161.69466096971462</v>
      </c>
      <c r="X102" s="346">
        <v>51.532966030426643</v>
      </c>
      <c r="Y102" s="346">
        <f>Y187</f>
        <v>141.53296603042659</v>
      </c>
      <c r="Z102" s="346">
        <v>10.756912922261515</v>
      </c>
      <c r="AA102" s="346">
        <f>AA187</f>
        <v>100.75691292226151</v>
      </c>
      <c r="AB102" s="346">
        <v>0</v>
      </c>
      <c r="AC102" s="346">
        <f>AC187</f>
        <v>50</v>
      </c>
      <c r="AD102" s="346">
        <v>0</v>
      </c>
      <c r="AE102" s="346">
        <f>AE187</f>
        <v>20</v>
      </c>
      <c r="AF102" s="346">
        <v>0</v>
      </c>
      <c r="AG102" s="346">
        <f>AG187</f>
        <v>0</v>
      </c>
      <c r="AH102" s="346">
        <v>0</v>
      </c>
      <c r="AI102" s="346">
        <f>AI187</f>
        <v>0</v>
      </c>
      <c r="AJ102" s="346">
        <v>0</v>
      </c>
      <c r="AK102" s="346">
        <f>AK187</f>
        <v>0</v>
      </c>
      <c r="AL102" s="346">
        <v>0</v>
      </c>
      <c r="AM102" s="346">
        <f>AM187</f>
        <v>0</v>
      </c>
      <c r="AN102" s="346">
        <v>0</v>
      </c>
      <c r="AO102" s="346">
        <f>AO187</f>
        <v>0</v>
      </c>
      <c r="AP102" s="346">
        <v>0</v>
      </c>
      <c r="AQ102" s="346">
        <f>AQ187</f>
        <v>0</v>
      </c>
      <c r="AR102" s="346">
        <f t="shared" si="81"/>
        <v>1093.9782682558457</v>
      </c>
      <c r="AS102" s="346">
        <f t="shared" si="82"/>
        <v>2114.3104273775102</v>
      </c>
    </row>
    <row r="103" spans="1:45" s="299" customFormat="1" x14ac:dyDescent="0.3">
      <c r="A103" s="302" t="s">
        <v>1097</v>
      </c>
      <c r="B103" s="141" t="s">
        <v>1096</v>
      </c>
      <c r="C103" s="301" t="s">
        <v>748</v>
      </c>
      <c r="D103" s="313">
        <v>0</v>
      </c>
      <c r="E103" s="313">
        <v>0</v>
      </c>
      <c r="F103" s="313">
        <v>0</v>
      </c>
      <c r="G103" s="313">
        <v>0</v>
      </c>
      <c r="H103" s="313">
        <v>0</v>
      </c>
      <c r="I103" s="313">
        <v>0</v>
      </c>
      <c r="J103" s="313">
        <v>0</v>
      </c>
      <c r="K103" s="313">
        <v>0</v>
      </c>
      <c r="L103" s="313">
        <v>0</v>
      </c>
      <c r="M103" s="313">
        <v>0</v>
      </c>
      <c r="N103" s="313">
        <v>0</v>
      </c>
      <c r="O103" s="313">
        <v>0</v>
      </c>
      <c r="P103" s="313">
        <v>0</v>
      </c>
      <c r="Q103" s="313">
        <v>0</v>
      </c>
      <c r="R103" s="313">
        <v>0</v>
      </c>
      <c r="S103" s="313">
        <v>0</v>
      </c>
      <c r="T103" s="313">
        <v>0</v>
      </c>
      <c r="U103" s="313">
        <v>0</v>
      </c>
      <c r="V103" s="313">
        <v>0</v>
      </c>
      <c r="W103" s="313">
        <v>0</v>
      </c>
      <c r="X103" s="313">
        <v>0</v>
      </c>
      <c r="Y103" s="313">
        <v>0</v>
      </c>
      <c r="Z103" s="313">
        <v>0</v>
      </c>
      <c r="AA103" s="313">
        <v>0</v>
      </c>
      <c r="AB103" s="313">
        <v>0</v>
      </c>
      <c r="AC103" s="313">
        <v>0</v>
      </c>
      <c r="AD103" s="313">
        <v>0</v>
      </c>
      <c r="AE103" s="313">
        <v>0</v>
      </c>
      <c r="AF103" s="313">
        <v>0</v>
      </c>
      <c r="AG103" s="313">
        <v>0</v>
      </c>
      <c r="AH103" s="313">
        <v>0</v>
      </c>
      <c r="AI103" s="313">
        <v>0</v>
      </c>
      <c r="AJ103" s="313">
        <v>0</v>
      </c>
      <c r="AK103" s="313">
        <v>0</v>
      </c>
      <c r="AL103" s="313">
        <v>0</v>
      </c>
      <c r="AM103" s="313">
        <v>0</v>
      </c>
      <c r="AN103" s="313">
        <v>0</v>
      </c>
      <c r="AO103" s="313">
        <v>0</v>
      </c>
      <c r="AP103" s="313">
        <v>0</v>
      </c>
      <c r="AQ103" s="313">
        <v>0</v>
      </c>
      <c r="AR103" s="313">
        <f t="shared" si="81"/>
        <v>0</v>
      </c>
      <c r="AS103" s="313">
        <f t="shared" si="82"/>
        <v>0</v>
      </c>
    </row>
    <row r="104" spans="1:45" s="299" customFormat="1" x14ac:dyDescent="0.3">
      <c r="A104" s="302" t="s">
        <v>1117</v>
      </c>
      <c r="B104" s="141" t="s">
        <v>1098</v>
      </c>
      <c r="C104" s="301" t="s">
        <v>748</v>
      </c>
      <c r="D104" s="313">
        <v>0</v>
      </c>
      <c r="E104" s="313">
        <v>0</v>
      </c>
      <c r="F104" s="313">
        <v>0</v>
      </c>
      <c r="G104" s="313">
        <v>0</v>
      </c>
      <c r="H104" s="313">
        <v>0</v>
      </c>
      <c r="I104" s="313">
        <v>0</v>
      </c>
      <c r="J104" s="313">
        <v>0</v>
      </c>
      <c r="K104" s="313">
        <v>0</v>
      </c>
      <c r="L104" s="313">
        <v>0</v>
      </c>
      <c r="M104" s="313">
        <v>0</v>
      </c>
      <c r="N104" s="313">
        <v>0</v>
      </c>
      <c r="O104" s="313">
        <v>0</v>
      </c>
      <c r="P104" s="313">
        <v>0</v>
      </c>
      <c r="Q104" s="313">
        <v>0</v>
      </c>
      <c r="R104" s="313">
        <v>0</v>
      </c>
      <c r="S104" s="313">
        <v>0</v>
      </c>
      <c r="T104" s="313">
        <v>0</v>
      </c>
      <c r="U104" s="313">
        <v>0</v>
      </c>
      <c r="V104" s="313">
        <v>0</v>
      </c>
      <c r="W104" s="313">
        <v>0</v>
      </c>
      <c r="X104" s="313">
        <v>0</v>
      </c>
      <c r="Y104" s="313">
        <v>0</v>
      </c>
      <c r="Z104" s="313">
        <v>0</v>
      </c>
      <c r="AA104" s="313">
        <v>0</v>
      </c>
      <c r="AB104" s="313">
        <v>0</v>
      </c>
      <c r="AC104" s="313">
        <v>0</v>
      </c>
      <c r="AD104" s="313">
        <v>0</v>
      </c>
      <c r="AE104" s="313">
        <v>0</v>
      </c>
      <c r="AF104" s="313">
        <v>0</v>
      </c>
      <c r="AG104" s="313">
        <v>0</v>
      </c>
      <c r="AH104" s="313">
        <v>0</v>
      </c>
      <c r="AI104" s="313">
        <v>0</v>
      </c>
      <c r="AJ104" s="313">
        <v>0</v>
      </c>
      <c r="AK104" s="313">
        <v>0</v>
      </c>
      <c r="AL104" s="313">
        <v>0</v>
      </c>
      <c r="AM104" s="313">
        <v>0</v>
      </c>
      <c r="AN104" s="313">
        <v>0</v>
      </c>
      <c r="AO104" s="313">
        <v>0</v>
      </c>
      <c r="AP104" s="313">
        <v>0</v>
      </c>
      <c r="AQ104" s="313">
        <v>0</v>
      </c>
      <c r="AR104" s="313">
        <f t="shared" si="81"/>
        <v>0</v>
      </c>
      <c r="AS104" s="313">
        <f t="shared" si="82"/>
        <v>0</v>
      </c>
    </row>
    <row r="105" spans="1:45" s="297" customFormat="1" x14ac:dyDescent="0.3">
      <c r="A105" s="302" t="s">
        <v>55</v>
      </c>
      <c r="B105" s="285" t="s">
        <v>1012</v>
      </c>
      <c r="C105" s="301" t="s">
        <v>748</v>
      </c>
      <c r="D105" s="324">
        <f>[1]Свод!L100</f>
        <v>0</v>
      </c>
      <c r="E105" s="324">
        <f>[1]Свод!N100</f>
        <v>0</v>
      </c>
      <c r="F105" s="324">
        <f>[1]Свод!P100</f>
        <v>37.104753340000002</v>
      </c>
      <c r="G105" s="324">
        <f>[1]Свод!R100</f>
        <v>84.970972210000014</v>
      </c>
      <c r="H105" s="324">
        <v>113.79957250000001</v>
      </c>
      <c r="I105" s="324">
        <f>'[4]11. БДР'!$G$311/1000</f>
        <v>113.79957250000001</v>
      </c>
      <c r="J105" s="324">
        <v>185.50340596999999</v>
      </c>
      <c r="K105" s="324">
        <f>'[4]11. БДР'!$H$311/1000</f>
        <v>188.88378959000002</v>
      </c>
      <c r="L105" s="324">
        <v>65.825616784999994</v>
      </c>
      <c r="M105" s="324">
        <f>'[4]11. БДР'!$I$311/1000</f>
        <v>65.825616784999994</v>
      </c>
      <c r="N105" s="324">
        <v>438.29906059959995</v>
      </c>
      <c r="O105" s="324">
        <f>'[4]11. БДР'!$P$311/1000</f>
        <v>239.2504480266</v>
      </c>
      <c r="P105" s="324">
        <v>396.05966605076702</v>
      </c>
      <c r="Q105" s="324">
        <f>'[4]11. БДР'!$Q$311/1000</f>
        <v>315.21620570389501</v>
      </c>
      <c r="R105" s="324">
        <v>322.59344133784452</v>
      </c>
      <c r="S105" s="324">
        <f>'[4]11. БДР'!$R$311/1000</f>
        <v>299.90833206685062</v>
      </c>
      <c r="T105" s="324">
        <v>297.02749066409746</v>
      </c>
      <c r="U105" s="324">
        <f>'[4]11. БДР'!$S$311/1000</f>
        <v>258.89082507161208</v>
      </c>
      <c r="V105" s="324">
        <v>272.15553880765918</v>
      </c>
      <c r="W105" s="324">
        <f>W106+W107+W109+W112+W113</f>
        <v>218.37262608178713</v>
      </c>
      <c r="X105" s="324">
        <v>247.88143406603649</v>
      </c>
      <c r="Y105" s="324">
        <f>Y106+Y107+Y109+Y112+Y113</f>
        <v>178.45132750944654</v>
      </c>
      <c r="Z105" s="324">
        <v>224.12723029444643</v>
      </c>
      <c r="AA105" s="324">
        <f>AA106+AA107+AA109+AA112+AA113</f>
        <v>139.04895480888814</v>
      </c>
      <c r="AB105" s="324">
        <v>200.82565026890362</v>
      </c>
      <c r="AC105" s="324">
        <f>AC106+AC107+AC109+AC112+AC113</f>
        <v>100.09820150317923</v>
      </c>
      <c r="AD105" s="324">
        <v>177.91864118107156</v>
      </c>
      <c r="AE105" s="324">
        <f>AE106+AE107+AE109+AE112+AE113</f>
        <v>61.54098465344731</v>
      </c>
      <c r="AF105" s="324">
        <v>155.35612618014034</v>
      </c>
      <c r="AG105" s="324">
        <f>AG106+AG107+AG109+AG112+AG113</f>
        <v>37.403996792399312</v>
      </c>
      <c r="AH105" s="324">
        <v>133.09492536852196</v>
      </c>
      <c r="AI105" s="324">
        <f>AI106+AI107+AI109+AI112+AI113</f>
        <v>36.090106307742765</v>
      </c>
      <c r="AJ105" s="324">
        <v>111.09782326587153</v>
      </c>
      <c r="AK105" s="324">
        <f>AK106+AK107+AK109+AK112+AK113</f>
        <v>35.295125951713892</v>
      </c>
      <c r="AL105" s="324">
        <v>89.332762874233012</v>
      </c>
      <c r="AM105" s="324">
        <f>AM106+AM107+AM109+AM112+AM113</f>
        <v>34.731022988391814</v>
      </c>
      <c r="AN105" s="324">
        <v>68.341149172380767</v>
      </c>
      <c r="AO105" s="324">
        <f>AO106+AO107+AO109+AO112+AO113</f>
        <v>34.939167467001653</v>
      </c>
      <c r="AP105" s="324">
        <v>50.158247197055069</v>
      </c>
      <c r="AQ105" s="324">
        <f>AQ106+AQ107+AQ109+AQ112+AQ113</f>
        <v>37.954788446848134</v>
      </c>
      <c r="AR105" s="324">
        <f t="shared" si="81"/>
        <v>3671.4735081336298</v>
      </c>
      <c r="AS105" s="324">
        <f t="shared" si="82"/>
        <v>2517.7768178048041</v>
      </c>
    </row>
    <row r="106" spans="1:45" s="297" customFormat="1" x14ac:dyDescent="0.3">
      <c r="A106" s="302" t="s">
        <v>526</v>
      </c>
      <c r="B106" s="284" t="s">
        <v>934</v>
      </c>
      <c r="C106" s="301" t="s">
        <v>748</v>
      </c>
      <c r="D106" s="324">
        <v>0</v>
      </c>
      <c r="E106" s="324">
        <v>0</v>
      </c>
      <c r="F106" s="324">
        <v>0</v>
      </c>
      <c r="G106" s="324">
        <v>0</v>
      </c>
      <c r="H106" s="324">
        <v>6.7134526000000001</v>
      </c>
      <c r="I106" s="324">
        <f>('[4]11. БДР'!$G$258+'[4]11. БДР'!$G$259)/1000</f>
        <v>6.7134526000000001</v>
      </c>
      <c r="J106" s="324">
        <v>6.0925597899999993</v>
      </c>
      <c r="K106" s="324">
        <f>('[4]11. БДР'!$H$258+'[4]11. БДР'!$H$259)/1000</f>
        <v>4.9350126999999997</v>
      </c>
      <c r="L106" s="324">
        <v>6.1082150000000004</v>
      </c>
      <c r="M106" s="324">
        <f>('[4]11. БДР'!$I$258+'[4]11. БДР'!$I$259)/1000</f>
        <v>6.1082150000000004</v>
      </c>
      <c r="N106" s="324">
        <v>8.4305020800000001</v>
      </c>
      <c r="O106" s="324">
        <f>('[4]11. БДР'!$P$258+'[4]11. БДР'!$P$259)/1000</f>
        <v>7.3071476450000006</v>
      </c>
      <c r="P106" s="324">
        <v>8.7677221632000002</v>
      </c>
      <c r="Q106" s="324">
        <f>('[4]11. БДР'!$Q$258+'[4]11. БДР'!$Q$259)/1000</f>
        <v>7.5994335508000006</v>
      </c>
      <c r="R106" s="324">
        <v>9.1184310497280023</v>
      </c>
      <c r="S106" s="324">
        <f>('[4]11. БДР'!$R$258+'[4]11. БДР'!$R$259)/1000</f>
        <v>7.9034108928320013</v>
      </c>
      <c r="T106" s="324">
        <v>9.2714332512256004</v>
      </c>
      <c r="U106" s="324">
        <f>('[4]11. БДР'!$S$258+'[4]11. БДР'!$S$259)/1000</f>
        <v>8.219547328545282</v>
      </c>
      <c r="V106" s="324">
        <v>9.549576248762369</v>
      </c>
      <c r="W106" s="324">
        <f>U106*1.03</f>
        <v>8.4661337484016403</v>
      </c>
      <c r="X106" s="324">
        <v>9.8360635362252395</v>
      </c>
      <c r="Y106" s="324">
        <f>W106*1.03</f>
        <v>8.7201177608536895</v>
      </c>
      <c r="Z106" s="324">
        <v>10.131145442311997</v>
      </c>
      <c r="AA106" s="324">
        <f>Y106*1.03</f>
        <v>8.9817212936792998</v>
      </c>
      <c r="AB106" s="324">
        <v>10.435079805581356</v>
      </c>
      <c r="AC106" s="324">
        <f>AA106*1.03</f>
        <v>9.2511729324896788</v>
      </c>
      <c r="AD106" s="324">
        <v>10.748132199748797</v>
      </c>
      <c r="AE106" s="324">
        <f>AC106*1.03</f>
        <v>9.5287081204643691</v>
      </c>
      <c r="AF106" s="324">
        <v>11.070576165741262</v>
      </c>
      <c r="AG106" s="324">
        <f>AE106*1.03</f>
        <v>9.8145693640783005</v>
      </c>
      <c r="AH106" s="324">
        <v>11.4026934507135</v>
      </c>
      <c r="AI106" s="324">
        <f>AG106*1.03</f>
        <v>10.10900644500065</v>
      </c>
      <c r="AJ106" s="324">
        <v>11.744774254234905</v>
      </c>
      <c r="AK106" s="324">
        <f>AI106*1.03</f>
        <v>10.41227663835067</v>
      </c>
      <c r="AL106" s="324">
        <v>12.097117481861952</v>
      </c>
      <c r="AM106" s="324">
        <f>AK106*1.03</f>
        <v>10.724644937501191</v>
      </c>
      <c r="AN106" s="324">
        <v>12.460031006317811</v>
      </c>
      <c r="AO106" s="324">
        <f>AM106*1.03</f>
        <v>11.046384285626226</v>
      </c>
      <c r="AP106" s="324">
        <v>12.833831936507346</v>
      </c>
      <c r="AQ106" s="324">
        <f>AO106*1.03</f>
        <v>11.377775814195013</v>
      </c>
      <c r="AR106" s="324">
        <f t="shared" si="81"/>
        <v>176.81133746216014</v>
      </c>
      <c r="AS106" s="324">
        <f t="shared" si="82"/>
        <v>157.21873105781802</v>
      </c>
    </row>
    <row r="107" spans="1:45" s="348" customFormat="1" x14ac:dyDescent="0.3">
      <c r="A107" s="343" t="s">
        <v>527</v>
      </c>
      <c r="B107" s="349" t="s">
        <v>935</v>
      </c>
      <c r="C107" s="345" t="s">
        <v>748</v>
      </c>
      <c r="D107" s="346">
        <f>[1]Свод!L102</f>
        <v>0</v>
      </c>
      <c r="E107" s="346">
        <f>[1]Свод!N102</f>
        <v>0</v>
      </c>
      <c r="F107" s="346">
        <f>[1]Свод!P102</f>
        <v>0</v>
      </c>
      <c r="G107" s="346">
        <f>[1]Свод!R102</f>
        <v>47.866218869999997</v>
      </c>
      <c r="H107" s="346">
        <v>48.672229819999998</v>
      </c>
      <c r="I107" s="346">
        <f>'[4]11. БДР'!$G$250/1000</f>
        <v>48.672229819999998</v>
      </c>
      <c r="J107" s="346">
        <v>49.384170519999998</v>
      </c>
      <c r="K107" s="346">
        <f>'[4]11. БДР'!$H$250/1000</f>
        <v>49.324196689999994</v>
      </c>
      <c r="L107" s="346">
        <v>46.858033119999995</v>
      </c>
      <c r="M107" s="346">
        <f>'[4]11. БДР'!$I$250/1000</f>
        <v>46.858033119999995</v>
      </c>
      <c r="N107" s="346">
        <v>241.84491590799999</v>
      </c>
      <c r="O107" s="346">
        <f>'[4]11. БДР'!$P$250/1000</f>
        <v>43.919657770000001</v>
      </c>
      <c r="P107" s="346">
        <v>376.28141957150302</v>
      </c>
      <c r="Q107" s="346">
        <f>'[4]11. БДР'!$Q$250/1000</f>
        <v>296.60624783703105</v>
      </c>
      <c r="R107" s="346">
        <v>302.02406499940997</v>
      </c>
      <c r="S107" s="346">
        <f>'[4]11. БДР'!$R$250/1000</f>
        <v>280.55397588531201</v>
      </c>
      <c r="T107" s="346">
        <v>275.847074312617</v>
      </c>
      <c r="U107" s="346">
        <f>'[4]11. БДР'!$S$250/1000</f>
        <v>238.76229464281198</v>
      </c>
      <c r="V107" s="346">
        <v>250.33970996563426</v>
      </c>
      <c r="W107" s="346">
        <f>W207+W108</f>
        <v>197.64023974012304</v>
      </c>
      <c r="X107" s="346">
        <v>225.41113035875082</v>
      </c>
      <c r="Y107" s="346">
        <f>Y207+Y108</f>
        <v>157.09696957753249</v>
      </c>
      <c r="Z107" s="346">
        <v>200.9828174759422</v>
      </c>
      <c r="AA107" s="346">
        <f>AA207+AA108</f>
        <v>117.05396613901669</v>
      </c>
      <c r="AB107" s="346">
        <v>176.98690506584427</v>
      </c>
      <c r="AC107" s="346">
        <f>AC207+AC108</f>
        <v>77.443363173211623</v>
      </c>
      <c r="AD107" s="346">
        <v>153.36473362192044</v>
      </c>
      <c r="AE107" s="346">
        <f>AE207+AE108</f>
        <v>38.206501173580676</v>
      </c>
      <c r="AF107" s="346">
        <v>130.06560139421467</v>
      </c>
      <c r="AG107" s="346">
        <f>AG207+AG108</f>
        <v>13.369478808136678</v>
      </c>
      <c r="AH107" s="346">
        <v>107.04568483901853</v>
      </c>
      <c r="AI107" s="346">
        <f>AI207+AI108</f>
        <v>11.334552783952253</v>
      </c>
      <c r="AJ107" s="346">
        <v>84.267105520482986</v>
      </c>
      <c r="AK107" s="346">
        <f>AK207+AK108</f>
        <v>9.796905822209661</v>
      </c>
      <c r="AL107" s="346">
        <v>61.697123596482811</v>
      </c>
      <c r="AM107" s="346">
        <f>AM207+AM108</f>
        <v>8.4678562550024541</v>
      </c>
      <c r="AN107" s="346">
        <v>39.307440716298053</v>
      </c>
      <c r="AO107" s="346">
        <f>AO207+AO108</f>
        <v>7.3191057316106196</v>
      </c>
      <c r="AP107" s="346">
        <v>17.073597487289884</v>
      </c>
      <c r="AQ107" s="346">
        <f>AQ207+AQ108</f>
        <v>6.3261948593953665</v>
      </c>
      <c r="AR107" s="346">
        <f t="shared" si="81"/>
        <v>2835.3199771634095</v>
      </c>
      <c r="AS107" s="346">
        <f t="shared" si="82"/>
        <v>1696.6179886989264</v>
      </c>
    </row>
    <row r="108" spans="1:45" s="299" customFormat="1" x14ac:dyDescent="0.3">
      <c r="A108" s="302" t="s">
        <v>1099</v>
      </c>
      <c r="B108" s="286" t="s">
        <v>1126</v>
      </c>
      <c r="C108" s="301" t="s">
        <v>748</v>
      </c>
      <c r="D108" s="324">
        <v>0</v>
      </c>
      <c r="E108" s="324">
        <v>0</v>
      </c>
      <c r="F108" s="324">
        <v>0</v>
      </c>
      <c r="G108" s="324">
        <v>0</v>
      </c>
      <c r="H108" s="324">
        <v>48.672229819999998</v>
      </c>
      <c r="I108" s="324">
        <f>'[4]11. БДР'!$G$254/1000</f>
        <v>48.672229819999998</v>
      </c>
      <c r="J108" s="324">
        <v>49.384170519999998</v>
      </c>
      <c r="K108" s="324">
        <f>'[4]11. БДР'!$H$254/1000</f>
        <v>49.324196689999994</v>
      </c>
      <c r="L108" s="324">
        <v>46.858033119999995</v>
      </c>
      <c r="M108" s="324">
        <f>'[4]11. БДР'!$I$254/1000</f>
        <v>46.858033119999995</v>
      </c>
      <c r="N108" s="324">
        <v>43.919657770000001</v>
      </c>
      <c r="O108" s="324">
        <f>'[4]11. БДР'!$P$254/1000</f>
        <v>43.919657770000001</v>
      </c>
      <c r="P108" s="324">
        <v>40.408480230000002</v>
      </c>
      <c r="Q108" s="324">
        <f>'[4]11. БДР'!$Q$254/1000</f>
        <v>40.408480230000002</v>
      </c>
      <c r="R108" s="324">
        <v>36.385474090000002</v>
      </c>
      <c r="S108" s="324">
        <f>'[4]11. БДР'!$R$254/1000</f>
        <v>36.385474090000002</v>
      </c>
      <c r="T108" s="324">
        <v>31.449415760000001</v>
      </c>
      <c r="U108" s="324">
        <f>'[4]11. БДР'!$S$254/1000</f>
        <v>31.449415760000001</v>
      </c>
      <c r="V108" s="324">
        <v>27.182983769810662</v>
      </c>
      <c r="W108" s="324">
        <f>(U108/S108)*U108</f>
        <v>27.182983769810662</v>
      </c>
      <c r="X108" s="324">
        <v>23.49533651972013</v>
      </c>
      <c r="Y108" s="324">
        <f>(W108/U108)*W108</f>
        <v>23.49533651972013</v>
      </c>
      <c r="Z108" s="324">
        <v>20.307955993704347</v>
      </c>
      <c r="AA108" s="324">
        <f>(Y108/W108)*Y108</f>
        <v>20.307955993704347</v>
      </c>
      <c r="AB108" s="324">
        <v>17.552975940399293</v>
      </c>
      <c r="AC108" s="324">
        <f>(AA108/Y108)*AA108</f>
        <v>17.552975940399293</v>
      </c>
      <c r="AD108" s="324">
        <v>15.171736853268365</v>
      </c>
      <c r="AE108" s="324">
        <f>(AC108/AA108)*AC108</f>
        <v>15.171736853268365</v>
      </c>
      <c r="AF108" s="324">
        <v>13.113536982355445</v>
      </c>
      <c r="AG108" s="324">
        <f>(AE108/AC108)*AE108</f>
        <v>13.113536982355445</v>
      </c>
      <c r="AH108" s="324">
        <v>11.334552783952253</v>
      </c>
      <c r="AI108" s="324">
        <f>(AG108/AE108)*AG108</f>
        <v>11.334552783952253</v>
      </c>
      <c r="AJ108" s="324">
        <v>9.796905822209661</v>
      </c>
      <c r="AK108" s="324">
        <f>(AI108/AG108)*AI108</f>
        <v>9.796905822209661</v>
      </c>
      <c r="AL108" s="324">
        <v>8.4678562550024541</v>
      </c>
      <c r="AM108" s="324">
        <f>(AK108/AI108)*AK108</f>
        <v>8.4678562550024541</v>
      </c>
      <c r="AN108" s="324">
        <v>7.3191057316106196</v>
      </c>
      <c r="AO108" s="324">
        <f>(AM108/AK108)*AM108</f>
        <v>7.3191057316106196</v>
      </c>
      <c r="AP108" s="324">
        <v>6.3261948593953665</v>
      </c>
      <c r="AQ108" s="324">
        <f>(AO108/AM108)*AO108</f>
        <v>6.3261948593953665</v>
      </c>
      <c r="AR108" s="324">
        <f t="shared" si="81"/>
        <v>457.14660282142853</v>
      </c>
      <c r="AS108" s="324">
        <f t="shared" si="82"/>
        <v>457.08662899142854</v>
      </c>
    </row>
    <row r="109" spans="1:45" s="297" customFormat="1" x14ac:dyDescent="0.3">
      <c r="A109" s="302" t="s">
        <v>528</v>
      </c>
      <c r="B109" s="284" t="s">
        <v>1015</v>
      </c>
      <c r="C109" s="301" t="s">
        <v>748</v>
      </c>
      <c r="D109" s="324">
        <f>[1]Свод!L103</f>
        <v>0</v>
      </c>
      <c r="E109" s="324">
        <f>[1]Свод!N103</f>
        <v>0</v>
      </c>
      <c r="F109" s="324">
        <f>[1]Свод!P103</f>
        <v>1.3140000000000001</v>
      </c>
      <c r="G109" s="324">
        <f>[1]Свод!R103</f>
        <v>1.3140000000000001</v>
      </c>
      <c r="H109" s="324">
        <v>32.393999999999998</v>
      </c>
      <c r="I109" s="324">
        <f>'[4]11. БДР'!$G$289/1000</f>
        <v>32.393999999999998</v>
      </c>
      <c r="J109" s="324">
        <v>116.1643687</v>
      </c>
      <c r="K109" s="324">
        <f>'[4]11. БДР'!$H$289/1000</f>
        <v>122.56250037000001</v>
      </c>
      <c r="L109" s="324">
        <v>0</v>
      </c>
      <c r="M109" s="324">
        <f>'[4]11. БДР'!$I$289/1000</f>
        <v>0</v>
      </c>
      <c r="N109" s="324">
        <v>0</v>
      </c>
      <c r="O109" s="324">
        <f>'[4]11. БДР'!$P$289/1000</f>
        <v>0</v>
      </c>
      <c r="P109" s="324">
        <v>0</v>
      </c>
      <c r="Q109" s="324">
        <f>'[4]11. БДР'!$Q$289/1000</f>
        <v>0</v>
      </c>
      <c r="R109" s="324">
        <v>0</v>
      </c>
      <c r="S109" s="324">
        <f>'[4]11. БДР'!$R$289/1000</f>
        <v>0</v>
      </c>
      <c r="T109" s="324">
        <v>0</v>
      </c>
      <c r="U109" s="324">
        <f>'[4]11. БДР'!$S$289/1000</f>
        <v>0</v>
      </c>
      <c r="V109" s="324">
        <v>0</v>
      </c>
      <c r="W109" s="324">
        <f>[1]Свод!AH103</f>
        <v>0</v>
      </c>
      <c r="X109" s="324">
        <v>0</v>
      </c>
      <c r="Y109" s="324">
        <f>[1]Свод!AJ103</f>
        <v>0</v>
      </c>
      <c r="Z109" s="324">
        <v>0</v>
      </c>
      <c r="AA109" s="324">
        <f>[1]Свод!AL103</f>
        <v>0</v>
      </c>
      <c r="AB109" s="324">
        <v>0</v>
      </c>
      <c r="AC109" s="324">
        <f>[1]Свод!AN103</f>
        <v>0</v>
      </c>
      <c r="AD109" s="324">
        <v>0</v>
      </c>
      <c r="AE109" s="324">
        <f>[1]Свод!AP103</f>
        <v>0</v>
      </c>
      <c r="AF109" s="324">
        <v>0</v>
      </c>
      <c r="AG109" s="324">
        <f>[1]Свод!AR103</f>
        <v>0</v>
      </c>
      <c r="AH109" s="324">
        <v>0</v>
      </c>
      <c r="AI109" s="324">
        <f>[1]Свод!AT103</f>
        <v>0</v>
      </c>
      <c r="AJ109" s="324">
        <v>0</v>
      </c>
      <c r="AK109" s="324">
        <f>[1]Свод!AV103</f>
        <v>0</v>
      </c>
      <c r="AL109" s="324">
        <v>0</v>
      </c>
      <c r="AM109" s="324">
        <f>[1]Свод!AX103</f>
        <v>0</v>
      </c>
      <c r="AN109" s="324">
        <v>0.56899999999999995</v>
      </c>
      <c r="AO109" s="324">
        <f>[1]Свод!AZ103</f>
        <v>0.56899999999999995</v>
      </c>
      <c r="AP109" s="324">
        <v>3.766</v>
      </c>
      <c r="AQ109" s="324">
        <f>[1]Свод!BB103</f>
        <v>3.766</v>
      </c>
      <c r="AR109" s="324">
        <f t="shared" si="81"/>
        <v>155.52136870000001</v>
      </c>
      <c r="AS109" s="324">
        <f t="shared" si="82"/>
        <v>161.91950037000001</v>
      </c>
    </row>
    <row r="110" spans="1:45" s="297" customFormat="1" x14ac:dyDescent="0.3">
      <c r="A110" s="302" t="s">
        <v>529</v>
      </c>
      <c r="B110" s="286" t="s">
        <v>647</v>
      </c>
      <c r="C110" s="301" t="s">
        <v>748</v>
      </c>
      <c r="D110" s="324">
        <f>[1]Свод!L104</f>
        <v>0</v>
      </c>
      <c r="E110" s="324">
        <f>[1]Свод!N104</f>
        <v>0</v>
      </c>
      <c r="F110" s="324">
        <f>[1]Свод!P104</f>
        <v>1.3140000000000001</v>
      </c>
      <c r="G110" s="324">
        <f>[1]Свод!R104</f>
        <v>0</v>
      </c>
      <c r="H110" s="324">
        <v>0.56899999999999995</v>
      </c>
      <c r="I110" s="324">
        <f>'[4]11. БДР'!$G$290/1000</f>
        <v>0.56899999999999995</v>
      </c>
      <c r="J110" s="324">
        <v>0.19690476999999998</v>
      </c>
      <c r="K110" s="324">
        <f>'[4]11. БДР'!$H$290/1000</f>
        <v>2.4713185700000002</v>
      </c>
      <c r="L110" s="324">
        <v>0</v>
      </c>
      <c r="M110" s="324">
        <f>'[4]11. БДР'!$I$290/1000</f>
        <v>0</v>
      </c>
      <c r="N110" s="324">
        <v>0</v>
      </c>
      <c r="O110" s="324">
        <f>'[4]11. БДР'!$P$290/1000</f>
        <v>0</v>
      </c>
      <c r="P110" s="324">
        <v>0</v>
      </c>
      <c r="Q110" s="324">
        <f>'[4]11. БДР'!$Q$290/1000</f>
        <v>0</v>
      </c>
      <c r="R110" s="324">
        <v>0</v>
      </c>
      <c r="S110" s="324">
        <f>'[4]11. БДР'!$R$290/1000</f>
        <v>0</v>
      </c>
      <c r="T110" s="324">
        <v>0</v>
      </c>
      <c r="U110" s="324">
        <f>'[4]11. БДР'!$S$290/1000</f>
        <v>0</v>
      </c>
      <c r="V110" s="324">
        <v>0</v>
      </c>
      <c r="W110" s="324">
        <f>[1]Свод!AH104</f>
        <v>0</v>
      </c>
      <c r="X110" s="324">
        <v>0</v>
      </c>
      <c r="Y110" s="324">
        <v>0</v>
      </c>
      <c r="Z110" s="324">
        <v>0</v>
      </c>
      <c r="AA110" s="324">
        <v>0</v>
      </c>
      <c r="AB110" s="324">
        <v>0</v>
      </c>
      <c r="AC110" s="324">
        <v>0</v>
      </c>
      <c r="AD110" s="324">
        <v>0</v>
      </c>
      <c r="AE110" s="324">
        <v>0</v>
      </c>
      <c r="AF110" s="324">
        <v>0</v>
      </c>
      <c r="AG110" s="324">
        <v>0</v>
      </c>
      <c r="AH110" s="324">
        <v>0</v>
      </c>
      <c r="AI110" s="324">
        <v>0</v>
      </c>
      <c r="AJ110" s="324">
        <v>0</v>
      </c>
      <c r="AK110" s="324">
        <v>0</v>
      </c>
      <c r="AL110" s="324">
        <v>0</v>
      </c>
      <c r="AM110" s="324">
        <v>0</v>
      </c>
      <c r="AN110" s="324">
        <v>0</v>
      </c>
      <c r="AO110" s="324">
        <v>0</v>
      </c>
      <c r="AP110" s="324">
        <v>33.138999999999996</v>
      </c>
      <c r="AQ110" s="324">
        <f>[1]Свод!BB104</f>
        <v>33.138999999999996</v>
      </c>
      <c r="AR110" s="324">
        <f t="shared" si="81"/>
        <v>35.218904770000002</v>
      </c>
      <c r="AS110" s="324">
        <f t="shared" si="82"/>
        <v>37.49331857</v>
      </c>
    </row>
    <row r="111" spans="1:45" s="299" customFormat="1" x14ac:dyDescent="0.3">
      <c r="A111" s="302" t="s">
        <v>1100</v>
      </c>
      <c r="B111" s="286" t="s">
        <v>1101</v>
      </c>
      <c r="C111" s="301" t="s">
        <v>748</v>
      </c>
      <c r="D111" s="324">
        <f t="shared" ref="D111:G111" si="140">D109-D110</f>
        <v>0</v>
      </c>
      <c r="E111" s="324">
        <f t="shared" si="140"/>
        <v>0</v>
      </c>
      <c r="F111" s="324">
        <f t="shared" si="140"/>
        <v>0</v>
      </c>
      <c r="G111" s="324">
        <f t="shared" si="140"/>
        <v>1.3140000000000001</v>
      </c>
      <c r="H111" s="324">
        <v>31.824999999999999</v>
      </c>
      <c r="I111" s="324">
        <f t="shared" ref="I111:O111" si="141">I109-I110</f>
        <v>31.824999999999999</v>
      </c>
      <c r="J111" s="324">
        <v>115.96746392999999</v>
      </c>
      <c r="K111" s="324">
        <f t="shared" si="141"/>
        <v>120.09118180000002</v>
      </c>
      <c r="L111" s="324">
        <v>0</v>
      </c>
      <c r="M111" s="324">
        <f t="shared" ref="M111" si="142">M109-M110</f>
        <v>0</v>
      </c>
      <c r="N111" s="324">
        <v>0</v>
      </c>
      <c r="O111" s="324">
        <f t="shared" si="141"/>
        <v>0</v>
      </c>
      <c r="P111" s="324">
        <v>0</v>
      </c>
      <c r="Q111" s="324">
        <f t="shared" ref="Q111" si="143">Q109-Q110</f>
        <v>0</v>
      </c>
      <c r="R111" s="324">
        <v>0</v>
      </c>
      <c r="S111" s="324">
        <f t="shared" ref="S111:U111" si="144">S109-S110</f>
        <v>0</v>
      </c>
      <c r="T111" s="324">
        <v>0</v>
      </c>
      <c r="U111" s="324">
        <f t="shared" si="144"/>
        <v>0</v>
      </c>
      <c r="V111" s="324">
        <v>0</v>
      </c>
      <c r="W111" s="324">
        <f t="shared" ref="W111" si="145">W109-W110</f>
        <v>0</v>
      </c>
      <c r="X111" s="324">
        <v>0</v>
      </c>
      <c r="Y111" s="324">
        <f t="shared" ref="Y111" si="146">Y109-Y110</f>
        <v>0</v>
      </c>
      <c r="Z111" s="324">
        <v>0</v>
      </c>
      <c r="AA111" s="324">
        <f t="shared" ref="AA111" si="147">AA109-AA110</f>
        <v>0</v>
      </c>
      <c r="AB111" s="324">
        <v>0</v>
      </c>
      <c r="AC111" s="324">
        <f t="shared" ref="AC111" si="148">AC109-AC110</f>
        <v>0</v>
      </c>
      <c r="AD111" s="324">
        <v>0</v>
      </c>
      <c r="AE111" s="324">
        <f t="shared" ref="AE111" si="149">AE109-AE110</f>
        <v>0</v>
      </c>
      <c r="AF111" s="324">
        <v>0</v>
      </c>
      <c r="AG111" s="324">
        <f t="shared" ref="AG111" si="150">AG109-AG110</f>
        <v>0</v>
      </c>
      <c r="AH111" s="324">
        <v>0</v>
      </c>
      <c r="AI111" s="324">
        <f t="shared" ref="AI111" si="151">AI109-AI110</f>
        <v>0</v>
      </c>
      <c r="AJ111" s="324">
        <v>0</v>
      </c>
      <c r="AK111" s="324">
        <f t="shared" ref="AK111" si="152">AK109-AK110</f>
        <v>0</v>
      </c>
      <c r="AL111" s="324">
        <v>0</v>
      </c>
      <c r="AM111" s="324">
        <f t="shared" ref="AM111" si="153">AM109-AM110</f>
        <v>0</v>
      </c>
      <c r="AN111" s="324">
        <v>0.56899999999999995</v>
      </c>
      <c r="AO111" s="324">
        <f t="shared" ref="AO111" si="154">AO109-AO110</f>
        <v>0.56899999999999995</v>
      </c>
      <c r="AP111" s="324">
        <v>-29.372999999999998</v>
      </c>
      <c r="AQ111" s="324">
        <f t="shared" ref="AQ111" si="155">AQ109-AQ110</f>
        <v>-29.372999999999998</v>
      </c>
      <c r="AR111" s="324">
        <f t="shared" si="81"/>
        <v>120.30246393</v>
      </c>
      <c r="AS111" s="324">
        <f t="shared" si="82"/>
        <v>124.42618180000001</v>
      </c>
    </row>
    <row r="112" spans="1:45" s="297" customFormat="1" x14ac:dyDescent="0.3">
      <c r="A112" s="302" t="s">
        <v>530</v>
      </c>
      <c r="B112" s="284" t="s">
        <v>936</v>
      </c>
      <c r="C112" s="301" t="s">
        <v>748</v>
      </c>
      <c r="D112" s="324">
        <f t="shared" ref="D112:G112" si="156">D105-D106-D107-D109-D113</f>
        <v>0</v>
      </c>
      <c r="E112" s="324">
        <f t="shared" si="156"/>
        <v>0</v>
      </c>
      <c r="F112" s="324">
        <f t="shared" si="156"/>
        <v>35.790753340000002</v>
      </c>
      <c r="G112" s="324">
        <f t="shared" si="156"/>
        <v>35.790753340000016</v>
      </c>
      <c r="H112" s="324">
        <v>26.019890080000017</v>
      </c>
      <c r="I112" s="324">
        <f t="shared" ref="I112:O112" si="157">I105-I106-I107-I109-I113</f>
        <v>26.019890080000017</v>
      </c>
      <c r="J112" s="324">
        <v>13.862306959999998</v>
      </c>
      <c r="K112" s="324">
        <f t="shared" si="157"/>
        <v>12.062079830000016</v>
      </c>
      <c r="L112" s="324">
        <v>12.859368664999998</v>
      </c>
      <c r="M112" s="324">
        <f t="shared" ref="M112" si="158">M105-M106-M107-M109-M113</f>
        <v>12.859368664999998</v>
      </c>
      <c r="N112" s="324">
        <v>188.02364261159997</v>
      </c>
      <c r="O112" s="324">
        <f t="shared" si="157"/>
        <v>188.0236426116</v>
      </c>
      <c r="P112" s="324">
        <v>11.010524316063993</v>
      </c>
      <c r="Q112" s="324">
        <f t="shared" ref="Q112" si="159">Q105-Q106-Q107-Q109-Q113</f>
        <v>11.010524316063936</v>
      </c>
      <c r="R112" s="324">
        <v>11.450945288706578</v>
      </c>
      <c r="S112" s="324">
        <f t="shared" ref="S112:U112" si="160">S105-S106-S107-S109-S113</f>
        <v>11.450945288706578</v>
      </c>
      <c r="T112" s="324">
        <v>11.908983100254886</v>
      </c>
      <c r="U112" s="324">
        <f t="shared" si="160"/>
        <v>11.908983100254829</v>
      </c>
      <c r="V112" s="324">
        <v>12.266252593262534</v>
      </c>
      <c r="W112" s="324">
        <f>U112*1.03</f>
        <v>12.266252593262475</v>
      </c>
      <c r="X112" s="324">
        <v>12.63424017106041</v>
      </c>
      <c r="Y112" s="324">
        <f>W112*1.03</f>
        <v>12.63424017106035</v>
      </c>
      <c r="Z112" s="324">
        <v>13.013267376192223</v>
      </c>
      <c r="AA112" s="324">
        <f>Y112*1.03</f>
        <v>13.013267376192161</v>
      </c>
      <c r="AB112" s="324">
        <v>13.40366539747799</v>
      </c>
      <c r="AC112" s="324">
        <f>AA112*1.03</f>
        <v>13.403665397477926</v>
      </c>
      <c r="AD112" s="324">
        <v>13.805775359402331</v>
      </c>
      <c r="AE112" s="324">
        <f>AC112*1.03</f>
        <v>13.805775359402265</v>
      </c>
      <c r="AF112" s="324">
        <v>14.2199486201844</v>
      </c>
      <c r="AG112" s="324">
        <f>AE112*1.03</f>
        <v>14.219948620184333</v>
      </c>
      <c r="AH112" s="324">
        <v>14.646547078789933</v>
      </c>
      <c r="AI112" s="324">
        <f>AG112*1.03</f>
        <v>14.646547078789864</v>
      </c>
      <c r="AJ112" s="324">
        <v>15.085943491153632</v>
      </c>
      <c r="AK112" s="324">
        <f>AI112*1.03</f>
        <v>15.085943491153559</v>
      </c>
      <c r="AL112" s="324">
        <v>15.538521795888242</v>
      </c>
      <c r="AM112" s="324">
        <f>AK112*1.03</f>
        <v>15.538521795888165</v>
      </c>
      <c r="AN112" s="324">
        <v>16.004677449764891</v>
      </c>
      <c r="AO112" s="324">
        <f>AM112*1.03</f>
        <v>16.004677449764809</v>
      </c>
      <c r="AP112" s="324">
        <v>16.484817773257838</v>
      </c>
      <c r="AQ112" s="324">
        <f>AO112*1.03</f>
        <v>16.484817773257753</v>
      </c>
      <c r="AR112" s="324">
        <f t="shared" si="81"/>
        <v>503.82082480805985</v>
      </c>
      <c r="AS112" s="324">
        <f t="shared" si="82"/>
        <v>502.02059767805912</v>
      </c>
    </row>
    <row r="113" spans="1:45" s="299" customFormat="1" ht="15" customHeight="1" x14ac:dyDescent="0.3">
      <c r="A113" s="302" t="s">
        <v>1103</v>
      </c>
      <c r="B113" s="284" t="s">
        <v>1102</v>
      </c>
      <c r="C113" s="301" t="s">
        <v>748</v>
      </c>
      <c r="D113" s="324">
        <v>0</v>
      </c>
      <c r="E113" s="324">
        <v>0</v>
      </c>
      <c r="F113" s="324">
        <v>0</v>
      </c>
      <c r="G113" s="324">
        <v>0</v>
      </c>
      <c r="H113" s="324">
        <v>0</v>
      </c>
      <c r="I113" s="324">
        <f>'[4]11. БДР'!$G$276/1000</f>
        <v>0</v>
      </c>
      <c r="J113" s="324">
        <v>0</v>
      </c>
      <c r="K113" s="324">
        <f>'[4]11. БДР'!$H$276/1000</f>
        <v>0</v>
      </c>
      <c r="L113" s="324">
        <v>0</v>
      </c>
      <c r="M113" s="324">
        <f>'[4]11. БДР'!$I$276/1000</f>
        <v>0</v>
      </c>
      <c r="N113" s="324">
        <v>0</v>
      </c>
      <c r="O113" s="324">
        <f>'[4]11. БДР'!$P$276/1000</f>
        <v>0</v>
      </c>
      <c r="P113" s="324">
        <v>0</v>
      </c>
      <c r="Q113" s="324">
        <f>'[4]11. БДР'!$Q$276/1000</f>
        <v>0</v>
      </c>
      <c r="R113" s="324">
        <v>0</v>
      </c>
      <c r="S113" s="324">
        <f>'[4]11. БДР'!$R$276/1000</f>
        <v>0</v>
      </c>
      <c r="T113" s="324">
        <v>0</v>
      </c>
      <c r="U113" s="324">
        <f>'[4]11. БДР'!$S$276/1000</f>
        <v>0</v>
      </c>
      <c r="V113" s="324">
        <v>0</v>
      </c>
      <c r="W113" s="324">
        <v>0</v>
      </c>
      <c r="X113" s="324">
        <v>0</v>
      </c>
      <c r="Y113" s="324">
        <v>0</v>
      </c>
      <c r="Z113" s="324">
        <v>0</v>
      </c>
      <c r="AA113" s="324">
        <v>0</v>
      </c>
      <c r="AB113" s="324">
        <v>0</v>
      </c>
      <c r="AC113" s="324">
        <v>0</v>
      </c>
      <c r="AD113" s="324">
        <v>0</v>
      </c>
      <c r="AE113" s="324">
        <v>0</v>
      </c>
      <c r="AF113" s="324">
        <v>0</v>
      </c>
      <c r="AG113" s="324">
        <v>0</v>
      </c>
      <c r="AH113" s="324">
        <v>0</v>
      </c>
      <c r="AI113" s="324">
        <v>0</v>
      </c>
      <c r="AJ113" s="324">
        <v>0</v>
      </c>
      <c r="AK113" s="324">
        <v>0</v>
      </c>
      <c r="AL113" s="324">
        <v>0</v>
      </c>
      <c r="AM113" s="324">
        <v>0</v>
      </c>
      <c r="AN113" s="324">
        <v>0</v>
      </c>
      <c r="AO113" s="324">
        <v>0</v>
      </c>
      <c r="AP113" s="324">
        <v>0</v>
      </c>
      <c r="AQ113" s="324">
        <v>0</v>
      </c>
      <c r="AR113" s="324">
        <f t="shared" si="81"/>
        <v>0</v>
      </c>
      <c r="AS113" s="324">
        <f t="shared" si="82"/>
        <v>0</v>
      </c>
    </row>
    <row r="114" spans="1:45" s="299" customFormat="1" x14ac:dyDescent="0.3">
      <c r="A114" s="302" t="s">
        <v>1105</v>
      </c>
      <c r="B114" s="284" t="s">
        <v>1104</v>
      </c>
      <c r="C114" s="301" t="s">
        <v>748</v>
      </c>
      <c r="D114" s="313">
        <v>0</v>
      </c>
      <c r="E114" s="313">
        <v>0</v>
      </c>
      <c r="F114" s="313">
        <v>0</v>
      </c>
      <c r="G114" s="313">
        <v>0</v>
      </c>
      <c r="H114" s="313">
        <v>0</v>
      </c>
      <c r="I114" s="313">
        <v>0</v>
      </c>
      <c r="J114" s="313">
        <v>0</v>
      </c>
      <c r="K114" s="313">
        <v>0</v>
      </c>
      <c r="L114" s="313">
        <v>0</v>
      </c>
      <c r="M114" s="313">
        <v>0</v>
      </c>
      <c r="N114" s="313">
        <v>0</v>
      </c>
      <c r="O114" s="313">
        <v>0</v>
      </c>
      <c r="P114" s="313">
        <v>0</v>
      </c>
      <c r="Q114" s="313">
        <v>0</v>
      </c>
      <c r="R114" s="313">
        <v>0</v>
      </c>
      <c r="S114" s="313">
        <v>0</v>
      </c>
      <c r="T114" s="313">
        <v>0</v>
      </c>
      <c r="U114" s="313">
        <v>0</v>
      </c>
      <c r="V114" s="313">
        <v>0</v>
      </c>
      <c r="W114" s="313">
        <v>0</v>
      </c>
      <c r="X114" s="313">
        <v>0</v>
      </c>
      <c r="Y114" s="313">
        <v>0</v>
      </c>
      <c r="Z114" s="313">
        <v>0</v>
      </c>
      <c r="AA114" s="313">
        <v>0</v>
      </c>
      <c r="AB114" s="313">
        <v>0</v>
      </c>
      <c r="AC114" s="313">
        <v>0</v>
      </c>
      <c r="AD114" s="313">
        <v>0</v>
      </c>
      <c r="AE114" s="313">
        <v>0</v>
      </c>
      <c r="AF114" s="313">
        <v>0</v>
      </c>
      <c r="AG114" s="313">
        <v>0</v>
      </c>
      <c r="AH114" s="313">
        <v>0</v>
      </c>
      <c r="AI114" s="313">
        <v>0</v>
      </c>
      <c r="AJ114" s="313">
        <v>0</v>
      </c>
      <c r="AK114" s="313">
        <v>0</v>
      </c>
      <c r="AL114" s="313">
        <v>0</v>
      </c>
      <c r="AM114" s="313">
        <v>0</v>
      </c>
      <c r="AN114" s="313">
        <v>0</v>
      </c>
      <c r="AO114" s="313">
        <v>0</v>
      </c>
      <c r="AP114" s="313">
        <v>0</v>
      </c>
      <c r="AQ114" s="313">
        <v>0</v>
      </c>
      <c r="AR114" s="313">
        <f t="shared" si="81"/>
        <v>0</v>
      </c>
      <c r="AS114" s="313">
        <f t="shared" si="82"/>
        <v>0</v>
      </c>
    </row>
    <row r="115" spans="1:45" s="297" customFormat="1" x14ac:dyDescent="0.3">
      <c r="A115" s="302" t="s">
        <v>28</v>
      </c>
      <c r="B115" s="295" t="s">
        <v>1157</v>
      </c>
      <c r="C115" s="301" t="s">
        <v>748</v>
      </c>
      <c r="D115" s="324">
        <f t="shared" ref="D115:G115" si="161">D81+D96</f>
        <v>18.758410860335502</v>
      </c>
      <c r="E115" s="324">
        <f t="shared" si="161"/>
        <v>48.908348980029245</v>
      </c>
      <c r="F115" s="324">
        <f t="shared" si="161"/>
        <v>84.508051248174866</v>
      </c>
      <c r="G115" s="324">
        <f t="shared" si="161"/>
        <v>36.641832378174854</v>
      </c>
      <c r="H115" s="324">
        <v>-66.028791621533614</v>
      </c>
      <c r="I115" s="324">
        <f t="shared" ref="I115:O115" si="162">I81+I96</f>
        <v>-66.028791621533614</v>
      </c>
      <c r="J115" s="324">
        <v>-106.15387055378167</v>
      </c>
      <c r="K115" s="324">
        <f t="shared" si="162"/>
        <v>-87.710899526860715</v>
      </c>
      <c r="L115" s="324">
        <v>-18.659730296462058</v>
      </c>
      <c r="M115" s="324">
        <f t="shared" ref="M115" si="163">M81+M96</f>
        <v>44.079486920646389</v>
      </c>
      <c r="N115" s="324">
        <v>-14.45143493469925</v>
      </c>
      <c r="O115" s="324">
        <f t="shared" si="162"/>
        <v>70.372467017425436</v>
      </c>
      <c r="P115" s="324">
        <v>-12.445746870459573</v>
      </c>
      <c r="Q115" s="324">
        <f t="shared" ref="Q115" si="164">Q81+Q96</f>
        <v>-0.64654478348080602</v>
      </c>
      <c r="R115" s="324">
        <v>-13.968754969008302</v>
      </c>
      <c r="S115" s="324">
        <f t="shared" ref="S115:U115" si="165">S81+S96</f>
        <v>190.6824770981932</v>
      </c>
      <c r="T115" s="324">
        <v>-23.211747168884358</v>
      </c>
      <c r="U115" s="324">
        <f t="shared" si="165"/>
        <v>169.68989147474235</v>
      </c>
      <c r="V115" s="324">
        <v>-33.654275909106929</v>
      </c>
      <c r="W115" s="324">
        <f t="shared" ref="W115" si="166">W81+W96</f>
        <v>28.495407054030522</v>
      </c>
      <c r="X115" s="324">
        <v>-45.137668048907301</v>
      </c>
      <c r="Y115" s="324">
        <f t="shared" ref="Y115" si="167">Y81+Y96</f>
        <v>50.810211852065976</v>
      </c>
      <c r="Z115" s="324">
        <v>-57.623193385881308</v>
      </c>
      <c r="AA115" s="324">
        <f t="shared" ref="AA115" si="168">AA81+AA96</f>
        <v>52.068388644391959</v>
      </c>
      <c r="AB115" s="324">
        <v>-40.406112563010936</v>
      </c>
      <c r="AC115" s="324">
        <f t="shared" ref="AC115" si="169">AC81+AC96</f>
        <v>42.973041943769729</v>
      </c>
      <c r="AD115" s="324">
        <v>-12.686517344001743</v>
      </c>
      <c r="AE115" s="324">
        <f t="shared" ref="AE115" si="170">AE81+AE96</f>
        <v>54.322396096910154</v>
      </c>
      <c r="AF115" s="324">
        <v>14.832961372041296</v>
      </c>
      <c r="AG115" s="324">
        <f t="shared" ref="AG115" si="171">AG81+AG96</f>
        <v>61.335285380468719</v>
      </c>
      <c r="AH115" s="324">
        <v>42.199834810225241</v>
      </c>
      <c r="AI115" s="324">
        <f t="shared" ref="AI115" si="172">AI81+AI96</f>
        <v>65.611354330311542</v>
      </c>
      <c r="AJ115" s="324">
        <v>69.455779718238176</v>
      </c>
      <c r="AK115" s="324">
        <f t="shared" ref="AK115" si="173">AK81+AK96</f>
        <v>69.457378505482424</v>
      </c>
      <c r="AL115" s="324">
        <v>96.63744819939987</v>
      </c>
      <c r="AM115" s="324">
        <f t="shared" ref="AM115" si="174">AM81+AM96</f>
        <v>73.164056602520333</v>
      </c>
      <c r="AN115" s="324">
        <v>123.20816823346124</v>
      </c>
      <c r="AO115" s="324">
        <f t="shared" ref="AO115" si="175">AO81+AO96</f>
        <v>76.192764511637762</v>
      </c>
      <c r="AP115" s="324">
        <v>147.13754973096209</v>
      </c>
      <c r="AQ115" s="324">
        <f>AQ81+AQ96</f>
        <v>76.51110149115091</v>
      </c>
      <c r="AR115" s="324">
        <f t="shared" si="81"/>
        <v>237.86054186530527</v>
      </c>
      <c r="AS115" s="324">
        <f t="shared" si="82"/>
        <v>1160.1961164585871</v>
      </c>
    </row>
    <row r="116" spans="1:45" s="297" customFormat="1" x14ac:dyDescent="0.3">
      <c r="A116" s="302" t="s">
        <v>58</v>
      </c>
      <c r="B116" s="283" t="s">
        <v>1007</v>
      </c>
      <c r="C116" s="301" t="s">
        <v>748</v>
      </c>
      <c r="D116" s="313">
        <f t="shared" ref="D116:G116" si="176">D146</f>
        <v>15.006728688268401</v>
      </c>
      <c r="E116" s="313">
        <f t="shared" si="176"/>
        <v>27.231263584554402</v>
      </c>
      <c r="F116" s="313">
        <f t="shared" si="176"/>
        <v>-30.177686704651176</v>
      </c>
      <c r="G116" s="313">
        <f t="shared" si="176"/>
        <v>-30.177686704651176</v>
      </c>
      <c r="H116" s="313">
        <v>-41.066990172003969</v>
      </c>
      <c r="I116" s="313">
        <f t="shared" ref="I116:O116" si="177">I146</f>
        <v>-41.066990172003969</v>
      </c>
      <c r="J116" s="313">
        <v>-28.266981125623836</v>
      </c>
      <c r="K116" s="313">
        <f t="shared" si="177"/>
        <v>-28.563707859999994</v>
      </c>
      <c r="L116" s="313">
        <v>-8.6693702889022362</v>
      </c>
      <c r="M116" s="313">
        <f t="shared" ref="M116" si="178">M146</f>
        <v>-29.866748986696617</v>
      </c>
      <c r="N116" s="313">
        <v>173.85630331255604</v>
      </c>
      <c r="O116" s="313">
        <f t="shared" si="177"/>
        <v>-25.284534897081773</v>
      </c>
      <c r="P116" s="313">
        <v>272.40002611158241</v>
      </c>
      <c r="Q116" s="313">
        <f t="shared" ref="Q116" si="179">Q146</f>
        <v>156.78992896578058</v>
      </c>
      <c r="R116" s="313">
        <v>208.32805357479671</v>
      </c>
      <c r="S116" s="313">
        <f t="shared" ref="S116:U116" si="180">S146</f>
        <v>282.28241238472947</v>
      </c>
      <c r="T116" s="313">
        <v>183.92722892950584</v>
      </c>
      <c r="U116" s="313">
        <f t="shared" si="180"/>
        <v>227.24185438475118</v>
      </c>
      <c r="V116" s="313">
        <v>93.872622044207375</v>
      </c>
      <c r="W116" s="313">
        <f>W82-W108</f>
        <v>94.146194212529295</v>
      </c>
      <c r="X116" s="313">
        <v>101.19193746871844</v>
      </c>
      <c r="Y116" s="313">
        <f>Y82-Y108</f>
        <v>101.47371680209002</v>
      </c>
      <c r="Z116" s="313">
        <v>108.11993621438737</v>
      </c>
      <c r="AA116" s="313">
        <f>AA82-AA108</f>
        <v>108.41016892776011</v>
      </c>
      <c r="AB116" s="313">
        <v>114.72775303393517</v>
      </c>
      <c r="AC116" s="313">
        <f>AC82-AC108</f>
        <v>115.02669272870908</v>
      </c>
      <c r="AD116" s="313">
        <v>121.07741399029614</v>
      </c>
      <c r="AE116" s="313">
        <f>AE82-AE108</f>
        <v>121.38532187591325</v>
      </c>
      <c r="AF116" s="313">
        <v>127.223088386516</v>
      </c>
      <c r="AG116" s="313">
        <f>AG82-AG108</f>
        <v>127.54023350870162</v>
      </c>
      <c r="AH116" s="313">
        <v>133.21217134598533</v>
      </c>
      <c r="AI116" s="313">
        <f>AI82-AI108</f>
        <v>133.53883082183651</v>
      </c>
      <c r="AJ116" s="313">
        <v>139.08622003162608</v>
      </c>
      <c r="AK116" s="313">
        <f>AK82-AK108</f>
        <v>139.42267929175281</v>
      </c>
      <c r="AL116" s="313">
        <v>144.88176337444835</v>
      </c>
      <c r="AM116" s="313">
        <f>AM82-AM108</f>
        <v>145.22831641237889</v>
      </c>
      <c r="AN116" s="313">
        <v>150.63100248672376</v>
      </c>
      <c r="AO116" s="313">
        <f>AO82-AO108</f>
        <v>150.98795211579221</v>
      </c>
      <c r="AP116" s="313">
        <v>156.36241660548905</v>
      </c>
      <c r="AQ116" s="313">
        <f>AQ82-AQ108</f>
        <v>156.73007472342957</v>
      </c>
      <c r="AR116" s="324">
        <f t="shared" si="81"/>
        <v>2132.7772141877649</v>
      </c>
      <c r="AS116" s="324">
        <f t="shared" si="82"/>
        <v>1917.3050141038927</v>
      </c>
    </row>
    <row r="117" spans="1:45" s="297" customFormat="1" ht="31.2" x14ac:dyDescent="0.3">
      <c r="A117" s="302" t="s">
        <v>884</v>
      </c>
      <c r="B117" s="141" t="s">
        <v>897</v>
      </c>
      <c r="C117" s="301" t="s">
        <v>748</v>
      </c>
      <c r="D117" s="313">
        <v>0</v>
      </c>
      <c r="E117" s="313">
        <v>0</v>
      </c>
      <c r="F117" s="313">
        <v>0</v>
      </c>
      <c r="G117" s="313">
        <v>0</v>
      </c>
      <c r="H117" s="313">
        <v>0</v>
      </c>
      <c r="I117" s="313">
        <v>0</v>
      </c>
      <c r="J117" s="313">
        <v>0</v>
      </c>
      <c r="K117" s="313">
        <v>0</v>
      </c>
      <c r="L117" s="313">
        <v>0</v>
      </c>
      <c r="M117" s="313">
        <v>0</v>
      </c>
      <c r="N117" s="313">
        <v>0</v>
      </c>
      <c r="O117" s="313">
        <v>0</v>
      </c>
      <c r="P117" s="313">
        <v>0</v>
      </c>
      <c r="Q117" s="313">
        <v>0</v>
      </c>
      <c r="R117" s="313">
        <v>0</v>
      </c>
      <c r="S117" s="313">
        <v>0</v>
      </c>
      <c r="T117" s="313">
        <v>0</v>
      </c>
      <c r="U117" s="313">
        <v>0</v>
      </c>
      <c r="V117" s="313">
        <v>0</v>
      </c>
      <c r="W117" s="313">
        <f t="shared" ref="W117:Y118" si="181">W83</f>
        <v>0</v>
      </c>
      <c r="X117" s="313">
        <v>0</v>
      </c>
      <c r="Y117" s="313">
        <f t="shared" si="181"/>
        <v>0</v>
      </c>
      <c r="Z117" s="313">
        <v>0</v>
      </c>
      <c r="AA117" s="313">
        <f t="shared" ref="AA117" si="182">AA83</f>
        <v>0</v>
      </c>
      <c r="AB117" s="313">
        <v>0</v>
      </c>
      <c r="AC117" s="313">
        <f t="shared" ref="AC117" si="183">AC83</f>
        <v>0</v>
      </c>
      <c r="AD117" s="313">
        <v>0</v>
      </c>
      <c r="AE117" s="313">
        <f t="shared" ref="AE117" si="184">AE83</f>
        <v>0</v>
      </c>
      <c r="AF117" s="313">
        <v>0</v>
      </c>
      <c r="AG117" s="313">
        <f t="shared" ref="AG117" si="185">AG83</f>
        <v>0</v>
      </c>
      <c r="AH117" s="313">
        <v>0</v>
      </c>
      <c r="AI117" s="313">
        <f t="shared" ref="AI117" si="186">AI83</f>
        <v>0</v>
      </c>
      <c r="AJ117" s="313">
        <v>0</v>
      </c>
      <c r="AK117" s="313">
        <f t="shared" ref="AK117" si="187">AK83</f>
        <v>0</v>
      </c>
      <c r="AL117" s="313">
        <v>0</v>
      </c>
      <c r="AM117" s="313">
        <f t="shared" ref="AM117" si="188">AM83</f>
        <v>0</v>
      </c>
      <c r="AN117" s="313">
        <v>0</v>
      </c>
      <c r="AO117" s="313">
        <f t="shared" ref="AO117" si="189">AO83</f>
        <v>0</v>
      </c>
      <c r="AP117" s="313">
        <v>0</v>
      </c>
      <c r="AQ117" s="313">
        <f t="shared" ref="AQ117" si="190">AQ83</f>
        <v>0</v>
      </c>
      <c r="AR117" s="313">
        <f t="shared" si="81"/>
        <v>0</v>
      </c>
      <c r="AS117" s="313">
        <f t="shared" si="82"/>
        <v>0</v>
      </c>
    </row>
    <row r="118" spans="1:45" s="297" customFormat="1" ht="31.2" x14ac:dyDescent="0.3">
      <c r="A118" s="302" t="s">
        <v>885</v>
      </c>
      <c r="B118" s="141" t="s">
        <v>898</v>
      </c>
      <c r="C118" s="301" t="s">
        <v>748</v>
      </c>
      <c r="D118" s="313">
        <v>0</v>
      </c>
      <c r="E118" s="313">
        <v>0</v>
      </c>
      <c r="F118" s="313">
        <v>0</v>
      </c>
      <c r="G118" s="313">
        <v>0</v>
      </c>
      <c r="H118" s="313">
        <v>0</v>
      </c>
      <c r="I118" s="313">
        <v>0</v>
      </c>
      <c r="J118" s="313">
        <v>0</v>
      </c>
      <c r="K118" s="313">
        <v>0</v>
      </c>
      <c r="L118" s="313">
        <v>0</v>
      </c>
      <c r="M118" s="313">
        <v>0</v>
      </c>
      <c r="N118" s="313">
        <v>0</v>
      </c>
      <c r="O118" s="313">
        <v>0</v>
      </c>
      <c r="P118" s="313">
        <v>0</v>
      </c>
      <c r="Q118" s="313">
        <v>0</v>
      </c>
      <c r="R118" s="313">
        <v>0</v>
      </c>
      <c r="S118" s="313">
        <v>0</v>
      </c>
      <c r="T118" s="313">
        <v>0</v>
      </c>
      <c r="U118" s="313">
        <v>0</v>
      </c>
      <c r="V118" s="313">
        <v>0</v>
      </c>
      <c r="W118" s="313">
        <f t="shared" si="181"/>
        <v>0</v>
      </c>
      <c r="X118" s="313">
        <v>0</v>
      </c>
      <c r="Y118" s="313">
        <f t="shared" si="181"/>
        <v>0</v>
      </c>
      <c r="Z118" s="313">
        <v>0</v>
      </c>
      <c r="AA118" s="313">
        <f t="shared" ref="AA118" si="191">AA84</f>
        <v>0</v>
      </c>
      <c r="AB118" s="313">
        <v>0</v>
      </c>
      <c r="AC118" s="313">
        <f t="shared" ref="AC118" si="192">AC84</f>
        <v>0</v>
      </c>
      <c r="AD118" s="313">
        <v>0</v>
      </c>
      <c r="AE118" s="313">
        <f t="shared" ref="AE118" si="193">AE84</f>
        <v>0</v>
      </c>
      <c r="AF118" s="313">
        <v>0</v>
      </c>
      <c r="AG118" s="313">
        <f t="shared" ref="AG118" si="194">AG84</f>
        <v>0</v>
      </c>
      <c r="AH118" s="313">
        <v>0</v>
      </c>
      <c r="AI118" s="313">
        <f t="shared" ref="AI118" si="195">AI84</f>
        <v>0</v>
      </c>
      <c r="AJ118" s="313">
        <v>0</v>
      </c>
      <c r="AK118" s="313">
        <f t="shared" ref="AK118" si="196">AK84</f>
        <v>0</v>
      </c>
      <c r="AL118" s="313">
        <v>0</v>
      </c>
      <c r="AM118" s="313">
        <f t="shared" ref="AM118" si="197">AM84</f>
        <v>0</v>
      </c>
      <c r="AN118" s="313">
        <v>0</v>
      </c>
      <c r="AO118" s="313">
        <f t="shared" ref="AO118" si="198">AO84</f>
        <v>0</v>
      </c>
      <c r="AP118" s="313">
        <v>0</v>
      </c>
      <c r="AQ118" s="313">
        <f t="shared" ref="AQ118" si="199">AQ84</f>
        <v>0</v>
      </c>
      <c r="AR118" s="313">
        <f t="shared" si="81"/>
        <v>0</v>
      </c>
      <c r="AS118" s="313">
        <f t="shared" si="82"/>
        <v>0</v>
      </c>
    </row>
    <row r="119" spans="1:45" s="297" customFormat="1" ht="31.2" x14ac:dyDescent="0.3">
      <c r="A119" s="302" t="s">
        <v>980</v>
      </c>
      <c r="B119" s="141" t="s">
        <v>883</v>
      </c>
      <c r="C119" s="301" t="s">
        <v>748</v>
      </c>
      <c r="D119" s="313">
        <f t="shared" ref="D119:G119" si="200">D116</f>
        <v>15.006728688268401</v>
      </c>
      <c r="E119" s="313">
        <f t="shared" si="200"/>
        <v>27.231263584554402</v>
      </c>
      <c r="F119" s="313">
        <f t="shared" si="200"/>
        <v>-30.177686704651176</v>
      </c>
      <c r="G119" s="313">
        <f t="shared" si="200"/>
        <v>-30.177686704651176</v>
      </c>
      <c r="H119" s="313">
        <v>-41.066990172003969</v>
      </c>
      <c r="I119" s="313">
        <f t="shared" ref="I119:O119" si="201">I116</f>
        <v>-41.066990172003969</v>
      </c>
      <c r="J119" s="313">
        <v>-28.266981125623836</v>
      </c>
      <c r="K119" s="313">
        <f t="shared" si="201"/>
        <v>-28.563707859999994</v>
      </c>
      <c r="L119" s="313">
        <v>-8.6693702889022362</v>
      </c>
      <c r="M119" s="313">
        <f t="shared" ref="M119" si="202">M116</f>
        <v>-29.866748986696617</v>
      </c>
      <c r="N119" s="313">
        <v>173.85630331255604</v>
      </c>
      <c r="O119" s="313">
        <f t="shared" si="201"/>
        <v>-25.284534897081773</v>
      </c>
      <c r="P119" s="313">
        <v>272.40002611158241</v>
      </c>
      <c r="Q119" s="313">
        <f t="shared" ref="Q119" si="203">Q116</f>
        <v>156.78992896578058</v>
      </c>
      <c r="R119" s="313">
        <v>208.32805357479671</v>
      </c>
      <c r="S119" s="313">
        <f t="shared" ref="S119:U119" si="204">S116</f>
        <v>282.28241238472947</v>
      </c>
      <c r="T119" s="313">
        <v>183.92722892950584</v>
      </c>
      <c r="U119" s="313">
        <f t="shared" si="204"/>
        <v>227.24185438475118</v>
      </c>
      <c r="V119" s="313">
        <v>93.872622044207375</v>
      </c>
      <c r="W119" s="313">
        <f>W116</f>
        <v>94.146194212529295</v>
      </c>
      <c r="X119" s="313">
        <v>101.19193746871844</v>
      </c>
      <c r="Y119" s="313">
        <f>Y116</f>
        <v>101.47371680209002</v>
      </c>
      <c r="Z119" s="313">
        <v>108.11993621438737</v>
      </c>
      <c r="AA119" s="313">
        <f>AA116</f>
        <v>108.41016892776011</v>
      </c>
      <c r="AB119" s="313">
        <v>114.72775303393517</v>
      </c>
      <c r="AC119" s="313">
        <f>AC116</f>
        <v>115.02669272870908</v>
      </c>
      <c r="AD119" s="313">
        <v>121.07741399029614</v>
      </c>
      <c r="AE119" s="313">
        <f>AE116</f>
        <v>121.38532187591325</v>
      </c>
      <c r="AF119" s="313">
        <v>127.223088386516</v>
      </c>
      <c r="AG119" s="313">
        <f>AG116</f>
        <v>127.54023350870162</v>
      </c>
      <c r="AH119" s="313">
        <v>133.21217134598533</v>
      </c>
      <c r="AI119" s="313">
        <f>AI116</f>
        <v>133.53883082183651</v>
      </c>
      <c r="AJ119" s="313">
        <v>139.08622003162608</v>
      </c>
      <c r="AK119" s="313">
        <f>AK116</f>
        <v>139.42267929175281</v>
      </c>
      <c r="AL119" s="313">
        <v>144.88176337444835</v>
      </c>
      <c r="AM119" s="313">
        <f>AM116</f>
        <v>145.22831641237889</v>
      </c>
      <c r="AN119" s="313">
        <v>150.63100248672376</v>
      </c>
      <c r="AO119" s="313">
        <f>AO116</f>
        <v>150.98795211579221</v>
      </c>
      <c r="AP119" s="313">
        <v>156.36241660548905</v>
      </c>
      <c r="AQ119" s="313">
        <f>AQ116</f>
        <v>156.73007472342957</v>
      </c>
      <c r="AR119" s="324">
        <f t="shared" si="81"/>
        <v>2132.7772141877649</v>
      </c>
      <c r="AS119" s="324">
        <f t="shared" si="82"/>
        <v>1917.3050141038927</v>
      </c>
    </row>
    <row r="120" spans="1:45" s="297" customFormat="1" x14ac:dyDescent="0.3">
      <c r="A120" s="302" t="s">
        <v>59</v>
      </c>
      <c r="B120" s="282" t="s">
        <v>1044</v>
      </c>
      <c r="C120" s="301" t="s">
        <v>748</v>
      </c>
      <c r="D120" s="313">
        <f t="shared" ref="D120:G120" si="205">D150+D135</f>
        <v>0</v>
      </c>
      <c r="E120" s="313">
        <f t="shared" si="205"/>
        <v>109.36428676603225</v>
      </c>
      <c r="F120" s="313">
        <f t="shared" si="205"/>
        <v>48.494551543452857</v>
      </c>
      <c r="G120" s="313">
        <f t="shared" si="205"/>
        <v>44.787397056439353</v>
      </c>
      <c r="H120" s="313">
        <v>4.0805864395996316</v>
      </c>
      <c r="I120" s="313">
        <f t="shared" ref="I120:O120" si="206">I150+I135</f>
        <v>4.0805864395996316</v>
      </c>
      <c r="J120" s="313">
        <v>34.554191262206714</v>
      </c>
      <c r="K120" s="313">
        <f t="shared" si="206"/>
        <v>59.277845719999732</v>
      </c>
      <c r="L120" s="313">
        <v>-7.8826171343682363</v>
      </c>
      <c r="M120" s="313">
        <f t="shared" ref="M120" si="207">M150+M135</f>
        <v>81.576416700416758</v>
      </c>
      <c r="N120" s="313">
        <v>-187.08588478530814</v>
      </c>
      <c r="O120" s="313">
        <f t="shared" si="206"/>
        <v>102.57010330355637</v>
      </c>
      <c r="P120" s="313">
        <v>-285.81082109000471</v>
      </c>
      <c r="Q120" s="313">
        <f t="shared" ref="Q120" si="208">Q150+Q135</f>
        <v>103.08246353808237</v>
      </c>
      <c r="R120" s="313">
        <v>-225.65645336747937</v>
      </c>
      <c r="S120" s="313">
        <f t="shared" ref="S120:U120" si="209">S150+S135</f>
        <v>116.62605441661678</v>
      </c>
      <c r="T120" s="313">
        <v>-213.20408117109395</v>
      </c>
      <c r="U120" s="313">
        <f t="shared" si="209"/>
        <v>119.31898076730424</v>
      </c>
      <c r="V120" s="313">
        <v>-127.90956472831809</v>
      </c>
      <c r="W120" s="313">
        <f>W115-W116-W129</f>
        <v>-65.531480847008197</v>
      </c>
      <c r="X120" s="313">
        <v>-146.79882222859433</v>
      </c>
      <c r="Y120" s="313">
        <f>Y115-Y116-Y129</f>
        <v>-50.63074857449827</v>
      </c>
      <c r="Z120" s="313">
        <v>-166.31020773686333</v>
      </c>
      <c r="AA120" s="313">
        <f>AA115-AA116-AA129</f>
        <v>-56.406885333468466</v>
      </c>
      <c r="AB120" s="313">
        <v>-155.78078206859067</v>
      </c>
      <c r="AC120" s="313">
        <f>AC115-AC116-AC129</f>
        <v>-72.198594170089535</v>
      </c>
      <c r="AD120" s="313">
        <v>-134.37920863639494</v>
      </c>
      <c r="AE120" s="313">
        <f>AE115-AE116-AE129</f>
        <v>-67.176229994605791</v>
      </c>
      <c r="AF120" s="313">
        <v>-114.02603200592101</v>
      </c>
      <c r="AG120" s="313">
        <f>AG115-AG116-AG129</f>
        <v>-67.33888003318485</v>
      </c>
      <c r="AH120" s="313">
        <v>-92.558561782419119</v>
      </c>
      <c r="AI120" s="313">
        <f>AI115-AI116-AI129</f>
        <v>-68.971728651689645</v>
      </c>
      <c r="AJ120" s="313">
        <v>-72.673801459385118</v>
      </c>
      <c r="AK120" s="313">
        <f>AK115-AK116-AK129</f>
        <v>-72.50668884577324</v>
      </c>
      <c r="AL120" s="313">
        <v>-52.234926535638365</v>
      </c>
      <c r="AM120" s="313">
        <f>AM115-AM116-AM129</f>
        <v>-75.552898083954076</v>
      </c>
      <c r="AN120" s="313">
        <v>-32.388771898600808</v>
      </c>
      <c r="AO120" s="313">
        <f>AO115-AO116-AO129</f>
        <v>-79.259152162998376</v>
      </c>
      <c r="AP120" s="313">
        <v>-37.769625112577366</v>
      </c>
      <c r="AQ120" s="313">
        <f>AQ115-AQ116-AQ129</f>
        <v>-108.26175838383472</v>
      </c>
      <c r="AR120" s="324">
        <f t="shared" si="81"/>
        <v>-1811.1891486738264</v>
      </c>
      <c r="AS120" s="324">
        <f t="shared" si="82"/>
        <v>5.3436411703950846</v>
      </c>
    </row>
    <row r="121" spans="1:45" s="297" customFormat="1" x14ac:dyDescent="0.3">
      <c r="A121" s="302" t="s">
        <v>756</v>
      </c>
      <c r="B121" s="282" t="s">
        <v>937</v>
      </c>
      <c r="C121" s="301" t="s">
        <v>748</v>
      </c>
      <c r="D121" s="313">
        <v>0</v>
      </c>
      <c r="E121" s="313">
        <v>0</v>
      </c>
      <c r="F121" s="313">
        <v>0</v>
      </c>
      <c r="G121" s="313">
        <v>0</v>
      </c>
      <c r="H121" s="313">
        <v>0</v>
      </c>
      <c r="I121" s="313">
        <v>0</v>
      </c>
      <c r="J121" s="313">
        <v>0</v>
      </c>
      <c r="K121" s="313">
        <v>0</v>
      </c>
      <c r="L121" s="313">
        <v>0</v>
      </c>
      <c r="M121" s="313">
        <v>0</v>
      </c>
      <c r="N121" s="313">
        <v>0</v>
      </c>
      <c r="O121" s="313">
        <v>0</v>
      </c>
      <c r="P121" s="313">
        <v>0</v>
      </c>
      <c r="Q121" s="313">
        <v>0</v>
      </c>
      <c r="R121" s="313">
        <v>0</v>
      </c>
      <c r="S121" s="313">
        <v>0</v>
      </c>
      <c r="T121" s="313">
        <v>0</v>
      </c>
      <c r="U121" s="313">
        <v>0</v>
      </c>
      <c r="V121" s="313">
        <v>0</v>
      </c>
      <c r="W121" s="313">
        <v>0</v>
      </c>
      <c r="X121" s="313">
        <v>0</v>
      </c>
      <c r="Y121" s="313">
        <v>0</v>
      </c>
      <c r="Z121" s="313">
        <v>0</v>
      </c>
      <c r="AA121" s="313">
        <v>0</v>
      </c>
      <c r="AB121" s="313">
        <v>0</v>
      </c>
      <c r="AC121" s="313">
        <v>0</v>
      </c>
      <c r="AD121" s="313">
        <v>0</v>
      </c>
      <c r="AE121" s="313">
        <v>0</v>
      </c>
      <c r="AF121" s="313">
        <v>0</v>
      </c>
      <c r="AG121" s="313">
        <v>0</v>
      </c>
      <c r="AH121" s="313">
        <v>0</v>
      </c>
      <c r="AI121" s="313">
        <v>0</v>
      </c>
      <c r="AJ121" s="313">
        <v>0</v>
      </c>
      <c r="AK121" s="313">
        <v>0</v>
      </c>
      <c r="AL121" s="313">
        <v>0</v>
      </c>
      <c r="AM121" s="313">
        <v>0</v>
      </c>
      <c r="AN121" s="313">
        <v>0</v>
      </c>
      <c r="AO121" s="313">
        <v>0</v>
      </c>
      <c r="AP121" s="313">
        <v>0</v>
      </c>
      <c r="AQ121" s="313">
        <v>0</v>
      </c>
      <c r="AR121" s="313">
        <f t="shared" si="81"/>
        <v>0</v>
      </c>
      <c r="AS121" s="313">
        <f t="shared" si="82"/>
        <v>0</v>
      </c>
    </row>
    <row r="122" spans="1:45" s="297" customFormat="1" x14ac:dyDescent="0.3">
      <c r="A122" s="302" t="s">
        <v>757</v>
      </c>
      <c r="B122" s="282" t="s">
        <v>1045</v>
      </c>
      <c r="C122" s="301" t="s">
        <v>748</v>
      </c>
      <c r="D122" s="313">
        <v>0</v>
      </c>
      <c r="E122" s="313">
        <v>0</v>
      </c>
      <c r="F122" s="313">
        <v>0</v>
      </c>
      <c r="G122" s="313">
        <v>0</v>
      </c>
      <c r="H122" s="313">
        <v>0</v>
      </c>
      <c r="I122" s="313">
        <v>0</v>
      </c>
      <c r="J122" s="313">
        <v>0</v>
      </c>
      <c r="K122" s="313">
        <v>0</v>
      </c>
      <c r="L122" s="313">
        <v>0</v>
      </c>
      <c r="M122" s="313">
        <v>0</v>
      </c>
      <c r="N122" s="313">
        <v>0</v>
      </c>
      <c r="O122" s="313">
        <v>0</v>
      </c>
      <c r="P122" s="313">
        <v>0</v>
      </c>
      <c r="Q122" s="313">
        <v>0</v>
      </c>
      <c r="R122" s="313">
        <v>0</v>
      </c>
      <c r="S122" s="313">
        <v>0</v>
      </c>
      <c r="T122" s="313">
        <v>0</v>
      </c>
      <c r="U122" s="313">
        <v>0</v>
      </c>
      <c r="V122" s="313">
        <v>0</v>
      </c>
      <c r="W122" s="313">
        <v>0</v>
      </c>
      <c r="X122" s="313">
        <v>0</v>
      </c>
      <c r="Y122" s="313">
        <v>0</v>
      </c>
      <c r="Z122" s="313">
        <v>0</v>
      </c>
      <c r="AA122" s="313">
        <v>0</v>
      </c>
      <c r="AB122" s="313">
        <v>0</v>
      </c>
      <c r="AC122" s="313">
        <v>0</v>
      </c>
      <c r="AD122" s="313">
        <v>0</v>
      </c>
      <c r="AE122" s="313">
        <v>0</v>
      </c>
      <c r="AF122" s="313">
        <v>0</v>
      </c>
      <c r="AG122" s="313">
        <v>0</v>
      </c>
      <c r="AH122" s="313">
        <v>0</v>
      </c>
      <c r="AI122" s="313">
        <v>0</v>
      </c>
      <c r="AJ122" s="313">
        <v>0</v>
      </c>
      <c r="AK122" s="313">
        <v>0</v>
      </c>
      <c r="AL122" s="313">
        <v>0</v>
      </c>
      <c r="AM122" s="313">
        <v>0</v>
      </c>
      <c r="AN122" s="313">
        <v>0</v>
      </c>
      <c r="AO122" s="313">
        <v>0</v>
      </c>
      <c r="AP122" s="313">
        <v>0</v>
      </c>
      <c r="AQ122" s="313">
        <v>0</v>
      </c>
      <c r="AR122" s="313">
        <f t="shared" si="81"/>
        <v>0</v>
      </c>
      <c r="AS122" s="313">
        <f t="shared" si="82"/>
        <v>0</v>
      </c>
    </row>
    <row r="123" spans="1:45" s="297" customFormat="1" x14ac:dyDescent="0.3">
      <c r="A123" s="302" t="s">
        <v>758</v>
      </c>
      <c r="B123" s="282" t="s">
        <v>938</v>
      </c>
      <c r="C123" s="301" t="s">
        <v>748</v>
      </c>
      <c r="D123" s="313">
        <f t="shared" ref="D123:G123" si="210">D153</f>
        <v>0</v>
      </c>
      <c r="E123" s="313">
        <f t="shared" si="210"/>
        <v>0</v>
      </c>
      <c r="F123" s="313">
        <f t="shared" si="210"/>
        <v>0</v>
      </c>
      <c r="G123" s="313">
        <f t="shared" si="210"/>
        <v>0</v>
      </c>
      <c r="H123" s="313">
        <v>0</v>
      </c>
      <c r="I123" s="313">
        <f t="shared" ref="I123:W123" si="211">I153</f>
        <v>0</v>
      </c>
      <c r="J123" s="313">
        <v>0</v>
      </c>
      <c r="K123" s="313">
        <f t="shared" si="211"/>
        <v>0</v>
      </c>
      <c r="L123" s="313">
        <v>0</v>
      </c>
      <c r="M123" s="313">
        <f t="shared" ref="M123" si="212">M153</f>
        <v>0</v>
      </c>
      <c r="N123" s="313">
        <v>0</v>
      </c>
      <c r="O123" s="313">
        <f t="shared" si="211"/>
        <v>0</v>
      </c>
      <c r="P123" s="313">
        <v>0</v>
      </c>
      <c r="Q123" s="313">
        <f t="shared" ref="Q123" si="213">Q153</f>
        <v>0</v>
      </c>
      <c r="R123" s="313">
        <v>0</v>
      </c>
      <c r="S123" s="313">
        <f t="shared" ref="S123:U123" si="214">S153</f>
        <v>0</v>
      </c>
      <c r="T123" s="313">
        <v>0</v>
      </c>
      <c r="U123" s="313">
        <f t="shared" si="214"/>
        <v>0</v>
      </c>
      <c r="V123" s="313">
        <v>0</v>
      </c>
      <c r="W123" s="313">
        <f t="shared" si="211"/>
        <v>0</v>
      </c>
      <c r="X123" s="313">
        <v>0</v>
      </c>
      <c r="Y123" s="313">
        <f t="shared" ref="Y123" si="215">Y153</f>
        <v>0</v>
      </c>
      <c r="Z123" s="313">
        <v>0</v>
      </c>
      <c r="AA123" s="313">
        <f t="shared" ref="AA123" si="216">AA153</f>
        <v>0</v>
      </c>
      <c r="AB123" s="313">
        <v>0</v>
      </c>
      <c r="AC123" s="313">
        <f t="shared" ref="AC123" si="217">AC153</f>
        <v>0</v>
      </c>
      <c r="AD123" s="313">
        <v>0</v>
      </c>
      <c r="AE123" s="313">
        <f t="shared" ref="AE123" si="218">AE153</f>
        <v>0</v>
      </c>
      <c r="AF123" s="313">
        <v>0</v>
      </c>
      <c r="AG123" s="313">
        <f t="shared" ref="AG123" si="219">AG153</f>
        <v>0</v>
      </c>
      <c r="AH123" s="313">
        <v>0</v>
      </c>
      <c r="AI123" s="313">
        <f t="shared" ref="AI123" si="220">AI153</f>
        <v>0</v>
      </c>
      <c r="AJ123" s="313">
        <v>0</v>
      </c>
      <c r="AK123" s="313">
        <f t="shared" ref="AK123" si="221">AK153</f>
        <v>0</v>
      </c>
      <c r="AL123" s="313">
        <v>0</v>
      </c>
      <c r="AM123" s="313">
        <f t="shared" ref="AM123" si="222">AM153</f>
        <v>0</v>
      </c>
      <c r="AN123" s="313">
        <v>0</v>
      </c>
      <c r="AO123" s="313">
        <f t="shared" ref="AO123" si="223">AO153</f>
        <v>0</v>
      </c>
      <c r="AP123" s="313">
        <v>0</v>
      </c>
      <c r="AQ123" s="313">
        <f t="shared" ref="AQ123" si="224">AQ153</f>
        <v>0</v>
      </c>
      <c r="AR123" s="313">
        <f t="shared" si="81"/>
        <v>0</v>
      </c>
      <c r="AS123" s="313">
        <f t="shared" si="82"/>
        <v>0</v>
      </c>
    </row>
    <row r="124" spans="1:45" s="297" customFormat="1" x14ac:dyDescent="0.3">
      <c r="A124" s="302" t="s">
        <v>759</v>
      </c>
      <c r="B124" s="282" t="s">
        <v>939</v>
      </c>
      <c r="C124" s="301" t="s">
        <v>748</v>
      </c>
      <c r="D124" s="313">
        <v>0</v>
      </c>
      <c r="E124" s="313">
        <v>0</v>
      </c>
      <c r="F124" s="313">
        <v>0</v>
      </c>
      <c r="G124" s="313">
        <v>0</v>
      </c>
      <c r="H124" s="313">
        <v>0</v>
      </c>
      <c r="I124" s="313">
        <v>0</v>
      </c>
      <c r="J124" s="313">
        <v>0</v>
      </c>
      <c r="K124" s="313">
        <v>0</v>
      </c>
      <c r="L124" s="313">
        <v>0</v>
      </c>
      <c r="M124" s="313">
        <v>0</v>
      </c>
      <c r="N124" s="313">
        <v>0</v>
      </c>
      <c r="O124" s="313">
        <v>0</v>
      </c>
      <c r="P124" s="313">
        <v>0</v>
      </c>
      <c r="Q124" s="313">
        <v>0</v>
      </c>
      <c r="R124" s="313">
        <v>0</v>
      </c>
      <c r="S124" s="313">
        <v>0</v>
      </c>
      <c r="T124" s="313">
        <v>0</v>
      </c>
      <c r="U124" s="313">
        <v>0</v>
      </c>
      <c r="V124" s="313">
        <v>0</v>
      </c>
      <c r="W124" s="313">
        <v>0</v>
      </c>
      <c r="X124" s="313">
        <v>0</v>
      </c>
      <c r="Y124" s="313">
        <v>0</v>
      </c>
      <c r="Z124" s="313">
        <v>0</v>
      </c>
      <c r="AA124" s="313">
        <v>0</v>
      </c>
      <c r="AB124" s="313">
        <v>0</v>
      </c>
      <c r="AC124" s="313">
        <v>0</v>
      </c>
      <c r="AD124" s="313">
        <v>0</v>
      </c>
      <c r="AE124" s="313">
        <v>0</v>
      </c>
      <c r="AF124" s="313">
        <v>0</v>
      </c>
      <c r="AG124" s="313">
        <v>0</v>
      </c>
      <c r="AH124" s="313">
        <v>0</v>
      </c>
      <c r="AI124" s="313">
        <v>0</v>
      </c>
      <c r="AJ124" s="313">
        <v>0</v>
      </c>
      <c r="AK124" s="313">
        <v>0</v>
      </c>
      <c r="AL124" s="313">
        <v>0</v>
      </c>
      <c r="AM124" s="313">
        <v>0</v>
      </c>
      <c r="AN124" s="313">
        <v>0</v>
      </c>
      <c r="AO124" s="313">
        <v>0</v>
      </c>
      <c r="AP124" s="313">
        <v>0</v>
      </c>
      <c r="AQ124" s="313">
        <v>0</v>
      </c>
      <c r="AR124" s="313">
        <f t="shared" si="81"/>
        <v>0</v>
      </c>
      <c r="AS124" s="313">
        <f t="shared" si="82"/>
        <v>0</v>
      </c>
    </row>
    <row r="125" spans="1:45" s="297" customFormat="1" x14ac:dyDescent="0.3">
      <c r="A125" s="302" t="s">
        <v>760</v>
      </c>
      <c r="B125" s="282" t="s">
        <v>1052</v>
      </c>
      <c r="C125" s="301" t="s">
        <v>748</v>
      </c>
      <c r="D125" s="313">
        <v>0</v>
      </c>
      <c r="E125" s="313">
        <v>0</v>
      </c>
      <c r="F125" s="313">
        <v>0</v>
      </c>
      <c r="G125" s="313">
        <v>0</v>
      </c>
      <c r="H125" s="313">
        <v>0</v>
      </c>
      <c r="I125" s="313">
        <v>0</v>
      </c>
      <c r="J125" s="313">
        <v>0</v>
      </c>
      <c r="K125" s="313">
        <v>0</v>
      </c>
      <c r="L125" s="313">
        <v>0</v>
      </c>
      <c r="M125" s="313">
        <v>0</v>
      </c>
      <c r="N125" s="313">
        <v>0</v>
      </c>
      <c r="O125" s="313">
        <v>0</v>
      </c>
      <c r="P125" s="313">
        <v>0</v>
      </c>
      <c r="Q125" s="313">
        <v>0</v>
      </c>
      <c r="R125" s="313">
        <v>0</v>
      </c>
      <c r="S125" s="313">
        <v>0</v>
      </c>
      <c r="T125" s="313">
        <v>0</v>
      </c>
      <c r="U125" s="313">
        <v>0</v>
      </c>
      <c r="V125" s="313">
        <v>0</v>
      </c>
      <c r="W125" s="313">
        <v>0</v>
      </c>
      <c r="X125" s="313">
        <v>0</v>
      </c>
      <c r="Y125" s="313">
        <v>0</v>
      </c>
      <c r="Z125" s="313">
        <v>0</v>
      </c>
      <c r="AA125" s="313">
        <v>0</v>
      </c>
      <c r="AB125" s="313">
        <v>0</v>
      </c>
      <c r="AC125" s="313">
        <v>0</v>
      </c>
      <c r="AD125" s="313">
        <v>0</v>
      </c>
      <c r="AE125" s="313">
        <v>0</v>
      </c>
      <c r="AF125" s="313">
        <v>0</v>
      </c>
      <c r="AG125" s="313">
        <v>0</v>
      </c>
      <c r="AH125" s="313">
        <v>0</v>
      </c>
      <c r="AI125" s="313">
        <v>0</v>
      </c>
      <c r="AJ125" s="313">
        <v>0</v>
      </c>
      <c r="AK125" s="313">
        <v>0</v>
      </c>
      <c r="AL125" s="313">
        <v>0</v>
      </c>
      <c r="AM125" s="313">
        <v>0</v>
      </c>
      <c r="AN125" s="313">
        <v>0</v>
      </c>
      <c r="AO125" s="313">
        <v>0</v>
      </c>
      <c r="AP125" s="313">
        <v>0</v>
      </c>
      <c r="AQ125" s="313">
        <v>0</v>
      </c>
      <c r="AR125" s="313">
        <f t="shared" si="81"/>
        <v>0</v>
      </c>
      <c r="AS125" s="313">
        <f t="shared" si="82"/>
        <v>0</v>
      </c>
    </row>
    <row r="126" spans="1:45" s="297" customFormat="1" ht="31.2" x14ac:dyDescent="0.3">
      <c r="A126" s="302" t="s">
        <v>761</v>
      </c>
      <c r="B126" s="283" t="s">
        <v>817</v>
      </c>
      <c r="C126" s="301" t="s">
        <v>748</v>
      </c>
      <c r="D126" s="313">
        <v>0</v>
      </c>
      <c r="E126" s="313">
        <v>0</v>
      </c>
      <c r="F126" s="313">
        <v>0</v>
      </c>
      <c r="G126" s="313">
        <v>0</v>
      </c>
      <c r="H126" s="313">
        <v>0</v>
      </c>
      <c r="I126" s="313">
        <v>0</v>
      </c>
      <c r="J126" s="313">
        <v>0</v>
      </c>
      <c r="K126" s="313">
        <v>0</v>
      </c>
      <c r="L126" s="313">
        <v>0</v>
      </c>
      <c r="M126" s="313">
        <v>0</v>
      </c>
      <c r="N126" s="313">
        <v>0</v>
      </c>
      <c r="O126" s="313">
        <v>0</v>
      </c>
      <c r="P126" s="313">
        <v>0</v>
      </c>
      <c r="Q126" s="313">
        <v>0</v>
      </c>
      <c r="R126" s="313">
        <v>0</v>
      </c>
      <c r="S126" s="313">
        <v>0</v>
      </c>
      <c r="T126" s="313">
        <v>0</v>
      </c>
      <c r="U126" s="313">
        <v>0</v>
      </c>
      <c r="V126" s="313">
        <v>0</v>
      </c>
      <c r="W126" s="313">
        <v>0</v>
      </c>
      <c r="X126" s="313">
        <v>0</v>
      </c>
      <c r="Y126" s="313">
        <v>0</v>
      </c>
      <c r="Z126" s="313">
        <v>0</v>
      </c>
      <c r="AA126" s="313">
        <v>0</v>
      </c>
      <c r="AB126" s="313">
        <v>0</v>
      </c>
      <c r="AC126" s="313">
        <v>0</v>
      </c>
      <c r="AD126" s="313">
        <v>0</v>
      </c>
      <c r="AE126" s="313">
        <v>0</v>
      </c>
      <c r="AF126" s="313">
        <v>0</v>
      </c>
      <c r="AG126" s="313">
        <v>0</v>
      </c>
      <c r="AH126" s="313">
        <v>0</v>
      </c>
      <c r="AI126" s="313">
        <v>0</v>
      </c>
      <c r="AJ126" s="313">
        <v>0</v>
      </c>
      <c r="AK126" s="313">
        <v>0</v>
      </c>
      <c r="AL126" s="313">
        <v>0</v>
      </c>
      <c r="AM126" s="313">
        <v>0</v>
      </c>
      <c r="AN126" s="313">
        <v>0</v>
      </c>
      <c r="AO126" s="313">
        <v>0</v>
      </c>
      <c r="AP126" s="313">
        <v>0</v>
      </c>
      <c r="AQ126" s="313">
        <v>0</v>
      </c>
      <c r="AR126" s="313">
        <f t="shared" si="81"/>
        <v>0</v>
      </c>
      <c r="AS126" s="313">
        <f t="shared" si="82"/>
        <v>0</v>
      </c>
    </row>
    <row r="127" spans="1:45" s="297" customFormat="1" x14ac:dyDescent="0.3">
      <c r="A127" s="302" t="s">
        <v>981</v>
      </c>
      <c r="B127" s="284" t="s">
        <v>643</v>
      </c>
      <c r="C127" s="301" t="s">
        <v>748</v>
      </c>
      <c r="D127" s="313">
        <v>0</v>
      </c>
      <c r="E127" s="313">
        <v>0</v>
      </c>
      <c r="F127" s="313">
        <v>0</v>
      </c>
      <c r="G127" s="313">
        <v>0</v>
      </c>
      <c r="H127" s="313">
        <v>0</v>
      </c>
      <c r="I127" s="313">
        <v>0</v>
      </c>
      <c r="J127" s="313">
        <v>0</v>
      </c>
      <c r="K127" s="313">
        <v>0</v>
      </c>
      <c r="L127" s="313">
        <v>0</v>
      </c>
      <c r="M127" s="313">
        <v>0</v>
      </c>
      <c r="N127" s="313">
        <v>0</v>
      </c>
      <c r="O127" s="313">
        <v>0</v>
      </c>
      <c r="P127" s="313">
        <v>0</v>
      </c>
      <c r="Q127" s="313">
        <v>0</v>
      </c>
      <c r="R127" s="313">
        <v>0</v>
      </c>
      <c r="S127" s="313">
        <v>0</v>
      </c>
      <c r="T127" s="313">
        <v>0</v>
      </c>
      <c r="U127" s="313">
        <v>0</v>
      </c>
      <c r="V127" s="313">
        <v>0</v>
      </c>
      <c r="W127" s="313">
        <v>0</v>
      </c>
      <c r="X127" s="313">
        <v>0</v>
      </c>
      <c r="Y127" s="313">
        <v>0</v>
      </c>
      <c r="Z127" s="313">
        <v>0</v>
      </c>
      <c r="AA127" s="313">
        <v>0</v>
      </c>
      <c r="AB127" s="313">
        <v>0</v>
      </c>
      <c r="AC127" s="313">
        <v>0</v>
      </c>
      <c r="AD127" s="313">
        <v>0</v>
      </c>
      <c r="AE127" s="313">
        <v>0</v>
      </c>
      <c r="AF127" s="313">
        <v>0</v>
      </c>
      <c r="AG127" s="313">
        <v>0</v>
      </c>
      <c r="AH127" s="313">
        <v>0</v>
      </c>
      <c r="AI127" s="313">
        <v>0</v>
      </c>
      <c r="AJ127" s="313">
        <v>0</v>
      </c>
      <c r="AK127" s="313">
        <v>0</v>
      </c>
      <c r="AL127" s="313">
        <v>0</v>
      </c>
      <c r="AM127" s="313">
        <v>0</v>
      </c>
      <c r="AN127" s="313">
        <v>0</v>
      </c>
      <c r="AO127" s="313">
        <v>0</v>
      </c>
      <c r="AP127" s="313">
        <v>0</v>
      </c>
      <c r="AQ127" s="313">
        <v>0</v>
      </c>
      <c r="AR127" s="313">
        <f t="shared" si="81"/>
        <v>0</v>
      </c>
      <c r="AS127" s="313">
        <f t="shared" si="82"/>
        <v>0</v>
      </c>
    </row>
    <row r="128" spans="1:45" s="297" customFormat="1" x14ac:dyDescent="0.3">
      <c r="A128" s="302" t="s">
        <v>982</v>
      </c>
      <c r="B128" s="284" t="s">
        <v>631</v>
      </c>
      <c r="C128" s="301" t="s">
        <v>748</v>
      </c>
      <c r="D128" s="313">
        <v>0</v>
      </c>
      <c r="E128" s="313">
        <v>0</v>
      </c>
      <c r="F128" s="313">
        <v>0</v>
      </c>
      <c r="G128" s="313">
        <v>0</v>
      </c>
      <c r="H128" s="313">
        <v>0</v>
      </c>
      <c r="I128" s="313">
        <v>0</v>
      </c>
      <c r="J128" s="313">
        <v>0</v>
      </c>
      <c r="K128" s="313">
        <v>0</v>
      </c>
      <c r="L128" s="313">
        <v>0</v>
      </c>
      <c r="M128" s="313">
        <v>0</v>
      </c>
      <c r="N128" s="313">
        <v>0</v>
      </c>
      <c r="O128" s="313">
        <v>0</v>
      </c>
      <c r="P128" s="313">
        <v>0</v>
      </c>
      <c r="Q128" s="313">
        <v>0</v>
      </c>
      <c r="R128" s="313">
        <v>0</v>
      </c>
      <c r="S128" s="313">
        <v>0</v>
      </c>
      <c r="T128" s="313">
        <v>0</v>
      </c>
      <c r="U128" s="313">
        <v>0</v>
      </c>
      <c r="V128" s="313">
        <v>0</v>
      </c>
      <c r="W128" s="313">
        <v>0</v>
      </c>
      <c r="X128" s="313">
        <v>0</v>
      </c>
      <c r="Y128" s="313">
        <v>0</v>
      </c>
      <c r="Z128" s="313">
        <v>0</v>
      </c>
      <c r="AA128" s="313">
        <v>0</v>
      </c>
      <c r="AB128" s="313">
        <v>0</v>
      </c>
      <c r="AC128" s="313">
        <v>0</v>
      </c>
      <c r="AD128" s="313">
        <v>0</v>
      </c>
      <c r="AE128" s="313">
        <v>0</v>
      </c>
      <c r="AF128" s="313">
        <v>0</v>
      </c>
      <c r="AG128" s="313">
        <v>0</v>
      </c>
      <c r="AH128" s="313">
        <v>0</v>
      </c>
      <c r="AI128" s="313">
        <v>0</v>
      </c>
      <c r="AJ128" s="313">
        <v>0</v>
      </c>
      <c r="AK128" s="313">
        <v>0</v>
      </c>
      <c r="AL128" s="313">
        <v>0</v>
      </c>
      <c r="AM128" s="313">
        <v>0</v>
      </c>
      <c r="AN128" s="313">
        <v>0</v>
      </c>
      <c r="AO128" s="313">
        <v>0</v>
      </c>
      <c r="AP128" s="313">
        <v>0</v>
      </c>
      <c r="AQ128" s="313">
        <v>0</v>
      </c>
      <c r="AR128" s="313">
        <f t="shared" si="81"/>
        <v>0</v>
      </c>
      <c r="AS128" s="313">
        <f t="shared" si="82"/>
        <v>0</v>
      </c>
    </row>
    <row r="129" spans="1:45" s="297" customFormat="1" x14ac:dyDescent="0.3">
      <c r="A129" s="302" t="s">
        <v>762</v>
      </c>
      <c r="B129" s="282" t="s">
        <v>940</v>
      </c>
      <c r="C129" s="301" t="s">
        <v>748</v>
      </c>
      <c r="D129" s="313">
        <f t="shared" ref="D129:G129" si="225">D159</f>
        <v>0</v>
      </c>
      <c r="E129" s="313">
        <f t="shared" si="225"/>
        <v>-92.249443874196004</v>
      </c>
      <c r="F129" s="313">
        <f t="shared" si="225"/>
        <v>66.191186409373188</v>
      </c>
      <c r="G129" s="313">
        <f t="shared" si="225"/>
        <v>18.324967539373169</v>
      </c>
      <c r="H129" s="313">
        <v>-29.042387889129273</v>
      </c>
      <c r="I129" s="313">
        <f t="shared" ref="I129:O129" si="226">I159</f>
        <v>-29.042387889129273</v>
      </c>
      <c r="J129" s="313">
        <v>-85.458223137463179</v>
      </c>
      <c r="K129" s="313">
        <f t="shared" si="226"/>
        <v>-118.42503738686045</v>
      </c>
      <c r="L129" s="313">
        <v>0.47559630374790274</v>
      </c>
      <c r="M129" s="313">
        <f t="shared" ref="M129" si="227">M159</f>
        <v>1.744051651868908</v>
      </c>
      <c r="N129" s="313">
        <v>1.3865212564553531E-2</v>
      </c>
      <c r="O129" s="313">
        <f t="shared" si="226"/>
        <v>1.1363076824834906</v>
      </c>
      <c r="P129" s="313">
        <v>1.7205827700934151E-2</v>
      </c>
      <c r="Q129" s="313">
        <f t="shared" ref="Q129" si="228">Q159</f>
        <v>-254.26039880857206</v>
      </c>
      <c r="R129" s="313">
        <v>0.25179356359581107</v>
      </c>
      <c r="S129" s="313">
        <f t="shared" ref="S129:U129" si="229">S159</f>
        <v>-203.93123233739317</v>
      </c>
      <c r="T129" s="313">
        <v>0.52159150738012272</v>
      </c>
      <c r="U129" s="313">
        <f t="shared" si="229"/>
        <v>-174.81589892905976</v>
      </c>
      <c r="V129" s="313">
        <v>0.38266677500378377</v>
      </c>
      <c r="W129" s="313">
        <f>W159</f>
        <v>-0.11930631149057758</v>
      </c>
      <c r="X129" s="313">
        <v>0.46921671096858275</v>
      </c>
      <c r="Y129" s="313">
        <f>Y159</f>
        <v>-3.2756375525778592E-2</v>
      </c>
      <c r="Z129" s="313">
        <v>0.56707813659467243</v>
      </c>
      <c r="AA129" s="313">
        <f>AA159</f>
        <v>6.510505010031109E-2</v>
      </c>
      <c r="AB129" s="313">
        <v>0.6469164716445418</v>
      </c>
      <c r="AC129" s="313">
        <f>AC159</f>
        <v>0.14494338515018046</v>
      </c>
      <c r="AD129" s="313">
        <v>0.61527730209706233</v>
      </c>
      <c r="AE129" s="313">
        <f>AE159</f>
        <v>0.11330421560270099</v>
      </c>
      <c r="AF129" s="313">
        <v>1.6359049914463122</v>
      </c>
      <c r="AG129" s="313">
        <f>AG159</f>
        <v>1.133931904951951</v>
      </c>
      <c r="AH129" s="313">
        <v>1.5462252466590374</v>
      </c>
      <c r="AI129" s="313">
        <f>AI159</f>
        <v>1.0442521601646759</v>
      </c>
      <c r="AJ129" s="313">
        <v>3.0433611459972156</v>
      </c>
      <c r="AK129" s="313">
        <f>AK159</f>
        <v>2.5413880595028542</v>
      </c>
      <c r="AL129" s="313">
        <v>3.990611360589881</v>
      </c>
      <c r="AM129" s="313">
        <f>AM159</f>
        <v>3.4886382740955195</v>
      </c>
      <c r="AN129" s="313">
        <v>4.965937645338288</v>
      </c>
      <c r="AO129" s="313">
        <f>AO159</f>
        <v>4.4639645588439265</v>
      </c>
      <c r="AP129" s="313">
        <v>28.544758238050413</v>
      </c>
      <c r="AQ129" s="313">
        <f>AQ159</f>
        <v>28.042785151556053</v>
      </c>
      <c r="AR129" s="324">
        <f t="shared" si="81"/>
        <v>-74.545894512663011</v>
      </c>
      <c r="AS129" s="324">
        <f t="shared" si="82"/>
        <v>-744.44163586916011</v>
      </c>
    </row>
    <row r="130" spans="1:45" s="297" customFormat="1" x14ac:dyDescent="0.3">
      <c r="A130" s="302" t="s">
        <v>29</v>
      </c>
      <c r="B130" s="295" t="s">
        <v>1016</v>
      </c>
      <c r="C130" s="301" t="s">
        <v>748</v>
      </c>
      <c r="D130" s="324">
        <f>[1]Свод!L121</f>
        <v>3.7516821720671008</v>
      </c>
      <c r="E130" s="324">
        <f>[1]Свод!N121</f>
        <v>26.435099856845049</v>
      </c>
      <c r="F130" s="324">
        <f>[1]Свод!P121</f>
        <v>8.8339999999999996</v>
      </c>
      <c r="G130" s="324">
        <f>[1]Свод!R121</f>
        <v>8.8339999999999996</v>
      </c>
      <c r="H130" s="324">
        <v>-11.179</v>
      </c>
      <c r="I130" s="324">
        <f>'[4]11. БДР'!$G$319/1000</f>
        <v>-11.179</v>
      </c>
      <c r="J130" s="324">
        <v>-20.353578939930738</v>
      </c>
      <c r="K130" s="324">
        <f>'[4]11. БДР'!$H$319/1000</f>
        <v>8.3089999999999993</v>
      </c>
      <c r="L130" s="324">
        <v>-4.4728501576399946</v>
      </c>
      <c r="M130" s="324">
        <f>'[4]11. БДР'!$I$319/1000</f>
        <v>11.019871730161533</v>
      </c>
      <c r="N130" s="324">
        <v>1.582635286127914</v>
      </c>
      <c r="O130" s="324">
        <f>'[4]11. БДР'!$P$319/1000</f>
        <v>17.593116754356451</v>
      </c>
      <c r="P130" s="324">
        <v>2.8171899293761498</v>
      </c>
      <c r="Q130" s="324">
        <f>'[4]11. БДР'!$Q$319/1000</f>
        <v>19.512077405748919</v>
      </c>
      <c r="R130" s="324">
        <v>4.4488077469753442</v>
      </c>
      <c r="S130" s="324">
        <f>'[4]11. БДР'!$R$319/1000</f>
        <v>21.867757770520207</v>
      </c>
      <c r="T130" s="324">
        <v>5.3177121930111273</v>
      </c>
      <c r="U130" s="324">
        <f>'[4]11. БДР'!$S$319/1000</f>
        <v>23.398754020488401</v>
      </c>
      <c r="V130" s="324">
        <v>0.54711453470722804</v>
      </c>
      <c r="W130" s="324">
        <f>[1]Свод!AH121</f>
        <v>0.54711453470722804</v>
      </c>
      <c r="X130" s="324">
        <v>0.63366447067202702</v>
      </c>
      <c r="Y130" s="324">
        <f>[1]Свод!AJ121</f>
        <v>0.63366447067202702</v>
      </c>
      <c r="Z130" s="324">
        <v>0.73152589629811671</v>
      </c>
      <c r="AA130" s="324">
        <f>[1]Свод!AL121</f>
        <v>0.73152589629811671</v>
      </c>
      <c r="AB130" s="324">
        <v>0.81136423134798608</v>
      </c>
      <c r="AC130" s="324">
        <f>[1]Свод!AN121</f>
        <v>0.81136423134798608</v>
      </c>
      <c r="AD130" s="324">
        <v>0.7797250618005066</v>
      </c>
      <c r="AE130" s="324">
        <f>[1]Свод!AP121</f>
        <v>0.7797250618005066</v>
      </c>
      <c r="AF130" s="324">
        <v>1.8003527511497566</v>
      </c>
      <c r="AG130" s="324">
        <f>[1]Свод!AR121</f>
        <v>1.8003527511497566</v>
      </c>
      <c r="AH130" s="324">
        <v>1.7106730063624815</v>
      </c>
      <c r="AI130" s="324">
        <f>[1]Свод!AT121</f>
        <v>1.7106730063624815</v>
      </c>
      <c r="AJ130" s="324">
        <v>3.2078089057006598</v>
      </c>
      <c r="AK130" s="324">
        <f>[1]Свод!AV121</f>
        <v>3.2078089057006598</v>
      </c>
      <c r="AL130" s="324">
        <v>4.1550591202933251</v>
      </c>
      <c r="AM130" s="324">
        <f>[1]Свод!AX121</f>
        <v>4.1550591202933251</v>
      </c>
      <c r="AN130" s="324">
        <v>5.1303854050417321</v>
      </c>
      <c r="AO130" s="324">
        <f>[1]Свод!AZ121</f>
        <v>5.1303854050417321</v>
      </c>
      <c r="AP130" s="324">
        <v>28.709205997753859</v>
      </c>
      <c r="AQ130" s="324">
        <f>[1]Свод!BB121</f>
        <v>28.709205997753859</v>
      </c>
      <c r="AR130" s="324">
        <f t="shared" si="81"/>
        <v>74.232577467959629</v>
      </c>
      <c r="AS130" s="324">
        <f t="shared" si="82"/>
        <v>186.59323909131535</v>
      </c>
    </row>
    <row r="131" spans="1:45" s="297" customFormat="1" x14ac:dyDescent="0.3">
      <c r="A131" s="302" t="s">
        <v>25</v>
      </c>
      <c r="B131" s="282" t="s">
        <v>1007</v>
      </c>
      <c r="C131" s="301" t="s">
        <v>748</v>
      </c>
      <c r="D131" s="324">
        <f>[1]Свод!L122</f>
        <v>3.7516821720671008</v>
      </c>
      <c r="E131" s="324">
        <f>[1]Свод!N122</f>
        <v>4.5622425036386005</v>
      </c>
      <c r="F131" s="324">
        <f>[1]Свод!P122</f>
        <v>0</v>
      </c>
      <c r="G131" s="324">
        <f>[1]Свод!R122</f>
        <v>0</v>
      </c>
      <c r="H131" s="324">
        <v>0</v>
      </c>
      <c r="I131" s="324">
        <f>('[4]11. БДР'!$G$323+'[4]11. БДР'!$G$328+'[4]11. БДР'!$G$333+'[4]11. БДР'!$G$339)/1000</f>
        <v>0</v>
      </c>
      <c r="J131" s="324">
        <v>-6.7067272387465433</v>
      </c>
      <c r="K131" s="324">
        <f>('[4]11. БДР'!$H$323+'[4]11. БДР'!$H$328+'[4]11. БДР'!$H$333+'[4]11. БДР'!$H$339)/1000</f>
        <v>0</v>
      </c>
      <c r="L131" s="324">
        <v>-2.7332855345161096</v>
      </c>
      <c r="M131" s="324">
        <f>('[4]11. БДР'!$I$323+'[4]11. БДР'!$I$328+'[4]11. БДР'!$I$333+'[4]11. БДР'!$I$339)/1000</f>
        <v>-9.9555829955655391</v>
      </c>
      <c r="N131" s="324">
        <v>-0.97703395981926522</v>
      </c>
      <c r="O131" s="324">
        <f>('[4]11. БДР'!$P$323+'[4]11. БДР'!$P$328+'[4]11. БДР'!$P$333+'[4]11. БДР'!$P$339)/1000</f>
        <v>-8.4281782990272571</v>
      </c>
      <c r="P131" s="324">
        <v>0.94241761406372371</v>
      </c>
      <c r="Q131" s="324">
        <f>('[4]11. БДР'!$Q$323+'[4]11. БДР'!$Q$328+'[4]11. БДР'!$Q$333+'[4]11. БДР'!$Q$339)/1000</f>
        <v>-6.7217691693940829</v>
      </c>
      <c r="R131" s="324">
        <v>3.0284655974379922</v>
      </c>
      <c r="S131" s="324">
        <f>('[4]11. БДР'!$R$323+'[4]11. БДР'!$R$328+'[4]11. БДР'!$R$333+'[4]11. БДР'!$R$339)/1000</f>
        <v>-4.8534281621524427</v>
      </c>
      <c r="T131" s="324">
        <v>5.3790658056201952</v>
      </c>
      <c r="U131" s="324">
        <f>('[4]11. БДР'!$S$323+'[4]11. БДР'!$S$328+'[4]11. БДР'!$S$333+'[4]11. БДР'!$S$339)/1000</f>
        <v>-2.7214655944511059</v>
      </c>
      <c r="V131" s="324">
        <v>7.7990064013042364</v>
      </c>
      <c r="W131" s="324">
        <f>U131/U115*W115</f>
        <v>-0.45700583118686416</v>
      </c>
      <c r="X131" s="324">
        <v>10.460155583324076</v>
      </c>
      <c r="Y131" s="324">
        <f>W131/W115*Y115</f>
        <v>-0.81488792408563415</v>
      </c>
      <c r="Z131" s="324">
        <v>13.35353805542643</v>
      </c>
      <c r="AA131" s="324">
        <f>Y131/Y115*AA115</f>
        <v>-0.83506640862760628</v>
      </c>
      <c r="AB131" s="324">
        <v>9.363669905774664</v>
      </c>
      <c r="AC131" s="324">
        <f>AA131/AA115*AC115</f>
        <v>-0.68919635767626775</v>
      </c>
      <c r="AD131" s="324">
        <v>2.9399601478085229</v>
      </c>
      <c r="AE131" s="324">
        <f>AC131/AC115*AE115</f>
        <v>-0.87121590273331562</v>
      </c>
      <c r="AF131" s="324">
        <v>-3.4373748228392165</v>
      </c>
      <c r="AG131" s="324">
        <f>AE131/AE115*AG115</f>
        <v>-0.98368775793360186</v>
      </c>
      <c r="AH131" s="324">
        <v>-9.7793452073609526</v>
      </c>
      <c r="AI131" s="324">
        <f>AG131/AG115*AI115</f>
        <v>-1.0522668254629723</v>
      </c>
      <c r="AJ131" s="324">
        <v>-16.095609131306105</v>
      </c>
      <c r="AK131" s="324">
        <f>AI131/AI115*AK115</f>
        <v>-1.1139488878250234</v>
      </c>
      <c r="AL131" s="324">
        <v>-22.394660314438074</v>
      </c>
      <c r="AM131" s="324">
        <f>AK131/AK115*AM115</f>
        <v>-1.1733961349363558</v>
      </c>
      <c r="AN131" s="324">
        <v>-28.552130948855488</v>
      </c>
      <c r="AO131" s="324">
        <f>AM131/AM115*AO115</f>
        <v>-1.2219701796167479</v>
      </c>
      <c r="AP131" s="324">
        <v>-34.097500576842613</v>
      </c>
      <c r="AQ131" s="324">
        <f>AO131/AO115*AQ115</f>
        <v>-1.2270756289140354</v>
      </c>
      <c r="AR131" s="324">
        <f t="shared" si="81"/>
        <v>-63.193463948258824</v>
      </c>
      <c r="AS131" s="324">
        <f t="shared" si="82"/>
        <v>-34.806217383883144</v>
      </c>
    </row>
    <row r="132" spans="1:45" s="297" customFormat="1" ht="31.2" x14ac:dyDescent="0.3">
      <c r="A132" s="302" t="s">
        <v>1004</v>
      </c>
      <c r="B132" s="141" t="s">
        <v>897</v>
      </c>
      <c r="C132" s="301" t="s">
        <v>748</v>
      </c>
      <c r="D132" s="313">
        <v>0</v>
      </c>
      <c r="E132" s="313">
        <v>0</v>
      </c>
      <c r="F132" s="313">
        <v>0</v>
      </c>
      <c r="G132" s="313">
        <v>0</v>
      </c>
      <c r="H132" s="313">
        <v>0</v>
      </c>
      <c r="I132" s="313">
        <v>0</v>
      </c>
      <c r="J132" s="313">
        <v>0</v>
      </c>
      <c r="K132" s="313">
        <v>0</v>
      </c>
      <c r="L132" s="313">
        <v>0</v>
      </c>
      <c r="M132" s="313">
        <v>0</v>
      </c>
      <c r="N132" s="313">
        <v>0</v>
      </c>
      <c r="O132" s="313">
        <v>0</v>
      </c>
      <c r="P132" s="313">
        <v>0</v>
      </c>
      <c r="Q132" s="313">
        <v>0</v>
      </c>
      <c r="R132" s="313">
        <v>0</v>
      </c>
      <c r="S132" s="313">
        <v>0</v>
      </c>
      <c r="T132" s="313">
        <v>0</v>
      </c>
      <c r="U132" s="313">
        <v>0</v>
      </c>
      <c r="V132" s="313">
        <v>0</v>
      </c>
      <c r="W132" s="313">
        <v>0</v>
      </c>
      <c r="X132" s="313">
        <v>0</v>
      </c>
      <c r="Y132" s="313">
        <v>0</v>
      </c>
      <c r="Z132" s="313">
        <v>0</v>
      </c>
      <c r="AA132" s="313">
        <v>0</v>
      </c>
      <c r="AB132" s="313">
        <v>0</v>
      </c>
      <c r="AC132" s="313">
        <v>0</v>
      </c>
      <c r="AD132" s="313">
        <v>0</v>
      </c>
      <c r="AE132" s="313">
        <v>0</v>
      </c>
      <c r="AF132" s="313">
        <v>0</v>
      </c>
      <c r="AG132" s="313">
        <v>0</v>
      </c>
      <c r="AH132" s="313">
        <v>0</v>
      </c>
      <c r="AI132" s="313">
        <v>0</v>
      </c>
      <c r="AJ132" s="313">
        <v>0</v>
      </c>
      <c r="AK132" s="313">
        <v>0</v>
      </c>
      <c r="AL132" s="313">
        <v>0</v>
      </c>
      <c r="AM132" s="313">
        <v>0</v>
      </c>
      <c r="AN132" s="313">
        <v>0</v>
      </c>
      <c r="AO132" s="313">
        <v>0</v>
      </c>
      <c r="AP132" s="313">
        <v>0</v>
      </c>
      <c r="AQ132" s="313">
        <v>0</v>
      </c>
      <c r="AR132" s="313">
        <f t="shared" si="81"/>
        <v>0</v>
      </c>
      <c r="AS132" s="313">
        <f t="shared" si="82"/>
        <v>0</v>
      </c>
    </row>
    <row r="133" spans="1:45" s="297" customFormat="1" ht="31.2" x14ac:dyDescent="0.3">
      <c r="A133" s="302" t="s">
        <v>1005</v>
      </c>
      <c r="B133" s="141" t="s">
        <v>898</v>
      </c>
      <c r="C133" s="301" t="s">
        <v>748</v>
      </c>
      <c r="D133" s="313">
        <v>0</v>
      </c>
      <c r="E133" s="313">
        <v>0</v>
      </c>
      <c r="F133" s="313">
        <v>0</v>
      </c>
      <c r="G133" s="313">
        <v>0</v>
      </c>
      <c r="H133" s="313">
        <v>0</v>
      </c>
      <c r="I133" s="313">
        <v>0</v>
      </c>
      <c r="J133" s="313">
        <v>0</v>
      </c>
      <c r="K133" s="313">
        <v>0</v>
      </c>
      <c r="L133" s="313">
        <v>0</v>
      </c>
      <c r="M133" s="313">
        <v>0</v>
      </c>
      <c r="N133" s="313">
        <v>0</v>
      </c>
      <c r="O133" s="313">
        <v>0</v>
      </c>
      <c r="P133" s="313">
        <v>0</v>
      </c>
      <c r="Q133" s="313">
        <v>0</v>
      </c>
      <c r="R133" s="313">
        <v>0</v>
      </c>
      <c r="S133" s="313">
        <v>0</v>
      </c>
      <c r="T133" s="313">
        <v>0</v>
      </c>
      <c r="U133" s="313">
        <v>0</v>
      </c>
      <c r="V133" s="313">
        <v>0</v>
      </c>
      <c r="W133" s="313">
        <v>0</v>
      </c>
      <c r="X133" s="313">
        <v>0</v>
      </c>
      <c r="Y133" s="313">
        <v>0</v>
      </c>
      <c r="Z133" s="313">
        <v>0</v>
      </c>
      <c r="AA133" s="313">
        <v>0</v>
      </c>
      <c r="AB133" s="313">
        <v>0</v>
      </c>
      <c r="AC133" s="313">
        <v>0</v>
      </c>
      <c r="AD133" s="313">
        <v>0</v>
      </c>
      <c r="AE133" s="313">
        <v>0</v>
      </c>
      <c r="AF133" s="313">
        <v>0</v>
      </c>
      <c r="AG133" s="313">
        <v>0</v>
      </c>
      <c r="AH133" s="313">
        <v>0</v>
      </c>
      <c r="AI133" s="313">
        <v>0</v>
      </c>
      <c r="AJ133" s="313">
        <v>0</v>
      </c>
      <c r="AK133" s="313">
        <v>0</v>
      </c>
      <c r="AL133" s="313">
        <v>0</v>
      </c>
      <c r="AM133" s="313">
        <v>0</v>
      </c>
      <c r="AN133" s="313">
        <v>0</v>
      </c>
      <c r="AO133" s="313">
        <v>0</v>
      </c>
      <c r="AP133" s="313">
        <v>0</v>
      </c>
      <c r="AQ133" s="313">
        <v>0</v>
      </c>
      <c r="AR133" s="313">
        <f t="shared" si="81"/>
        <v>0</v>
      </c>
      <c r="AS133" s="313">
        <f t="shared" si="82"/>
        <v>0</v>
      </c>
    </row>
    <row r="134" spans="1:45" s="297" customFormat="1" ht="31.2" x14ac:dyDescent="0.3">
      <c r="A134" s="302" t="s">
        <v>1006</v>
      </c>
      <c r="B134" s="141" t="s">
        <v>883</v>
      </c>
      <c r="C134" s="301" t="s">
        <v>748</v>
      </c>
      <c r="D134" s="324">
        <f>[1]Свод!L125</f>
        <v>3.7516821720671008</v>
      </c>
      <c r="E134" s="324">
        <f>[1]Свод!N125</f>
        <v>4.5622425036386005</v>
      </c>
      <c r="F134" s="324">
        <f>[1]Свод!P125</f>
        <v>0</v>
      </c>
      <c r="G134" s="324">
        <f>[1]Свод!R125</f>
        <v>0</v>
      </c>
      <c r="H134" s="324">
        <v>0</v>
      </c>
      <c r="I134" s="324">
        <f>I131</f>
        <v>0</v>
      </c>
      <c r="J134" s="324">
        <v>-6.7067272387465433</v>
      </c>
      <c r="K134" s="324">
        <f>K131</f>
        <v>0</v>
      </c>
      <c r="L134" s="324">
        <v>-2.7332855345161096</v>
      </c>
      <c r="M134" s="324">
        <f>M131</f>
        <v>-9.9555829955655391</v>
      </c>
      <c r="N134" s="324">
        <v>-0.97703395981926522</v>
      </c>
      <c r="O134" s="324">
        <f>O131</f>
        <v>-8.4281782990272571</v>
      </c>
      <c r="P134" s="324">
        <v>0.94241761406372371</v>
      </c>
      <c r="Q134" s="324">
        <f>Q131</f>
        <v>-6.7217691693940829</v>
      </c>
      <c r="R134" s="324">
        <v>3.0284655974379922</v>
      </c>
      <c r="S134" s="324">
        <f>S131</f>
        <v>-4.8534281621524427</v>
      </c>
      <c r="T134" s="324">
        <v>5.3790658056201952</v>
      </c>
      <c r="U134" s="324">
        <f>U131</f>
        <v>-2.7214655944511059</v>
      </c>
      <c r="V134" s="324">
        <v>8.0619491641696044</v>
      </c>
      <c r="W134" s="324">
        <f>[1]Свод!AH125</f>
        <v>8.0619491641696044</v>
      </c>
      <c r="X134" s="324">
        <v>9.7337022134281987</v>
      </c>
      <c r="Y134" s="324">
        <f>[1]Свод!AJ125</f>
        <v>9.7337022134281987</v>
      </c>
      <c r="Z134" s="324">
        <v>11.959827585987277</v>
      </c>
      <c r="AA134" s="324">
        <f>[1]Свод!AL125</f>
        <v>11.959827585987277</v>
      </c>
      <c r="AB134" s="324">
        <v>24.566589033686931</v>
      </c>
      <c r="AC134" s="324">
        <f>[1]Свод!AN125</f>
        <v>24.566589033686931</v>
      </c>
      <c r="AD134" s="324">
        <v>11.552829562800959</v>
      </c>
      <c r="AE134" s="324">
        <f>[1]Свод!AP125</f>
        <v>11.552829562800959</v>
      </c>
      <c r="AF134" s="324">
        <v>11.57965426878958</v>
      </c>
      <c r="AG134" s="324">
        <f>[1]Свод!AR125</f>
        <v>11.57965426878958</v>
      </c>
      <c r="AH134" s="324">
        <v>11.616024313157734</v>
      </c>
      <c r="AI134" s="324">
        <f>[1]Свод!AT125</f>
        <v>11.616024313157734</v>
      </c>
      <c r="AJ134" s="324">
        <v>11.698645211056279</v>
      </c>
      <c r="AK134" s="324">
        <f>[1]Свод!AV125</f>
        <v>11.698645211056279</v>
      </c>
      <c r="AL134" s="324">
        <v>11.698645211056279</v>
      </c>
      <c r="AM134" s="324">
        <f>[1]Свод!AX125</f>
        <v>11.698645211056279</v>
      </c>
      <c r="AN134" s="324">
        <v>4.1441067840540686</v>
      </c>
      <c r="AO134" s="324">
        <f>[1]Свод!AZ125</f>
        <v>4.1441067840540686</v>
      </c>
      <c r="AP134" s="324">
        <v>141.8542530772722</v>
      </c>
      <c r="AQ134" s="324">
        <f>[1]Свод!BB125</f>
        <v>141.8542530772722</v>
      </c>
      <c r="AR134" s="324">
        <f t="shared" si="81"/>
        <v>265.71305338520483</v>
      </c>
      <c r="AS134" s="324">
        <f t="shared" si="82"/>
        <v>234.09972688057437</v>
      </c>
    </row>
    <row r="135" spans="1:45" s="297" customFormat="1" x14ac:dyDescent="0.3">
      <c r="A135" s="302" t="s">
        <v>806</v>
      </c>
      <c r="B135" s="285" t="s">
        <v>1053</v>
      </c>
      <c r="C135" s="301" t="s">
        <v>748</v>
      </c>
      <c r="D135" s="324">
        <f>[1]Свод!L126</f>
        <v>0</v>
      </c>
      <c r="E135" s="324">
        <f>[1]Свод!N126</f>
        <v>21.872857353206449</v>
      </c>
      <c r="F135" s="324">
        <f>[1]Свод!P126</f>
        <v>8.8339999999999996</v>
      </c>
      <c r="G135" s="324">
        <f>[1]Свод!R126</f>
        <v>5.1268455129864927</v>
      </c>
      <c r="H135" s="324">
        <v>-11.179</v>
      </c>
      <c r="I135" s="324">
        <f>('[4]11. БДР'!$G$321+'[4]11. БДР'!$G$326+'[4]11. БДР'!$G$331+'[4]11. БДР'!$G$337)/1000</f>
        <v>-11.179</v>
      </c>
      <c r="J135" s="324">
        <v>6.6292786129706336</v>
      </c>
      <c r="K135" s="324">
        <f>('[4]11. БДР'!$H$321+'[4]11. БДР'!$H$326+'[4]11. БДР'!$H$331+'[4]11. БДР'!$H$337)/1000</f>
        <v>8.3089999999999993</v>
      </c>
      <c r="L135" s="324">
        <v>-1.8895109807005062</v>
      </c>
      <c r="M135" s="324">
        <f>('[4]11. БДР'!$I$321+'[4]11. БДР'!$I$326+'[4]11. БДР'!$I$331+'[4]11. БДР'!$I$337)/1000</f>
        <v>20.394104175104189</v>
      </c>
      <c r="N135" s="324">
        <v>2.8183539606396217</v>
      </c>
      <c r="O135" s="324">
        <f>('[4]11. БДР'!$P$321+'[4]11. БДР'!$P$326+'[4]11. БДР'!$P$331+'[4]11. БДР'!$P$337)/1000</f>
        <v>25.642525825889091</v>
      </c>
      <c r="P135" s="324">
        <v>1.8693476491143401</v>
      </c>
      <c r="Q135" s="324">
        <f>('[4]11. БДР'!$Q$321+'[4]11. БДР'!$Q$326+'[4]11. БДР'!$Q$331+'[4]11. БДР'!$Q$337)/1000</f>
        <v>25.770615884520591</v>
      </c>
      <c r="R135" s="324">
        <v>1.3409564868967987</v>
      </c>
      <c r="S135" s="324">
        <f>('[4]11. БДР'!$R$321+'[4]11. БДР'!$R$326+'[4]11. БДР'!$R$331+'[4]11. БДР'!$R$337)/1000</f>
        <v>26.162515136280064</v>
      </c>
      <c r="T135" s="324">
        <v>-0.22580137231251218</v>
      </c>
      <c r="U135" s="324">
        <f>('[4]11. БДР'!$S$321+'[4]11. БДР'!$S$326+'[4]11. БДР'!$S$331+'[4]11. БДР'!$S$337)/1000</f>
        <v>25.453798768741702</v>
      </c>
      <c r="V135" s="324">
        <v>-7.4163396263004522</v>
      </c>
      <c r="W135" s="324">
        <f>W130-W131-W144</f>
        <v>0.33769951969628664</v>
      </c>
      <c r="X135" s="324">
        <v>-9.9909388723554926</v>
      </c>
      <c r="Y135" s="324">
        <f>Y130-Y131-Y144</f>
        <v>0.78213154855985545</v>
      </c>
      <c r="Z135" s="324">
        <v>-12.786459918831758</v>
      </c>
      <c r="AA135" s="324">
        <f>AA130-AA131-AA144</f>
        <v>0.90017145872791726</v>
      </c>
      <c r="AB135" s="324">
        <v>-8.7167534341301227</v>
      </c>
      <c r="AC135" s="324">
        <f>AC130-AC131-AC144</f>
        <v>0.83413974282644832</v>
      </c>
      <c r="AD135" s="324">
        <v>-2.3246828457114606</v>
      </c>
      <c r="AE135" s="324">
        <f>AE130-AE131-AE144</f>
        <v>0.9845201183360166</v>
      </c>
      <c r="AF135" s="324">
        <v>5.0732798142855291</v>
      </c>
      <c r="AG135" s="324">
        <f>AG130-AG131-AG144</f>
        <v>2.117619662885553</v>
      </c>
      <c r="AH135" s="324">
        <v>11.32557045401999</v>
      </c>
      <c r="AI135" s="324">
        <f>AI130-AI131-AI144</f>
        <v>2.0965189856276485</v>
      </c>
      <c r="AJ135" s="324">
        <v>19.138970277303319</v>
      </c>
      <c r="AK135" s="324">
        <f>AK130-AK131-AK144</f>
        <v>3.6553369473278776</v>
      </c>
      <c r="AL135" s="324">
        <v>26.385271675027955</v>
      </c>
      <c r="AM135" s="324">
        <f>AM130-AM131-AM144</f>
        <v>4.6620344090318753</v>
      </c>
      <c r="AN135" s="324">
        <v>33.518068594193778</v>
      </c>
      <c r="AO135" s="324">
        <f>AO130-AO131-AO144</f>
        <v>5.6859347384606744</v>
      </c>
      <c r="AP135" s="324">
        <v>62.642258814893033</v>
      </c>
      <c r="AQ135" s="324">
        <f>AQ130-AQ131-AQ144</f>
        <v>29.26986078047009</v>
      </c>
      <c r="AR135" s="324">
        <f t="shared" si="81"/>
        <v>152.04557215519566</v>
      </c>
      <c r="AS135" s="324">
        <f t="shared" si="82"/>
        <v>207.7132305686788</v>
      </c>
    </row>
    <row r="136" spans="1:45" s="297" customFormat="1" x14ac:dyDescent="0.3">
      <c r="A136" s="302" t="s">
        <v>807</v>
      </c>
      <c r="B136" s="285" t="s">
        <v>814</v>
      </c>
      <c r="C136" s="301" t="s">
        <v>748</v>
      </c>
      <c r="D136" s="313">
        <v>0</v>
      </c>
      <c r="E136" s="313">
        <v>0</v>
      </c>
      <c r="F136" s="313">
        <v>0</v>
      </c>
      <c r="G136" s="313">
        <v>0</v>
      </c>
      <c r="H136" s="313">
        <v>0</v>
      </c>
      <c r="I136" s="313">
        <v>0</v>
      </c>
      <c r="J136" s="313">
        <v>0</v>
      </c>
      <c r="K136" s="313">
        <v>0</v>
      </c>
      <c r="L136" s="313">
        <v>0</v>
      </c>
      <c r="M136" s="313">
        <v>0</v>
      </c>
      <c r="N136" s="313">
        <v>0</v>
      </c>
      <c r="O136" s="313">
        <v>0</v>
      </c>
      <c r="P136" s="313">
        <v>0</v>
      </c>
      <c r="Q136" s="313">
        <v>0</v>
      </c>
      <c r="R136" s="313">
        <v>0</v>
      </c>
      <c r="S136" s="313">
        <v>0</v>
      </c>
      <c r="T136" s="313">
        <v>0</v>
      </c>
      <c r="U136" s="313">
        <v>0</v>
      </c>
      <c r="V136" s="313">
        <v>0</v>
      </c>
      <c r="W136" s="313">
        <v>0</v>
      </c>
      <c r="X136" s="313">
        <v>0</v>
      </c>
      <c r="Y136" s="313">
        <v>0</v>
      </c>
      <c r="Z136" s="313">
        <v>0</v>
      </c>
      <c r="AA136" s="313">
        <v>0</v>
      </c>
      <c r="AB136" s="313">
        <v>0</v>
      </c>
      <c r="AC136" s="313">
        <v>0</v>
      </c>
      <c r="AD136" s="313">
        <v>0</v>
      </c>
      <c r="AE136" s="313">
        <v>0</v>
      </c>
      <c r="AF136" s="313">
        <v>0</v>
      </c>
      <c r="AG136" s="313">
        <v>0</v>
      </c>
      <c r="AH136" s="313">
        <v>0</v>
      </c>
      <c r="AI136" s="313">
        <v>0</v>
      </c>
      <c r="AJ136" s="313">
        <v>0</v>
      </c>
      <c r="AK136" s="313">
        <v>0</v>
      </c>
      <c r="AL136" s="313">
        <v>0</v>
      </c>
      <c r="AM136" s="313">
        <v>0</v>
      </c>
      <c r="AN136" s="313">
        <v>0</v>
      </c>
      <c r="AO136" s="313">
        <v>0</v>
      </c>
      <c r="AP136" s="313">
        <v>0</v>
      </c>
      <c r="AQ136" s="313">
        <v>0</v>
      </c>
      <c r="AR136" s="313">
        <f t="shared" si="81"/>
        <v>0</v>
      </c>
      <c r="AS136" s="313">
        <f t="shared" si="82"/>
        <v>0</v>
      </c>
    </row>
    <row r="137" spans="1:45" s="297" customFormat="1" x14ac:dyDescent="0.3">
      <c r="A137" s="302" t="s">
        <v>808</v>
      </c>
      <c r="B137" s="285" t="s">
        <v>1047</v>
      </c>
      <c r="C137" s="301" t="s">
        <v>748</v>
      </c>
      <c r="D137" s="313">
        <v>0</v>
      </c>
      <c r="E137" s="313">
        <v>0</v>
      </c>
      <c r="F137" s="313">
        <v>0</v>
      </c>
      <c r="G137" s="313">
        <v>0</v>
      </c>
      <c r="H137" s="313">
        <v>0</v>
      </c>
      <c r="I137" s="313">
        <v>0</v>
      </c>
      <c r="J137" s="313">
        <v>0</v>
      </c>
      <c r="K137" s="313">
        <v>0</v>
      </c>
      <c r="L137" s="313">
        <v>0</v>
      </c>
      <c r="M137" s="313">
        <v>0</v>
      </c>
      <c r="N137" s="313">
        <v>0</v>
      </c>
      <c r="O137" s="313">
        <v>0</v>
      </c>
      <c r="P137" s="313">
        <v>0</v>
      </c>
      <c r="Q137" s="313">
        <v>0</v>
      </c>
      <c r="R137" s="313">
        <v>0</v>
      </c>
      <c r="S137" s="313">
        <v>0</v>
      </c>
      <c r="T137" s="313">
        <v>0</v>
      </c>
      <c r="U137" s="313">
        <v>0</v>
      </c>
      <c r="V137" s="313">
        <v>0</v>
      </c>
      <c r="W137" s="313">
        <v>0</v>
      </c>
      <c r="X137" s="313">
        <v>0</v>
      </c>
      <c r="Y137" s="313">
        <v>0</v>
      </c>
      <c r="Z137" s="313">
        <v>0</v>
      </c>
      <c r="AA137" s="313">
        <v>0</v>
      </c>
      <c r="AB137" s="313">
        <v>0</v>
      </c>
      <c r="AC137" s="313">
        <v>0</v>
      </c>
      <c r="AD137" s="313">
        <v>0</v>
      </c>
      <c r="AE137" s="313">
        <v>0</v>
      </c>
      <c r="AF137" s="313">
        <v>0</v>
      </c>
      <c r="AG137" s="313">
        <v>0</v>
      </c>
      <c r="AH137" s="313">
        <v>0</v>
      </c>
      <c r="AI137" s="313">
        <v>0</v>
      </c>
      <c r="AJ137" s="313">
        <v>0</v>
      </c>
      <c r="AK137" s="313">
        <v>0</v>
      </c>
      <c r="AL137" s="313">
        <v>0</v>
      </c>
      <c r="AM137" s="313">
        <v>0</v>
      </c>
      <c r="AN137" s="313">
        <v>0</v>
      </c>
      <c r="AO137" s="313">
        <v>0</v>
      </c>
      <c r="AP137" s="313">
        <v>0</v>
      </c>
      <c r="AQ137" s="313">
        <v>0</v>
      </c>
      <c r="AR137" s="313">
        <f t="shared" si="81"/>
        <v>0</v>
      </c>
      <c r="AS137" s="313">
        <f t="shared" si="82"/>
        <v>0</v>
      </c>
    </row>
    <row r="138" spans="1:45" s="297" customFormat="1" x14ac:dyDescent="0.3">
      <c r="A138" s="302" t="s">
        <v>809</v>
      </c>
      <c r="B138" s="285" t="s">
        <v>815</v>
      </c>
      <c r="C138" s="301" t="s">
        <v>748</v>
      </c>
      <c r="D138" s="313">
        <v>0</v>
      </c>
      <c r="E138" s="313">
        <v>0</v>
      </c>
      <c r="F138" s="313">
        <v>0</v>
      </c>
      <c r="G138" s="313">
        <v>0</v>
      </c>
      <c r="H138" s="313">
        <v>0</v>
      </c>
      <c r="I138" s="313">
        <v>0</v>
      </c>
      <c r="J138" s="313">
        <v>0</v>
      </c>
      <c r="K138" s="313">
        <v>0</v>
      </c>
      <c r="L138" s="313">
        <v>0</v>
      </c>
      <c r="M138" s="313">
        <v>0</v>
      </c>
      <c r="N138" s="313">
        <v>0</v>
      </c>
      <c r="O138" s="313">
        <v>0</v>
      </c>
      <c r="P138" s="313">
        <v>0</v>
      </c>
      <c r="Q138" s="313">
        <v>0</v>
      </c>
      <c r="R138" s="313">
        <v>0</v>
      </c>
      <c r="S138" s="313">
        <v>0</v>
      </c>
      <c r="T138" s="313">
        <v>0</v>
      </c>
      <c r="U138" s="313">
        <v>0</v>
      </c>
      <c r="V138" s="313">
        <v>0</v>
      </c>
      <c r="W138" s="313">
        <v>0</v>
      </c>
      <c r="X138" s="313">
        <v>0</v>
      </c>
      <c r="Y138" s="313">
        <v>0</v>
      </c>
      <c r="Z138" s="313">
        <v>0</v>
      </c>
      <c r="AA138" s="313">
        <v>0</v>
      </c>
      <c r="AB138" s="313">
        <v>0</v>
      </c>
      <c r="AC138" s="313">
        <v>0</v>
      </c>
      <c r="AD138" s="313">
        <v>0</v>
      </c>
      <c r="AE138" s="313">
        <v>0</v>
      </c>
      <c r="AF138" s="313">
        <v>0</v>
      </c>
      <c r="AG138" s="313">
        <v>0</v>
      </c>
      <c r="AH138" s="313">
        <v>0</v>
      </c>
      <c r="AI138" s="313">
        <v>0</v>
      </c>
      <c r="AJ138" s="313">
        <v>0</v>
      </c>
      <c r="AK138" s="313">
        <v>0</v>
      </c>
      <c r="AL138" s="313">
        <v>0</v>
      </c>
      <c r="AM138" s="313">
        <v>0</v>
      </c>
      <c r="AN138" s="313">
        <v>0</v>
      </c>
      <c r="AO138" s="313">
        <v>0</v>
      </c>
      <c r="AP138" s="313">
        <v>0</v>
      </c>
      <c r="AQ138" s="313">
        <v>0</v>
      </c>
      <c r="AR138" s="313">
        <f t="shared" si="81"/>
        <v>0</v>
      </c>
      <c r="AS138" s="313">
        <f t="shared" si="82"/>
        <v>0</v>
      </c>
    </row>
    <row r="139" spans="1:45" s="297" customFormat="1" x14ac:dyDescent="0.3">
      <c r="A139" s="302" t="s">
        <v>810</v>
      </c>
      <c r="B139" s="285" t="s">
        <v>816</v>
      </c>
      <c r="C139" s="301" t="s">
        <v>748</v>
      </c>
      <c r="D139" s="313">
        <v>0</v>
      </c>
      <c r="E139" s="313">
        <v>0</v>
      </c>
      <c r="F139" s="313">
        <v>0</v>
      </c>
      <c r="G139" s="313">
        <v>0</v>
      </c>
      <c r="H139" s="313">
        <v>0</v>
      </c>
      <c r="I139" s="313">
        <v>0</v>
      </c>
      <c r="J139" s="313">
        <v>0</v>
      </c>
      <c r="K139" s="313">
        <v>0</v>
      </c>
      <c r="L139" s="313">
        <v>0</v>
      </c>
      <c r="M139" s="313">
        <v>0</v>
      </c>
      <c r="N139" s="313">
        <v>0</v>
      </c>
      <c r="O139" s="313">
        <v>0</v>
      </c>
      <c r="P139" s="313">
        <v>0</v>
      </c>
      <c r="Q139" s="313">
        <v>0</v>
      </c>
      <c r="R139" s="313">
        <v>0</v>
      </c>
      <c r="S139" s="313">
        <v>0</v>
      </c>
      <c r="T139" s="313">
        <v>0</v>
      </c>
      <c r="U139" s="313">
        <v>0</v>
      </c>
      <c r="V139" s="313">
        <v>0</v>
      </c>
      <c r="W139" s="313">
        <v>0</v>
      </c>
      <c r="X139" s="313">
        <v>0</v>
      </c>
      <c r="Y139" s="313">
        <v>0</v>
      </c>
      <c r="Z139" s="313">
        <v>0</v>
      </c>
      <c r="AA139" s="313">
        <v>0</v>
      </c>
      <c r="AB139" s="313">
        <v>0</v>
      </c>
      <c r="AC139" s="313">
        <v>0</v>
      </c>
      <c r="AD139" s="313">
        <v>0</v>
      </c>
      <c r="AE139" s="313">
        <v>0</v>
      </c>
      <c r="AF139" s="313">
        <v>0</v>
      </c>
      <c r="AG139" s="313">
        <v>0</v>
      </c>
      <c r="AH139" s="313">
        <v>0</v>
      </c>
      <c r="AI139" s="313">
        <v>0</v>
      </c>
      <c r="AJ139" s="313">
        <v>0</v>
      </c>
      <c r="AK139" s="313">
        <v>0</v>
      </c>
      <c r="AL139" s="313">
        <v>0</v>
      </c>
      <c r="AM139" s="313">
        <v>0</v>
      </c>
      <c r="AN139" s="313">
        <v>0</v>
      </c>
      <c r="AO139" s="313">
        <v>0</v>
      </c>
      <c r="AP139" s="313">
        <v>0</v>
      </c>
      <c r="AQ139" s="313">
        <v>0</v>
      </c>
      <c r="AR139" s="313">
        <f t="shared" si="81"/>
        <v>0</v>
      </c>
      <c r="AS139" s="313">
        <f t="shared" si="82"/>
        <v>0</v>
      </c>
    </row>
    <row r="140" spans="1:45" s="297" customFormat="1" x14ac:dyDescent="0.3">
      <c r="A140" s="302" t="s">
        <v>811</v>
      </c>
      <c r="B140" s="285" t="s">
        <v>1054</v>
      </c>
      <c r="C140" s="301" t="s">
        <v>748</v>
      </c>
      <c r="D140" s="313">
        <v>0</v>
      </c>
      <c r="E140" s="313">
        <v>0</v>
      </c>
      <c r="F140" s="313">
        <v>0</v>
      </c>
      <c r="G140" s="313">
        <v>0</v>
      </c>
      <c r="H140" s="313">
        <v>0</v>
      </c>
      <c r="I140" s="313">
        <v>0</v>
      </c>
      <c r="J140" s="313">
        <v>0</v>
      </c>
      <c r="K140" s="313">
        <v>0</v>
      </c>
      <c r="L140" s="313">
        <v>0</v>
      </c>
      <c r="M140" s="313">
        <v>0</v>
      </c>
      <c r="N140" s="313">
        <v>0</v>
      </c>
      <c r="O140" s="313">
        <v>0</v>
      </c>
      <c r="P140" s="313">
        <v>0</v>
      </c>
      <c r="Q140" s="313">
        <v>0</v>
      </c>
      <c r="R140" s="313">
        <v>0</v>
      </c>
      <c r="S140" s="313">
        <v>0</v>
      </c>
      <c r="T140" s="313">
        <v>0</v>
      </c>
      <c r="U140" s="313">
        <v>0</v>
      </c>
      <c r="V140" s="313">
        <v>0</v>
      </c>
      <c r="W140" s="313">
        <v>0</v>
      </c>
      <c r="X140" s="313">
        <v>0</v>
      </c>
      <c r="Y140" s="313">
        <v>0</v>
      </c>
      <c r="Z140" s="313">
        <v>0</v>
      </c>
      <c r="AA140" s="313">
        <v>0</v>
      </c>
      <c r="AB140" s="313">
        <v>0</v>
      </c>
      <c r="AC140" s="313">
        <v>0</v>
      </c>
      <c r="AD140" s="313">
        <v>0</v>
      </c>
      <c r="AE140" s="313">
        <v>0</v>
      </c>
      <c r="AF140" s="313">
        <v>0</v>
      </c>
      <c r="AG140" s="313">
        <v>0</v>
      </c>
      <c r="AH140" s="313">
        <v>0</v>
      </c>
      <c r="AI140" s="313">
        <v>0</v>
      </c>
      <c r="AJ140" s="313">
        <v>0</v>
      </c>
      <c r="AK140" s="313">
        <v>0</v>
      </c>
      <c r="AL140" s="313">
        <v>0</v>
      </c>
      <c r="AM140" s="313">
        <v>0</v>
      </c>
      <c r="AN140" s="313">
        <v>0</v>
      </c>
      <c r="AO140" s="313">
        <v>0</v>
      </c>
      <c r="AP140" s="313">
        <v>0</v>
      </c>
      <c r="AQ140" s="313">
        <v>0</v>
      </c>
      <c r="AR140" s="313">
        <f t="shared" si="81"/>
        <v>0</v>
      </c>
      <c r="AS140" s="313">
        <f t="shared" si="82"/>
        <v>0</v>
      </c>
    </row>
    <row r="141" spans="1:45" s="297" customFormat="1" ht="31.2" x14ac:dyDescent="0.3">
      <c r="A141" s="302" t="s">
        <v>812</v>
      </c>
      <c r="B141" s="285" t="s">
        <v>817</v>
      </c>
      <c r="C141" s="301" t="s">
        <v>748</v>
      </c>
      <c r="D141" s="313">
        <v>0</v>
      </c>
      <c r="E141" s="313">
        <v>0</v>
      </c>
      <c r="F141" s="313">
        <v>0</v>
      </c>
      <c r="G141" s="313">
        <v>0</v>
      </c>
      <c r="H141" s="313">
        <v>0</v>
      </c>
      <c r="I141" s="313">
        <v>0</v>
      </c>
      <c r="J141" s="313">
        <v>0</v>
      </c>
      <c r="K141" s="313">
        <v>0</v>
      </c>
      <c r="L141" s="313">
        <v>0</v>
      </c>
      <c r="M141" s="313">
        <v>0</v>
      </c>
      <c r="N141" s="313">
        <v>0</v>
      </c>
      <c r="O141" s="313">
        <v>0</v>
      </c>
      <c r="P141" s="313">
        <v>0</v>
      </c>
      <c r="Q141" s="313">
        <v>0</v>
      </c>
      <c r="R141" s="313">
        <v>0</v>
      </c>
      <c r="S141" s="313">
        <v>0</v>
      </c>
      <c r="T141" s="313">
        <v>0</v>
      </c>
      <c r="U141" s="313">
        <v>0</v>
      </c>
      <c r="V141" s="313">
        <v>0</v>
      </c>
      <c r="W141" s="313">
        <v>0</v>
      </c>
      <c r="X141" s="313">
        <v>0</v>
      </c>
      <c r="Y141" s="313">
        <v>0</v>
      </c>
      <c r="Z141" s="313">
        <v>0</v>
      </c>
      <c r="AA141" s="313">
        <v>0</v>
      </c>
      <c r="AB141" s="313">
        <v>0</v>
      </c>
      <c r="AC141" s="313">
        <v>0</v>
      </c>
      <c r="AD141" s="313">
        <v>0</v>
      </c>
      <c r="AE141" s="313">
        <v>0</v>
      </c>
      <c r="AF141" s="313">
        <v>0</v>
      </c>
      <c r="AG141" s="313">
        <v>0</v>
      </c>
      <c r="AH141" s="313">
        <v>0</v>
      </c>
      <c r="AI141" s="313">
        <v>0</v>
      </c>
      <c r="AJ141" s="313">
        <v>0</v>
      </c>
      <c r="AK141" s="313">
        <v>0</v>
      </c>
      <c r="AL141" s="313">
        <v>0</v>
      </c>
      <c r="AM141" s="313">
        <v>0</v>
      </c>
      <c r="AN141" s="313">
        <v>0</v>
      </c>
      <c r="AO141" s="313">
        <v>0</v>
      </c>
      <c r="AP141" s="313">
        <v>0</v>
      </c>
      <c r="AQ141" s="313">
        <v>0</v>
      </c>
      <c r="AR141" s="313">
        <f t="shared" si="81"/>
        <v>0</v>
      </c>
      <c r="AS141" s="313">
        <f t="shared" si="82"/>
        <v>0</v>
      </c>
    </row>
    <row r="142" spans="1:45" s="297" customFormat="1" x14ac:dyDescent="0.3">
      <c r="A142" s="302" t="s">
        <v>983</v>
      </c>
      <c r="B142" s="284" t="s">
        <v>818</v>
      </c>
      <c r="C142" s="301" t="s">
        <v>748</v>
      </c>
      <c r="D142" s="313">
        <v>0</v>
      </c>
      <c r="E142" s="313">
        <v>0</v>
      </c>
      <c r="F142" s="313">
        <v>0</v>
      </c>
      <c r="G142" s="313">
        <v>0</v>
      </c>
      <c r="H142" s="313">
        <v>0</v>
      </c>
      <c r="I142" s="313">
        <v>0</v>
      </c>
      <c r="J142" s="313">
        <v>0</v>
      </c>
      <c r="K142" s="313">
        <v>0</v>
      </c>
      <c r="L142" s="313">
        <v>0</v>
      </c>
      <c r="M142" s="313">
        <v>0</v>
      </c>
      <c r="N142" s="313">
        <v>0</v>
      </c>
      <c r="O142" s="313">
        <v>0</v>
      </c>
      <c r="P142" s="313">
        <v>0</v>
      </c>
      <c r="Q142" s="313">
        <v>0</v>
      </c>
      <c r="R142" s="313">
        <v>0</v>
      </c>
      <c r="S142" s="313">
        <v>0</v>
      </c>
      <c r="T142" s="313">
        <v>0</v>
      </c>
      <c r="U142" s="313">
        <v>0</v>
      </c>
      <c r="V142" s="313">
        <v>0</v>
      </c>
      <c r="W142" s="313">
        <v>0</v>
      </c>
      <c r="X142" s="313">
        <v>0</v>
      </c>
      <c r="Y142" s="313">
        <v>0</v>
      </c>
      <c r="Z142" s="313">
        <v>0</v>
      </c>
      <c r="AA142" s="313">
        <v>0</v>
      </c>
      <c r="AB142" s="313">
        <v>0</v>
      </c>
      <c r="AC142" s="313">
        <v>0</v>
      </c>
      <c r="AD142" s="313">
        <v>0</v>
      </c>
      <c r="AE142" s="313">
        <v>0</v>
      </c>
      <c r="AF142" s="313">
        <v>0</v>
      </c>
      <c r="AG142" s="313">
        <v>0</v>
      </c>
      <c r="AH142" s="313">
        <v>0</v>
      </c>
      <c r="AI142" s="313">
        <v>0</v>
      </c>
      <c r="AJ142" s="313">
        <v>0</v>
      </c>
      <c r="AK142" s="313">
        <v>0</v>
      </c>
      <c r="AL142" s="313">
        <v>0</v>
      </c>
      <c r="AM142" s="313">
        <v>0</v>
      </c>
      <c r="AN142" s="313">
        <v>0</v>
      </c>
      <c r="AO142" s="313">
        <v>0</v>
      </c>
      <c r="AP142" s="313">
        <v>0</v>
      </c>
      <c r="AQ142" s="313">
        <v>0</v>
      </c>
      <c r="AR142" s="313">
        <f t="shared" si="81"/>
        <v>0</v>
      </c>
      <c r="AS142" s="313">
        <f t="shared" si="82"/>
        <v>0</v>
      </c>
    </row>
    <row r="143" spans="1:45" s="297" customFormat="1" x14ac:dyDescent="0.3">
      <c r="A143" s="302" t="s">
        <v>984</v>
      </c>
      <c r="B143" s="284" t="s">
        <v>631</v>
      </c>
      <c r="C143" s="301" t="s">
        <v>748</v>
      </c>
      <c r="D143" s="313">
        <v>0</v>
      </c>
      <c r="E143" s="313">
        <v>0</v>
      </c>
      <c r="F143" s="313">
        <v>0</v>
      </c>
      <c r="G143" s="313">
        <v>0</v>
      </c>
      <c r="H143" s="313">
        <v>0</v>
      </c>
      <c r="I143" s="313">
        <v>0</v>
      </c>
      <c r="J143" s="313">
        <v>0</v>
      </c>
      <c r="K143" s="313">
        <v>0</v>
      </c>
      <c r="L143" s="313">
        <v>0</v>
      </c>
      <c r="M143" s="313">
        <v>0</v>
      </c>
      <c r="N143" s="313">
        <v>0</v>
      </c>
      <c r="O143" s="313">
        <v>0</v>
      </c>
      <c r="P143" s="313">
        <v>0</v>
      </c>
      <c r="Q143" s="313">
        <v>0</v>
      </c>
      <c r="R143" s="313">
        <v>0</v>
      </c>
      <c r="S143" s="313">
        <v>0</v>
      </c>
      <c r="T143" s="313">
        <v>0</v>
      </c>
      <c r="U143" s="313">
        <v>0</v>
      </c>
      <c r="V143" s="313">
        <v>0</v>
      </c>
      <c r="W143" s="313">
        <v>0</v>
      </c>
      <c r="X143" s="313">
        <v>0</v>
      </c>
      <c r="Y143" s="313">
        <v>0</v>
      </c>
      <c r="Z143" s="313">
        <v>0</v>
      </c>
      <c r="AA143" s="313">
        <v>0</v>
      </c>
      <c r="AB143" s="313">
        <v>0</v>
      </c>
      <c r="AC143" s="313">
        <v>0</v>
      </c>
      <c r="AD143" s="313">
        <v>0</v>
      </c>
      <c r="AE143" s="313">
        <v>0</v>
      </c>
      <c r="AF143" s="313">
        <v>0</v>
      </c>
      <c r="AG143" s="313">
        <v>0</v>
      </c>
      <c r="AH143" s="313">
        <v>0</v>
      </c>
      <c r="AI143" s="313">
        <v>0</v>
      </c>
      <c r="AJ143" s="313">
        <v>0</v>
      </c>
      <c r="AK143" s="313">
        <v>0</v>
      </c>
      <c r="AL143" s="313">
        <v>0</v>
      </c>
      <c r="AM143" s="313">
        <v>0</v>
      </c>
      <c r="AN143" s="313">
        <v>0</v>
      </c>
      <c r="AO143" s="313">
        <v>0</v>
      </c>
      <c r="AP143" s="313">
        <v>0</v>
      </c>
      <c r="AQ143" s="313">
        <v>0</v>
      </c>
      <c r="AR143" s="313">
        <f t="shared" si="81"/>
        <v>0</v>
      </c>
      <c r="AS143" s="313">
        <f t="shared" si="82"/>
        <v>0</v>
      </c>
    </row>
    <row r="144" spans="1:45" s="297" customFormat="1" x14ac:dyDescent="0.3">
      <c r="A144" s="302" t="s">
        <v>813</v>
      </c>
      <c r="B144" s="285" t="s">
        <v>819</v>
      </c>
      <c r="C144" s="301" t="s">
        <v>748</v>
      </c>
      <c r="D144" s="324">
        <f t="shared" ref="D144:G144" si="230">D130-D131-D135</f>
        <v>0</v>
      </c>
      <c r="E144" s="324">
        <f t="shared" si="230"/>
        <v>0</v>
      </c>
      <c r="F144" s="324">
        <f t="shared" si="230"/>
        <v>0</v>
      </c>
      <c r="G144" s="324">
        <f t="shared" si="230"/>
        <v>3.7071544870135069</v>
      </c>
      <c r="H144" s="324">
        <v>0</v>
      </c>
      <c r="I144" s="324">
        <f t="shared" ref="I144:O144" si="231">I130-I131-I135</f>
        <v>0</v>
      </c>
      <c r="J144" s="324">
        <v>-20.276130314154827</v>
      </c>
      <c r="K144" s="324">
        <f t="shared" si="231"/>
        <v>0</v>
      </c>
      <c r="L144" s="324">
        <v>0.14994635757662111</v>
      </c>
      <c r="M144" s="324">
        <f t="shared" ref="M144" si="232">M130-M131-M135</f>
        <v>0.58135055062288288</v>
      </c>
      <c r="N144" s="324">
        <v>-0.25868471469244225</v>
      </c>
      <c r="O144" s="324">
        <f t="shared" si="231"/>
        <v>0.37876922749461883</v>
      </c>
      <c r="P144" s="324">
        <v>5.4246661980859034E-3</v>
      </c>
      <c r="Q144" s="324">
        <f t="shared" ref="Q144" si="233">Q130-Q131-Q135</f>
        <v>0.46323069062241018</v>
      </c>
      <c r="R144" s="324">
        <v>7.9385662640553356E-2</v>
      </c>
      <c r="S144" s="324">
        <f t="shared" ref="S144:U144" si="234">S130-S131-S135</f>
        <v>0.55867079639258677</v>
      </c>
      <c r="T144" s="324">
        <v>0.16444775970344427</v>
      </c>
      <c r="U144" s="324">
        <f t="shared" si="234"/>
        <v>0.66642084619780562</v>
      </c>
      <c r="V144" s="324">
        <v>0.16444775970344427</v>
      </c>
      <c r="W144" s="324">
        <f>U144</f>
        <v>0.66642084619780562</v>
      </c>
      <c r="X144" s="324">
        <v>0.16444775970344427</v>
      </c>
      <c r="Y144" s="324">
        <f>W144</f>
        <v>0.66642084619780562</v>
      </c>
      <c r="Z144" s="324">
        <v>0.16444775970344427</v>
      </c>
      <c r="AA144" s="324">
        <f>Y144</f>
        <v>0.66642084619780562</v>
      </c>
      <c r="AB144" s="324">
        <v>0.16444775970344427</v>
      </c>
      <c r="AC144" s="324">
        <f>AA144</f>
        <v>0.66642084619780562</v>
      </c>
      <c r="AD144" s="324">
        <v>0.16444775970344427</v>
      </c>
      <c r="AE144" s="324">
        <f>AC144</f>
        <v>0.66642084619780562</v>
      </c>
      <c r="AF144" s="324">
        <v>0.16444775970344427</v>
      </c>
      <c r="AG144" s="324">
        <f>AE144</f>
        <v>0.66642084619780562</v>
      </c>
      <c r="AH144" s="324">
        <v>0.16444775970344427</v>
      </c>
      <c r="AI144" s="324">
        <f>AG144</f>
        <v>0.66642084619780562</v>
      </c>
      <c r="AJ144" s="324">
        <v>0.16444775970344427</v>
      </c>
      <c r="AK144" s="324">
        <f>AI144</f>
        <v>0.66642084619780562</v>
      </c>
      <c r="AL144" s="324">
        <v>0.16444775970344427</v>
      </c>
      <c r="AM144" s="324">
        <f>AK144</f>
        <v>0.66642084619780562</v>
      </c>
      <c r="AN144" s="324">
        <v>0.16444775970344427</v>
      </c>
      <c r="AO144" s="324">
        <f>AM144</f>
        <v>0.66642084619780562</v>
      </c>
      <c r="AP144" s="324">
        <v>0.16444775970344427</v>
      </c>
      <c r="AQ144" s="324">
        <f>AO144</f>
        <v>0.66642084619780562</v>
      </c>
      <c r="AR144" s="324">
        <f t="shared" si="81"/>
        <v>-14.619530738977151</v>
      </c>
      <c r="AS144" s="324">
        <f t="shared" si="82"/>
        <v>13.686225906519674</v>
      </c>
    </row>
    <row r="145" spans="1:45" s="297" customFormat="1" x14ac:dyDescent="0.3">
      <c r="A145" s="302" t="s">
        <v>31</v>
      </c>
      <c r="B145" s="295" t="s">
        <v>1060</v>
      </c>
      <c r="C145" s="301" t="s">
        <v>748</v>
      </c>
      <c r="D145" s="324">
        <f t="shared" ref="D145:G145" si="235">D115-D130</f>
        <v>15.006728688268401</v>
      </c>
      <c r="E145" s="324">
        <f t="shared" si="235"/>
        <v>22.473249123184196</v>
      </c>
      <c r="F145" s="324">
        <f t="shared" si="235"/>
        <v>75.674051248174862</v>
      </c>
      <c r="G145" s="324">
        <f t="shared" si="235"/>
        <v>27.807832378174854</v>
      </c>
      <c r="H145" s="324">
        <v>-54.849791621533612</v>
      </c>
      <c r="I145" s="324">
        <f t="shared" ref="I145:O145" si="236">I115-I130</f>
        <v>-54.849791621533612</v>
      </c>
      <c r="J145" s="324">
        <v>-85.800291613850931</v>
      </c>
      <c r="K145" s="324">
        <f t="shared" si="236"/>
        <v>-96.019899526860712</v>
      </c>
      <c r="L145" s="324">
        <v>-14.186880138822064</v>
      </c>
      <c r="M145" s="324">
        <f t="shared" ref="M145" si="237">M115-M130</f>
        <v>33.059615190484855</v>
      </c>
      <c r="N145" s="324">
        <v>-16.034070220827164</v>
      </c>
      <c r="O145" s="324">
        <f t="shared" si="236"/>
        <v>52.779350263068984</v>
      </c>
      <c r="P145" s="324">
        <v>-15.262936799835723</v>
      </c>
      <c r="Q145" s="324">
        <f t="shared" ref="Q145" si="238">Q115-Q130</f>
        <v>-20.158622189229725</v>
      </c>
      <c r="R145" s="324">
        <v>-18.417562715983646</v>
      </c>
      <c r="S145" s="324">
        <f t="shared" ref="S145:U145" si="239">S115-S130</f>
        <v>168.814719327673</v>
      </c>
      <c r="T145" s="324">
        <v>-28.529459361895483</v>
      </c>
      <c r="U145" s="324">
        <f t="shared" si="239"/>
        <v>146.29113745425394</v>
      </c>
      <c r="V145" s="324">
        <v>-34.201390443814155</v>
      </c>
      <c r="W145" s="324">
        <f>W115-W130</f>
        <v>27.948292519323296</v>
      </c>
      <c r="X145" s="324">
        <v>-45.771332519579325</v>
      </c>
      <c r="Y145" s="324">
        <f>Y115-Y130</f>
        <v>50.176547381393952</v>
      </c>
      <c r="Z145" s="324">
        <v>-58.354719282179424</v>
      </c>
      <c r="AA145" s="324">
        <f>AA115-AA130</f>
        <v>51.336862748093843</v>
      </c>
      <c r="AB145" s="324">
        <v>-41.217476794358923</v>
      </c>
      <c r="AC145" s="324">
        <f>AC115-AC130</f>
        <v>42.161677712421742</v>
      </c>
      <c r="AD145" s="324">
        <v>-13.46624240580225</v>
      </c>
      <c r="AE145" s="324">
        <f>AE115-AE130</f>
        <v>53.542671035109649</v>
      </c>
      <c r="AF145" s="324">
        <v>13.032608620891541</v>
      </c>
      <c r="AG145" s="324">
        <f>AG115-AG130</f>
        <v>59.534932629318959</v>
      </c>
      <c r="AH145" s="324">
        <v>40.489161803862757</v>
      </c>
      <c r="AI145" s="324">
        <f>AI115-AI130</f>
        <v>63.900681323949058</v>
      </c>
      <c r="AJ145" s="324">
        <v>66.247970812537517</v>
      </c>
      <c r="AK145" s="324">
        <f>AK115-AK130</f>
        <v>66.249569599781765</v>
      </c>
      <c r="AL145" s="324">
        <v>92.482389079106539</v>
      </c>
      <c r="AM145" s="324">
        <f>AM115-AM130</f>
        <v>69.008997482227002</v>
      </c>
      <c r="AN145" s="324">
        <v>118.0777828284195</v>
      </c>
      <c r="AO145" s="324">
        <f>AO115-AO130</f>
        <v>71.062379106596026</v>
      </c>
      <c r="AP145" s="324">
        <v>118.42834373320824</v>
      </c>
      <c r="AQ145" s="324">
        <f>AQ115-AQ130</f>
        <v>47.801895493397055</v>
      </c>
      <c r="AR145" s="324">
        <f t="shared" si="81"/>
        <v>163.62796439734581</v>
      </c>
      <c r="AS145" s="324">
        <f t="shared" si="82"/>
        <v>973.60287736727139</v>
      </c>
    </row>
    <row r="146" spans="1:45" s="297" customFormat="1" x14ac:dyDescent="0.3">
      <c r="A146" s="302" t="s">
        <v>47</v>
      </c>
      <c r="B146" s="282" t="s">
        <v>1007</v>
      </c>
      <c r="C146" s="301" t="s">
        <v>748</v>
      </c>
      <c r="D146" s="324">
        <f>[1]Свод!L137</f>
        <v>15.006728688268401</v>
      </c>
      <c r="E146" s="324">
        <f>[1]Свод!N137</f>
        <v>27.231263584554402</v>
      </c>
      <c r="F146" s="324">
        <f>[1]Свод!P137</f>
        <v>-30.177686704651176</v>
      </c>
      <c r="G146" s="324">
        <f>[1]Свод!R137</f>
        <v>-30.177686704651176</v>
      </c>
      <c r="H146" s="324">
        <v>-41.066990172003969</v>
      </c>
      <c r="I146" s="324">
        <f>'[4]11. БДР'!$G$345/1000</f>
        <v>-41.066990172003969</v>
      </c>
      <c r="J146" s="324">
        <v>-28.266981125623836</v>
      </c>
      <c r="K146" s="324">
        <f>'[4]11. БДР'!$H$345/1000</f>
        <v>-28.563707859999994</v>
      </c>
      <c r="L146" s="324">
        <v>-8.6693702889022362</v>
      </c>
      <c r="M146" s="324">
        <f>'[4]11. БДР'!$I$345/1000</f>
        <v>-29.866748986696617</v>
      </c>
      <c r="N146" s="324">
        <v>173.85630331255604</v>
      </c>
      <c r="O146" s="324">
        <f>'[4]11. БДР'!$P$345/1000</f>
        <v>-25.284534897081773</v>
      </c>
      <c r="P146" s="324">
        <v>272.40002611158241</v>
      </c>
      <c r="Q146" s="324">
        <f>'[4]11. БДР'!$Q$345/1000</f>
        <v>156.78992896578058</v>
      </c>
      <c r="R146" s="324">
        <v>208.32805357479671</v>
      </c>
      <c r="S146" s="324">
        <f>'[4]11. БДР'!$R$345/1000</f>
        <v>282.28241238472947</v>
      </c>
      <c r="T146" s="324">
        <v>183.92722892950584</v>
      </c>
      <c r="U146" s="324">
        <f>'[4]11. БДР'!$S$345/1000</f>
        <v>227.24185438475118</v>
      </c>
      <c r="V146" s="324">
        <v>85.810672880037771</v>
      </c>
      <c r="W146" s="324">
        <f>W149</f>
        <v>86.084245048359691</v>
      </c>
      <c r="X146" s="324">
        <v>91.458235255290234</v>
      </c>
      <c r="Y146" s="324">
        <f>Y149</f>
        <v>91.740014588661822</v>
      </c>
      <c r="Z146" s="324">
        <v>96.160108628400081</v>
      </c>
      <c r="AA146" s="324">
        <f>AA149</f>
        <v>96.450341341772827</v>
      </c>
      <c r="AB146" s="324">
        <v>90.161164000248249</v>
      </c>
      <c r="AC146" s="324">
        <f>AC149</f>
        <v>90.460103695022156</v>
      </c>
      <c r="AD146" s="324">
        <v>109.52458442749517</v>
      </c>
      <c r="AE146" s="324">
        <f>AE149</f>
        <v>109.83249231311228</v>
      </c>
      <c r="AF146" s="324">
        <v>115.64343411772641</v>
      </c>
      <c r="AG146" s="324">
        <f>AG149</f>
        <v>115.96057923991204</v>
      </c>
      <c r="AH146" s="324">
        <v>121.59614703282759</v>
      </c>
      <c r="AI146" s="324">
        <f>AI149</f>
        <v>121.92280650867878</v>
      </c>
      <c r="AJ146" s="324">
        <v>127.38757482056981</v>
      </c>
      <c r="AK146" s="324">
        <f>AK149</f>
        <v>127.72403408069654</v>
      </c>
      <c r="AL146" s="324">
        <v>133.18311816339207</v>
      </c>
      <c r="AM146" s="324">
        <f>AM149</f>
        <v>133.5296712013226</v>
      </c>
      <c r="AN146" s="324">
        <v>146.4868957026697</v>
      </c>
      <c r="AO146" s="324">
        <f>AO149</f>
        <v>146.84384533173815</v>
      </c>
      <c r="AP146" s="324">
        <v>14.508163528216841</v>
      </c>
      <c r="AQ146" s="324">
        <f>AQ149</f>
        <v>14.875821646157362</v>
      </c>
      <c r="AR146" s="324">
        <f t="shared" ref="AR146:AR171" si="240">J146+L146+N146+P146+R146+T146+V146+X146+Z146+AB146+AD146+AF146+AH146+AJ146+AL146+AN146+AP146+D146+E146+F146+G146+H146</f>
        <v>1874.3109877623051</v>
      </c>
      <c r="AS146" s="324">
        <f t="shared" ref="AS146:AS171" si="241">K146+M146+O146+Q146+S146+U146+W146+Y146+AA146+AC146+AE146+AG146+AI146+AK146+AM146+AO146+AQ146+D146+E146+F146+G146+I146</f>
        <v>1658.8387876784334</v>
      </c>
    </row>
    <row r="147" spans="1:45" s="297" customFormat="1" ht="31.2" x14ac:dyDescent="0.3">
      <c r="A147" s="302" t="s">
        <v>899</v>
      </c>
      <c r="B147" s="141" t="s">
        <v>897</v>
      </c>
      <c r="C147" s="301" t="s">
        <v>748</v>
      </c>
      <c r="D147" s="313">
        <v>0</v>
      </c>
      <c r="E147" s="313">
        <v>0</v>
      </c>
      <c r="F147" s="313">
        <v>0</v>
      </c>
      <c r="G147" s="313">
        <v>0</v>
      </c>
      <c r="H147" s="313">
        <v>0</v>
      </c>
      <c r="I147" s="313">
        <v>0</v>
      </c>
      <c r="J147" s="313">
        <v>0</v>
      </c>
      <c r="K147" s="313">
        <v>0</v>
      </c>
      <c r="L147" s="313">
        <v>0</v>
      </c>
      <c r="M147" s="313">
        <v>0</v>
      </c>
      <c r="N147" s="313">
        <v>0</v>
      </c>
      <c r="O147" s="313">
        <v>0</v>
      </c>
      <c r="P147" s="313">
        <v>0</v>
      </c>
      <c r="Q147" s="313">
        <v>0</v>
      </c>
      <c r="R147" s="313">
        <v>0</v>
      </c>
      <c r="S147" s="313">
        <v>0</v>
      </c>
      <c r="T147" s="313">
        <v>0</v>
      </c>
      <c r="U147" s="313">
        <v>0</v>
      </c>
      <c r="V147" s="313">
        <v>0</v>
      </c>
      <c r="W147" s="313">
        <v>0</v>
      </c>
      <c r="X147" s="313">
        <v>0</v>
      </c>
      <c r="Y147" s="313">
        <v>0</v>
      </c>
      <c r="Z147" s="313">
        <v>0</v>
      </c>
      <c r="AA147" s="313">
        <v>0</v>
      </c>
      <c r="AB147" s="313">
        <v>0</v>
      </c>
      <c r="AC147" s="313">
        <v>0</v>
      </c>
      <c r="AD147" s="313">
        <v>0</v>
      </c>
      <c r="AE147" s="313">
        <v>0</v>
      </c>
      <c r="AF147" s="313">
        <v>0</v>
      </c>
      <c r="AG147" s="313">
        <v>0</v>
      </c>
      <c r="AH147" s="313">
        <v>0</v>
      </c>
      <c r="AI147" s="313">
        <v>0</v>
      </c>
      <c r="AJ147" s="313">
        <v>0</v>
      </c>
      <c r="AK147" s="313">
        <v>0</v>
      </c>
      <c r="AL147" s="313">
        <v>0</v>
      </c>
      <c r="AM147" s="313">
        <v>0</v>
      </c>
      <c r="AN147" s="313">
        <v>0</v>
      </c>
      <c r="AO147" s="313">
        <v>0</v>
      </c>
      <c r="AP147" s="313">
        <v>0</v>
      </c>
      <c r="AQ147" s="313">
        <v>0</v>
      </c>
      <c r="AR147" s="313">
        <f t="shared" si="240"/>
        <v>0</v>
      </c>
      <c r="AS147" s="313">
        <f t="shared" si="241"/>
        <v>0</v>
      </c>
    </row>
    <row r="148" spans="1:45" s="297" customFormat="1" ht="31.2" x14ac:dyDescent="0.3">
      <c r="A148" s="302" t="s">
        <v>900</v>
      </c>
      <c r="B148" s="141" t="s">
        <v>898</v>
      </c>
      <c r="C148" s="301" t="s">
        <v>748</v>
      </c>
      <c r="D148" s="313">
        <v>0</v>
      </c>
      <c r="E148" s="313">
        <v>0</v>
      </c>
      <c r="F148" s="313">
        <v>0</v>
      </c>
      <c r="G148" s="313">
        <v>0</v>
      </c>
      <c r="H148" s="313">
        <v>0</v>
      </c>
      <c r="I148" s="313">
        <v>0</v>
      </c>
      <c r="J148" s="313">
        <v>0</v>
      </c>
      <c r="K148" s="313">
        <v>0</v>
      </c>
      <c r="L148" s="313">
        <v>0</v>
      </c>
      <c r="M148" s="313">
        <v>0</v>
      </c>
      <c r="N148" s="313">
        <v>0</v>
      </c>
      <c r="O148" s="313">
        <v>0</v>
      </c>
      <c r="P148" s="313">
        <v>0</v>
      </c>
      <c r="Q148" s="313">
        <v>0</v>
      </c>
      <c r="R148" s="313">
        <v>0</v>
      </c>
      <c r="S148" s="313">
        <v>0</v>
      </c>
      <c r="T148" s="313">
        <v>0</v>
      </c>
      <c r="U148" s="313">
        <v>0</v>
      </c>
      <c r="V148" s="313">
        <v>0</v>
      </c>
      <c r="W148" s="313">
        <v>0</v>
      </c>
      <c r="X148" s="313">
        <v>0</v>
      </c>
      <c r="Y148" s="313">
        <v>0</v>
      </c>
      <c r="Z148" s="313">
        <v>0</v>
      </c>
      <c r="AA148" s="313">
        <v>0</v>
      </c>
      <c r="AB148" s="313">
        <v>0</v>
      </c>
      <c r="AC148" s="313">
        <v>0</v>
      </c>
      <c r="AD148" s="313">
        <v>0</v>
      </c>
      <c r="AE148" s="313">
        <v>0</v>
      </c>
      <c r="AF148" s="313">
        <v>0</v>
      </c>
      <c r="AG148" s="313">
        <v>0</v>
      </c>
      <c r="AH148" s="313">
        <v>0</v>
      </c>
      <c r="AI148" s="313">
        <v>0</v>
      </c>
      <c r="AJ148" s="313">
        <v>0</v>
      </c>
      <c r="AK148" s="313">
        <v>0</v>
      </c>
      <c r="AL148" s="313">
        <v>0</v>
      </c>
      <c r="AM148" s="313">
        <v>0</v>
      </c>
      <c r="AN148" s="313">
        <v>0</v>
      </c>
      <c r="AO148" s="313">
        <v>0</v>
      </c>
      <c r="AP148" s="313">
        <v>0</v>
      </c>
      <c r="AQ148" s="313">
        <v>0</v>
      </c>
      <c r="AR148" s="313">
        <f t="shared" si="240"/>
        <v>0</v>
      </c>
      <c r="AS148" s="313">
        <f t="shared" si="241"/>
        <v>0</v>
      </c>
    </row>
    <row r="149" spans="1:45" s="297" customFormat="1" ht="31.2" x14ac:dyDescent="0.3">
      <c r="A149" s="302" t="s">
        <v>985</v>
      </c>
      <c r="B149" s="141" t="s">
        <v>883</v>
      </c>
      <c r="C149" s="301" t="s">
        <v>748</v>
      </c>
      <c r="D149" s="324">
        <f>[1]Свод!L140</f>
        <v>15.006728688268401</v>
      </c>
      <c r="E149" s="324">
        <f>[1]Свод!N140</f>
        <v>27.231263584554402</v>
      </c>
      <c r="F149" s="324">
        <f>[1]Свод!P140</f>
        <v>-30.177686704651176</v>
      </c>
      <c r="G149" s="324">
        <f>[1]Свод!R140</f>
        <v>-30.177686704651176</v>
      </c>
      <c r="H149" s="324">
        <v>-41.066990172003969</v>
      </c>
      <c r="I149" s="324">
        <f>I146</f>
        <v>-41.066990172003969</v>
      </c>
      <c r="J149" s="324">
        <v>-28.266981125623836</v>
      </c>
      <c r="K149" s="324">
        <f>K146</f>
        <v>-28.563707859999994</v>
      </c>
      <c r="L149" s="324">
        <v>-8.6693702889022362</v>
      </c>
      <c r="M149" s="324">
        <f>M146</f>
        <v>-29.866748986696617</v>
      </c>
      <c r="N149" s="324">
        <v>173.85630331255604</v>
      </c>
      <c r="O149" s="324">
        <f>O146</f>
        <v>-25.284534897081773</v>
      </c>
      <c r="P149" s="324">
        <v>272.40002611158241</v>
      </c>
      <c r="Q149" s="324">
        <f>Q146</f>
        <v>156.78992896578058</v>
      </c>
      <c r="R149" s="324">
        <v>208.32805357479671</v>
      </c>
      <c r="S149" s="324">
        <f>S146</f>
        <v>282.28241238472947</v>
      </c>
      <c r="T149" s="324">
        <v>183.92722892950584</v>
      </c>
      <c r="U149" s="324">
        <f>U146</f>
        <v>227.24185438475118</v>
      </c>
      <c r="V149" s="324">
        <v>85.810672880037771</v>
      </c>
      <c r="W149" s="324">
        <f>W119-W134</f>
        <v>86.084245048359691</v>
      </c>
      <c r="X149" s="324">
        <v>91.458235255290234</v>
      </c>
      <c r="Y149" s="324">
        <f>Y119-Y134</f>
        <v>91.740014588661822</v>
      </c>
      <c r="Z149" s="324">
        <v>96.160108628400081</v>
      </c>
      <c r="AA149" s="324">
        <f>AA119-AA134</f>
        <v>96.450341341772827</v>
      </c>
      <c r="AB149" s="324">
        <v>90.161164000248249</v>
      </c>
      <c r="AC149" s="324">
        <f>AC119-AC134</f>
        <v>90.460103695022156</v>
      </c>
      <c r="AD149" s="324">
        <v>109.52458442749517</v>
      </c>
      <c r="AE149" s="324">
        <f>AE119-AE134</f>
        <v>109.83249231311228</v>
      </c>
      <c r="AF149" s="324">
        <v>115.64343411772641</v>
      </c>
      <c r="AG149" s="324">
        <f>AG119-AG134</f>
        <v>115.96057923991204</v>
      </c>
      <c r="AH149" s="324">
        <v>121.59614703282759</v>
      </c>
      <c r="AI149" s="324">
        <f>AI119-AI134</f>
        <v>121.92280650867878</v>
      </c>
      <c r="AJ149" s="324">
        <v>127.38757482056981</v>
      </c>
      <c r="AK149" s="324">
        <f>AK119-AK134</f>
        <v>127.72403408069654</v>
      </c>
      <c r="AL149" s="324">
        <v>133.18311816339207</v>
      </c>
      <c r="AM149" s="324">
        <f>AM119-AM134</f>
        <v>133.5296712013226</v>
      </c>
      <c r="AN149" s="324">
        <v>146.4868957026697</v>
      </c>
      <c r="AO149" s="324">
        <f>AO119-AO134</f>
        <v>146.84384533173815</v>
      </c>
      <c r="AP149" s="324">
        <v>14.508163528216841</v>
      </c>
      <c r="AQ149" s="324">
        <f>AQ119-AQ134</f>
        <v>14.875821646157362</v>
      </c>
      <c r="AR149" s="324">
        <f t="shared" si="240"/>
        <v>1874.3109877623051</v>
      </c>
      <c r="AS149" s="324">
        <f t="shared" si="241"/>
        <v>1658.8387876784334</v>
      </c>
    </row>
    <row r="150" spans="1:45" s="297" customFormat="1" x14ac:dyDescent="0.3">
      <c r="A150" s="302" t="s">
        <v>48</v>
      </c>
      <c r="B150" s="282" t="s">
        <v>1044</v>
      </c>
      <c r="C150" s="301" t="s">
        <v>748</v>
      </c>
      <c r="D150" s="324">
        <f>[1]Свод!L141</f>
        <v>0</v>
      </c>
      <c r="E150" s="324">
        <f>[1]Свод!N141</f>
        <v>87.491429412825795</v>
      </c>
      <c r="F150" s="324">
        <f>[1]Свод!P141</f>
        <v>39.660551543452861</v>
      </c>
      <c r="G150" s="324">
        <f>[1]Свод!R141</f>
        <v>39.660551543452861</v>
      </c>
      <c r="H150" s="324">
        <v>15.259586439599632</v>
      </c>
      <c r="I150" s="324">
        <f>'[4]11. БДР'!$G$343/1000</f>
        <v>15.259586439599632</v>
      </c>
      <c r="J150" s="324">
        <v>27.924912649236081</v>
      </c>
      <c r="K150" s="324">
        <f>'[4]11. БДР'!$H$343/1000</f>
        <v>50.968845719999734</v>
      </c>
      <c r="L150" s="324">
        <v>-5.9931061536677301</v>
      </c>
      <c r="M150" s="324">
        <f>'[4]11. БДР'!$I$343/1000</f>
        <v>61.182312525312561</v>
      </c>
      <c r="N150" s="324">
        <v>-189.90423874594777</v>
      </c>
      <c r="O150" s="324">
        <f>'[4]11. БДР'!$P$343/1000</f>
        <v>76.927577477667271</v>
      </c>
      <c r="P150" s="324">
        <v>-287.68016873911904</v>
      </c>
      <c r="Q150" s="324">
        <f>'[4]11. БДР'!$Q$343/1000</f>
        <v>77.31184765356177</v>
      </c>
      <c r="R150" s="324">
        <v>-226.99740985437617</v>
      </c>
      <c r="S150" s="324">
        <f>'[4]11. БДР'!$R$343/1000</f>
        <v>90.463539280336718</v>
      </c>
      <c r="T150" s="324">
        <v>-212.97827979878144</v>
      </c>
      <c r="U150" s="324">
        <f>'[4]11. БДР'!$S$343/1000</f>
        <v>93.865181998562534</v>
      </c>
      <c r="V150" s="324">
        <v>-120.49322510201763</v>
      </c>
      <c r="W150" s="324">
        <f>W120-W135</f>
        <v>-65.869180366704484</v>
      </c>
      <c r="X150" s="324">
        <v>-136.80788335623885</v>
      </c>
      <c r="Y150" s="324">
        <f>Y120-Y135</f>
        <v>-51.412880123058123</v>
      </c>
      <c r="Z150" s="324">
        <v>-153.52374781803158</v>
      </c>
      <c r="AA150" s="324">
        <f>AA120-AA135</f>
        <v>-57.307056792196384</v>
      </c>
      <c r="AB150" s="324">
        <v>-147.06402863446056</v>
      </c>
      <c r="AC150" s="324">
        <f>AC120-AC135</f>
        <v>-73.032733912915987</v>
      </c>
      <c r="AD150" s="324">
        <v>-132.05452579068347</v>
      </c>
      <c r="AE150" s="324">
        <f>AE120-AE135</f>
        <v>-68.160750112941813</v>
      </c>
      <c r="AF150" s="324">
        <v>-119.09931182020654</v>
      </c>
      <c r="AG150" s="324">
        <f>AG120-AG135</f>
        <v>-69.456499696070409</v>
      </c>
      <c r="AH150" s="324">
        <v>-103.88413223643911</v>
      </c>
      <c r="AI150" s="324">
        <f>AI120-AI135</f>
        <v>-71.068247637317299</v>
      </c>
      <c r="AJ150" s="324">
        <v>-91.812771736688433</v>
      </c>
      <c r="AK150" s="324">
        <f>AK120-AK135</f>
        <v>-76.162025793101122</v>
      </c>
      <c r="AL150" s="324">
        <v>-78.620198210666317</v>
      </c>
      <c r="AM150" s="324">
        <f>AM120-AM135</f>
        <v>-80.214932492985952</v>
      </c>
      <c r="AN150" s="324">
        <v>-65.906840492794586</v>
      </c>
      <c r="AO150" s="324">
        <f>AO120-AO135</f>
        <v>-84.945086901459049</v>
      </c>
      <c r="AP150" s="324">
        <v>-100.4118839274704</v>
      </c>
      <c r="AQ150" s="324">
        <f>AQ120-AQ135</f>
        <v>-137.5316191643048</v>
      </c>
      <c r="AR150" s="324">
        <f t="shared" si="240"/>
        <v>-1963.2347208290228</v>
      </c>
      <c r="AS150" s="324">
        <f t="shared" si="241"/>
        <v>-202.36958939828364</v>
      </c>
    </row>
    <row r="151" spans="1:45" s="297" customFormat="1" x14ac:dyDescent="0.3">
      <c r="A151" s="302" t="s">
        <v>763</v>
      </c>
      <c r="B151" s="282" t="s">
        <v>937</v>
      </c>
      <c r="C151" s="301" t="s">
        <v>748</v>
      </c>
      <c r="D151" s="313">
        <v>0</v>
      </c>
      <c r="E151" s="313">
        <v>0</v>
      </c>
      <c r="F151" s="313">
        <v>0</v>
      </c>
      <c r="G151" s="313">
        <v>0</v>
      </c>
      <c r="H151" s="313">
        <v>0</v>
      </c>
      <c r="I151" s="313">
        <v>0</v>
      </c>
      <c r="J151" s="313">
        <v>0</v>
      </c>
      <c r="K151" s="313">
        <v>0</v>
      </c>
      <c r="L151" s="313">
        <v>0</v>
      </c>
      <c r="M151" s="313">
        <v>0</v>
      </c>
      <c r="N151" s="313">
        <v>0</v>
      </c>
      <c r="O151" s="313">
        <v>0</v>
      </c>
      <c r="P151" s="313">
        <v>0</v>
      </c>
      <c r="Q151" s="313">
        <v>0</v>
      </c>
      <c r="R151" s="313">
        <v>0</v>
      </c>
      <c r="S151" s="313">
        <v>0</v>
      </c>
      <c r="T151" s="313">
        <v>0</v>
      </c>
      <c r="U151" s="313">
        <v>0</v>
      </c>
      <c r="V151" s="313">
        <v>0</v>
      </c>
      <c r="W151" s="313">
        <v>0</v>
      </c>
      <c r="X151" s="313">
        <v>0</v>
      </c>
      <c r="Y151" s="313">
        <v>0</v>
      </c>
      <c r="Z151" s="313">
        <v>0</v>
      </c>
      <c r="AA151" s="313">
        <v>0</v>
      </c>
      <c r="AB151" s="313">
        <v>0</v>
      </c>
      <c r="AC151" s="313">
        <v>0</v>
      </c>
      <c r="AD151" s="313">
        <v>0</v>
      </c>
      <c r="AE151" s="313">
        <v>0</v>
      </c>
      <c r="AF151" s="313">
        <v>0</v>
      </c>
      <c r="AG151" s="313">
        <v>0</v>
      </c>
      <c r="AH151" s="313">
        <v>0</v>
      </c>
      <c r="AI151" s="313">
        <v>0</v>
      </c>
      <c r="AJ151" s="313">
        <v>0</v>
      </c>
      <c r="AK151" s="313">
        <v>0</v>
      </c>
      <c r="AL151" s="313">
        <v>0</v>
      </c>
      <c r="AM151" s="313">
        <v>0</v>
      </c>
      <c r="AN151" s="313">
        <v>0</v>
      </c>
      <c r="AO151" s="313">
        <v>0</v>
      </c>
      <c r="AP151" s="313">
        <v>0</v>
      </c>
      <c r="AQ151" s="313">
        <v>0</v>
      </c>
      <c r="AR151" s="313">
        <f t="shared" si="240"/>
        <v>0</v>
      </c>
      <c r="AS151" s="313">
        <f t="shared" si="241"/>
        <v>0</v>
      </c>
    </row>
    <row r="152" spans="1:45" s="297" customFormat="1" x14ac:dyDescent="0.3">
      <c r="A152" s="302" t="s">
        <v>764</v>
      </c>
      <c r="B152" s="282" t="s">
        <v>1045</v>
      </c>
      <c r="C152" s="301" t="s">
        <v>748</v>
      </c>
      <c r="D152" s="313">
        <v>0</v>
      </c>
      <c r="E152" s="313">
        <v>0</v>
      </c>
      <c r="F152" s="313">
        <v>0</v>
      </c>
      <c r="G152" s="313">
        <v>0</v>
      </c>
      <c r="H152" s="313">
        <v>0</v>
      </c>
      <c r="I152" s="313">
        <v>0</v>
      </c>
      <c r="J152" s="313">
        <v>0</v>
      </c>
      <c r="K152" s="313">
        <v>0</v>
      </c>
      <c r="L152" s="313">
        <v>0</v>
      </c>
      <c r="M152" s="313">
        <v>0</v>
      </c>
      <c r="N152" s="313">
        <v>0</v>
      </c>
      <c r="O152" s="313">
        <v>0</v>
      </c>
      <c r="P152" s="313">
        <v>0</v>
      </c>
      <c r="Q152" s="313">
        <v>0</v>
      </c>
      <c r="R152" s="313">
        <v>0</v>
      </c>
      <c r="S152" s="313">
        <v>0</v>
      </c>
      <c r="T152" s="313">
        <v>0</v>
      </c>
      <c r="U152" s="313">
        <v>0</v>
      </c>
      <c r="V152" s="313">
        <v>0</v>
      </c>
      <c r="W152" s="313">
        <v>0</v>
      </c>
      <c r="X152" s="313">
        <v>0</v>
      </c>
      <c r="Y152" s="313">
        <v>0</v>
      </c>
      <c r="Z152" s="313">
        <v>0</v>
      </c>
      <c r="AA152" s="313">
        <v>0</v>
      </c>
      <c r="AB152" s="313">
        <v>0</v>
      </c>
      <c r="AC152" s="313">
        <v>0</v>
      </c>
      <c r="AD152" s="313">
        <v>0</v>
      </c>
      <c r="AE152" s="313">
        <v>0</v>
      </c>
      <c r="AF152" s="313">
        <v>0</v>
      </c>
      <c r="AG152" s="313">
        <v>0</v>
      </c>
      <c r="AH152" s="313">
        <v>0</v>
      </c>
      <c r="AI152" s="313">
        <v>0</v>
      </c>
      <c r="AJ152" s="313">
        <v>0</v>
      </c>
      <c r="AK152" s="313">
        <v>0</v>
      </c>
      <c r="AL152" s="313">
        <v>0</v>
      </c>
      <c r="AM152" s="313">
        <v>0</v>
      </c>
      <c r="AN152" s="313">
        <v>0</v>
      </c>
      <c r="AO152" s="313">
        <v>0</v>
      </c>
      <c r="AP152" s="313">
        <v>0</v>
      </c>
      <c r="AQ152" s="313">
        <v>0</v>
      </c>
      <c r="AR152" s="313">
        <f t="shared" si="240"/>
        <v>0</v>
      </c>
      <c r="AS152" s="313">
        <f t="shared" si="241"/>
        <v>0</v>
      </c>
    </row>
    <row r="153" spans="1:45" s="297" customFormat="1" x14ac:dyDescent="0.3">
      <c r="A153" s="302" t="s">
        <v>765</v>
      </c>
      <c r="B153" s="283" t="s">
        <v>938</v>
      </c>
      <c r="C153" s="301" t="s">
        <v>748</v>
      </c>
      <c r="D153" s="313">
        <v>0</v>
      </c>
      <c r="E153" s="313">
        <v>0</v>
      </c>
      <c r="F153" s="313">
        <v>0</v>
      </c>
      <c r="G153" s="313">
        <v>0</v>
      </c>
      <c r="H153" s="313">
        <v>0</v>
      </c>
      <c r="I153" s="313">
        <v>0</v>
      </c>
      <c r="J153" s="313">
        <v>0</v>
      </c>
      <c r="K153" s="313">
        <v>0</v>
      </c>
      <c r="L153" s="313">
        <v>0</v>
      </c>
      <c r="M153" s="313">
        <v>0</v>
      </c>
      <c r="N153" s="313">
        <v>0</v>
      </c>
      <c r="O153" s="313">
        <v>0</v>
      </c>
      <c r="P153" s="313">
        <v>0</v>
      </c>
      <c r="Q153" s="313">
        <v>0</v>
      </c>
      <c r="R153" s="313">
        <v>0</v>
      </c>
      <c r="S153" s="313">
        <v>0</v>
      </c>
      <c r="T153" s="313">
        <v>0</v>
      </c>
      <c r="U153" s="313">
        <v>0</v>
      </c>
      <c r="V153" s="313">
        <v>0</v>
      </c>
      <c r="W153" s="313">
        <v>0</v>
      </c>
      <c r="X153" s="313">
        <v>0</v>
      </c>
      <c r="Y153" s="313">
        <v>0</v>
      </c>
      <c r="Z153" s="313">
        <v>0</v>
      </c>
      <c r="AA153" s="313">
        <v>0</v>
      </c>
      <c r="AB153" s="313">
        <v>0</v>
      </c>
      <c r="AC153" s="313">
        <v>0</v>
      </c>
      <c r="AD153" s="313">
        <v>0</v>
      </c>
      <c r="AE153" s="313">
        <v>0</v>
      </c>
      <c r="AF153" s="313">
        <v>0</v>
      </c>
      <c r="AG153" s="313">
        <v>0</v>
      </c>
      <c r="AH153" s="313">
        <v>0</v>
      </c>
      <c r="AI153" s="313">
        <v>0</v>
      </c>
      <c r="AJ153" s="313">
        <v>0</v>
      </c>
      <c r="AK153" s="313">
        <v>0</v>
      </c>
      <c r="AL153" s="313">
        <v>0</v>
      </c>
      <c r="AM153" s="313">
        <v>0</v>
      </c>
      <c r="AN153" s="313">
        <v>0</v>
      </c>
      <c r="AO153" s="313">
        <v>0</v>
      </c>
      <c r="AP153" s="313">
        <v>0</v>
      </c>
      <c r="AQ153" s="313">
        <v>0</v>
      </c>
      <c r="AR153" s="313">
        <f t="shared" si="240"/>
        <v>0</v>
      </c>
      <c r="AS153" s="313">
        <f t="shared" si="241"/>
        <v>0</v>
      </c>
    </row>
    <row r="154" spans="1:45" s="297" customFormat="1" x14ac:dyDescent="0.3">
      <c r="A154" s="302" t="s">
        <v>766</v>
      </c>
      <c r="B154" s="282" t="s">
        <v>939</v>
      </c>
      <c r="C154" s="301" t="s">
        <v>748</v>
      </c>
      <c r="D154" s="313">
        <v>0</v>
      </c>
      <c r="E154" s="313">
        <v>0</v>
      </c>
      <c r="F154" s="313">
        <v>0</v>
      </c>
      <c r="G154" s="313">
        <v>0</v>
      </c>
      <c r="H154" s="313">
        <v>0</v>
      </c>
      <c r="I154" s="313">
        <v>0</v>
      </c>
      <c r="J154" s="313">
        <v>0</v>
      </c>
      <c r="K154" s="313">
        <v>0</v>
      </c>
      <c r="L154" s="313">
        <v>0</v>
      </c>
      <c r="M154" s="313">
        <v>0</v>
      </c>
      <c r="N154" s="313">
        <v>0</v>
      </c>
      <c r="O154" s="313">
        <v>0</v>
      </c>
      <c r="P154" s="313">
        <v>0</v>
      </c>
      <c r="Q154" s="313">
        <v>0</v>
      </c>
      <c r="R154" s="313">
        <v>0</v>
      </c>
      <c r="S154" s="313">
        <v>0</v>
      </c>
      <c r="T154" s="313">
        <v>0</v>
      </c>
      <c r="U154" s="313">
        <v>0</v>
      </c>
      <c r="V154" s="313">
        <v>0</v>
      </c>
      <c r="W154" s="313">
        <v>0</v>
      </c>
      <c r="X154" s="313">
        <v>0</v>
      </c>
      <c r="Y154" s="313">
        <v>0</v>
      </c>
      <c r="Z154" s="313">
        <v>0</v>
      </c>
      <c r="AA154" s="313">
        <v>0</v>
      </c>
      <c r="AB154" s="313">
        <v>0</v>
      </c>
      <c r="AC154" s="313">
        <v>0</v>
      </c>
      <c r="AD154" s="313">
        <v>0</v>
      </c>
      <c r="AE154" s="313">
        <v>0</v>
      </c>
      <c r="AF154" s="313">
        <v>0</v>
      </c>
      <c r="AG154" s="313">
        <v>0</v>
      </c>
      <c r="AH154" s="313">
        <v>0</v>
      </c>
      <c r="AI154" s="313">
        <v>0</v>
      </c>
      <c r="AJ154" s="313">
        <v>0</v>
      </c>
      <c r="AK154" s="313">
        <v>0</v>
      </c>
      <c r="AL154" s="313">
        <v>0</v>
      </c>
      <c r="AM154" s="313">
        <v>0</v>
      </c>
      <c r="AN154" s="313">
        <v>0</v>
      </c>
      <c r="AO154" s="313">
        <v>0</v>
      </c>
      <c r="AP154" s="313">
        <v>0</v>
      </c>
      <c r="AQ154" s="313">
        <v>0</v>
      </c>
      <c r="AR154" s="313">
        <f t="shared" si="240"/>
        <v>0</v>
      </c>
      <c r="AS154" s="313">
        <f t="shared" si="241"/>
        <v>0</v>
      </c>
    </row>
    <row r="155" spans="1:45" s="297" customFormat="1" x14ac:dyDescent="0.3">
      <c r="A155" s="302" t="s">
        <v>767</v>
      </c>
      <c r="B155" s="282" t="s">
        <v>1052</v>
      </c>
      <c r="C155" s="301" t="s">
        <v>748</v>
      </c>
      <c r="D155" s="313">
        <v>0</v>
      </c>
      <c r="E155" s="313">
        <v>0</v>
      </c>
      <c r="F155" s="313">
        <v>0</v>
      </c>
      <c r="G155" s="313">
        <v>0</v>
      </c>
      <c r="H155" s="313">
        <v>0</v>
      </c>
      <c r="I155" s="313">
        <v>0</v>
      </c>
      <c r="J155" s="313">
        <v>0</v>
      </c>
      <c r="K155" s="313">
        <v>0</v>
      </c>
      <c r="L155" s="313">
        <v>0</v>
      </c>
      <c r="M155" s="313">
        <v>0</v>
      </c>
      <c r="N155" s="313">
        <v>0</v>
      </c>
      <c r="O155" s="313">
        <v>0</v>
      </c>
      <c r="P155" s="313">
        <v>0</v>
      </c>
      <c r="Q155" s="313">
        <v>0</v>
      </c>
      <c r="R155" s="313">
        <v>0</v>
      </c>
      <c r="S155" s="313">
        <v>0</v>
      </c>
      <c r="T155" s="313">
        <v>0</v>
      </c>
      <c r="U155" s="313">
        <v>0</v>
      </c>
      <c r="V155" s="313">
        <v>0</v>
      </c>
      <c r="W155" s="313">
        <v>0</v>
      </c>
      <c r="X155" s="313">
        <v>0</v>
      </c>
      <c r="Y155" s="313">
        <v>0</v>
      </c>
      <c r="Z155" s="313">
        <v>0</v>
      </c>
      <c r="AA155" s="313">
        <v>0</v>
      </c>
      <c r="AB155" s="313">
        <v>0</v>
      </c>
      <c r="AC155" s="313">
        <v>0</v>
      </c>
      <c r="AD155" s="313">
        <v>0</v>
      </c>
      <c r="AE155" s="313">
        <v>0</v>
      </c>
      <c r="AF155" s="313">
        <v>0</v>
      </c>
      <c r="AG155" s="313">
        <v>0</v>
      </c>
      <c r="AH155" s="313">
        <v>0</v>
      </c>
      <c r="AI155" s="313">
        <v>0</v>
      </c>
      <c r="AJ155" s="313">
        <v>0</v>
      </c>
      <c r="AK155" s="313">
        <v>0</v>
      </c>
      <c r="AL155" s="313">
        <v>0</v>
      </c>
      <c r="AM155" s="313">
        <v>0</v>
      </c>
      <c r="AN155" s="313">
        <v>0</v>
      </c>
      <c r="AO155" s="313">
        <v>0</v>
      </c>
      <c r="AP155" s="313">
        <v>0</v>
      </c>
      <c r="AQ155" s="313">
        <v>0</v>
      </c>
      <c r="AR155" s="313">
        <f t="shared" si="240"/>
        <v>0</v>
      </c>
      <c r="AS155" s="313">
        <f t="shared" si="241"/>
        <v>0</v>
      </c>
    </row>
    <row r="156" spans="1:45" s="297" customFormat="1" ht="31.2" x14ac:dyDescent="0.3">
      <c r="A156" s="302" t="s">
        <v>768</v>
      </c>
      <c r="B156" s="283" t="s">
        <v>817</v>
      </c>
      <c r="C156" s="301" t="s">
        <v>748</v>
      </c>
      <c r="D156" s="313">
        <v>0</v>
      </c>
      <c r="E156" s="313">
        <v>0</v>
      </c>
      <c r="F156" s="313">
        <v>0</v>
      </c>
      <c r="G156" s="313">
        <v>0</v>
      </c>
      <c r="H156" s="313">
        <v>0</v>
      </c>
      <c r="I156" s="313">
        <v>0</v>
      </c>
      <c r="J156" s="313">
        <v>0</v>
      </c>
      <c r="K156" s="313">
        <v>0</v>
      </c>
      <c r="L156" s="313">
        <v>0</v>
      </c>
      <c r="M156" s="313">
        <v>0</v>
      </c>
      <c r="N156" s="313">
        <v>0</v>
      </c>
      <c r="O156" s="313">
        <v>0</v>
      </c>
      <c r="P156" s="313">
        <v>0</v>
      </c>
      <c r="Q156" s="313">
        <v>0</v>
      </c>
      <c r="R156" s="313">
        <v>0</v>
      </c>
      <c r="S156" s="313">
        <v>0</v>
      </c>
      <c r="T156" s="313">
        <v>0</v>
      </c>
      <c r="U156" s="313">
        <v>0</v>
      </c>
      <c r="V156" s="313">
        <v>0</v>
      </c>
      <c r="W156" s="313">
        <v>0</v>
      </c>
      <c r="X156" s="313">
        <v>0</v>
      </c>
      <c r="Y156" s="313">
        <v>0</v>
      </c>
      <c r="Z156" s="313">
        <v>0</v>
      </c>
      <c r="AA156" s="313">
        <v>0</v>
      </c>
      <c r="AB156" s="313">
        <v>0</v>
      </c>
      <c r="AC156" s="313">
        <v>0</v>
      </c>
      <c r="AD156" s="313">
        <v>0</v>
      </c>
      <c r="AE156" s="313">
        <v>0</v>
      </c>
      <c r="AF156" s="313">
        <v>0</v>
      </c>
      <c r="AG156" s="313">
        <v>0</v>
      </c>
      <c r="AH156" s="313">
        <v>0</v>
      </c>
      <c r="AI156" s="313">
        <v>0</v>
      </c>
      <c r="AJ156" s="313">
        <v>0</v>
      </c>
      <c r="AK156" s="313">
        <v>0</v>
      </c>
      <c r="AL156" s="313">
        <v>0</v>
      </c>
      <c r="AM156" s="313">
        <v>0</v>
      </c>
      <c r="AN156" s="313">
        <v>0</v>
      </c>
      <c r="AO156" s="313">
        <v>0</v>
      </c>
      <c r="AP156" s="313">
        <v>0</v>
      </c>
      <c r="AQ156" s="313">
        <v>0</v>
      </c>
      <c r="AR156" s="313">
        <f t="shared" si="240"/>
        <v>0</v>
      </c>
      <c r="AS156" s="313">
        <f t="shared" si="241"/>
        <v>0</v>
      </c>
    </row>
    <row r="157" spans="1:45" s="297" customFormat="1" x14ac:dyDescent="0.3">
      <c r="A157" s="302" t="s">
        <v>986</v>
      </c>
      <c r="B157" s="284" t="s">
        <v>643</v>
      </c>
      <c r="C157" s="301" t="s">
        <v>748</v>
      </c>
      <c r="D157" s="313">
        <v>0</v>
      </c>
      <c r="E157" s="313">
        <v>0</v>
      </c>
      <c r="F157" s="313">
        <v>0</v>
      </c>
      <c r="G157" s="313">
        <v>0</v>
      </c>
      <c r="H157" s="313">
        <v>0</v>
      </c>
      <c r="I157" s="313">
        <v>0</v>
      </c>
      <c r="J157" s="313">
        <v>0</v>
      </c>
      <c r="K157" s="313">
        <v>0</v>
      </c>
      <c r="L157" s="313">
        <v>0</v>
      </c>
      <c r="M157" s="313">
        <v>0</v>
      </c>
      <c r="N157" s="313">
        <v>0</v>
      </c>
      <c r="O157" s="313">
        <v>0</v>
      </c>
      <c r="P157" s="313">
        <v>0</v>
      </c>
      <c r="Q157" s="313">
        <v>0</v>
      </c>
      <c r="R157" s="313">
        <v>0</v>
      </c>
      <c r="S157" s="313">
        <v>0</v>
      </c>
      <c r="T157" s="313">
        <v>0</v>
      </c>
      <c r="U157" s="313">
        <v>0</v>
      </c>
      <c r="V157" s="313">
        <v>0</v>
      </c>
      <c r="W157" s="313">
        <v>0</v>
      </c>
      <c r="X157" s="313">
        <v>0</v>
      </c>
      <c r="Y157" s="313">
        <v>0</v>
      </c>
      <c r="Z157" s="313">
        <v>0</v>
      </c>
      <c r="AA157" s="313">
        <v>0</v>
      </c>
      <c r="AB157" s="313">
        <v>0</v>
      </c>
      <c r="AC157" s="313">
        <v>0</v>
      </c>
      <c r="AD157" s="313">
        <v>0</v>
      </c>
      <c r="AE157" s="313">
        <v>0</v>
      </c>
      <c r="AF157" s="313">
        <v>0</v>
      </c>
      <c r="AG157" s="313">
        <v>0</v>
      </c>
      <c r="AH157" s="313">
        <v>0</v>
      </c>
      <c r="AI157" s="313">
        <v>0</v>
      </c>
      <c r="AJ157" s="313">
        <v>0</v>
      </c>
      <c r="AK157" s="313">
        <v>0</v>
      </c>
      <c r="AL157" s="313">
        <v>0</v>
      </c>
      <c r="AM157" s="313">
        <v>0</v>
      </c>
      <c r="AN157" s="313">
        <v>0</v>
      </c>
      <c r="AO157" s="313">
        <v>0</v>
      </c>
      <c r="AP157" s="313">
        <v>0</v>
      </c>
      <c r="AQ157" s="313">
        <v>0</v>
      </c>
      <c r="AR157" s="313">
        <f t="shared" si="240"/>
        <v>0</v>
      </c>
      <c r="AS157" s="313">
        <f t="shared" si="241"/>
        <v>0</v>
      </c>
    </row>
    <row r="158" spans="1:45" s="297" customFormat="1" x14ac:dyDescent="0.3">
      <c r="A158" s="302" t="s">
        <v>987</v>
      </c>
      <c r="B158" s="284" t="s">
        <v>631</v>
      </c>
      <c r="C158" s="301" t="s">
        <v>748</v>
      </c>
      <c r="D158" s="313">
        <v>0</v>
      </c>
      <c r="E158" s="313">
        <v>0</v>
      </c>
      <c r="F158" s="313">
        <v>0</v>
      </c>
      <c r="G158" s="313">
        <v>0</v>
      </c>
      <c r="H158" s="313">
        <v>0</v>
      </c>
      <c r="I158" s="313">
        <v>0</v>
      </c>
      <c r="J158" s="313">
        <v>0</v>
      </c>
      <c r="K158" s="313">
        <v>0</v>
      </c>
      <c r="L158" s="313">
        <v>0</v>
      </c>
      <c r="M158" s="313">
        <v>0</v>
      </c>
      <c r="N158" s="313">
        <v>0</v>
      </c>
      <c r="O158" s="313">
        <v>0</v>
      </c>
      <c r="P158" s="313">
        <v>0</v>
      </c>
      <c r="Q158" s="313">
        <v>0</v>
      </c>
      <c r="R158" s="313">
        <v>0</v>
      </c>
      <c r="S158" s="313">
        <v>0</v>
      </c>
      <c r="T158" s="313">
        <v>0</v>
      </c>
      <c r="U158" s="313">
        <v>0</v>
      </c>
      <c r="V158" s="313">
        <v>0</v>
      </c>
      <c r="W158" s="313">
        <v>0</v>
      </c>
      <c r="X158" s="313">
        <v>0</v>
      </c>
      <c r="Y158" s="313">
        <v>0</v>
      </c>
      <c r="Z158" s="313">
        <v>0</v>
      </c>
      <c r="AA158" s="313">
        <v>0</v>
      </c>
      <c r="AB158" s="313">
        <v>0</v>
      </c>
      <c r="AC158" s="313">
        <v>0</v>
      </c>
      <c r="AD158" s="313">
        <v>0</v>
      </c>
      <c r="AE158" s="313">
        <v>0</v>
      </c>
      <c r="AF158" s="313">
        <v>0</v>
      </c>
      <c r="AG158" s="313">
        <v>0</v>
      </c>
      <c r="AH158" s="313">
        <v>0</v>
      </c>
      <c r="AI158" s="313">
        <v>0</v>
      </c>
      <c r="AJ158" s="313">
        <v>0</v>
      </c>
      <c r="AK158" s="313">
        <v>0</v>
      </c>
      <c r="AL158" s="313">
        <v>0</v>
      </c>
      <c r="AM158" s="313">
        <v>0</v>
      </c>
      <c r="AN158" s="313">
        <v>0</v>
      </c>
      <c r="AO158" s="313">
        <v>0</v>
      </c>
      <c r="AP158" s="313">
        <v>0</v>
      </c>
      <c r="AQ158" s="313">
        <v>0</v>
      </c>
      <c r="AR158" s="313">
        <f t="shared" si="240"/>
        <v>0</v>
      </c>
      <c r="AS158" s="313">
        <f t="shared" si="241"/>
        <v>0</v>
      </c>
    </row>
    <row r="159" spans="1:45" s="297" customFormat="1" x14ac:dyDescent="0.3">
      <c r="A159" s="302" t="s">
        <v>769</v>
      </c>
      <c r="B159" s="282" t="s">
        <v>940</v>
      </c>
      <c r="C159" s="301" t="s">
        <v>748</v>
      </c>
      <c r="D159" s="324">
        <f t="shared" ref="D159:G159" si="242">D145-D146-D150</f>
        <v>0</v>
      </c>
      <c r="E159" s="324">
        <f t="shared" si="242"/>
        <v>-92.249443874196004</v>
      </c>
      <c r="F159" s="324">
        <f t="shared" si="242"/>
        <v>66.191186409373188</v>
      </c>
      <c r="G159" s="324">
        <f t="shared" si="242"/>
        <v>18.324967539373169</v>
      </c>
      <c r="H159" s="324">
        <v>-29.042387889129273</v>
      </c>
      <c r="I159" s="324">
        <f t="shared" ref="I159:O159" si="243">I145-I146-I150</f>
        <v>-29.042387889129273</v>
      </c>
      <c r="J159" s="324">
        <v>-85.458223137463179</v>
      </c>
      <c r="K159" s="324">
        <f t="shared" si="243"/>
        <v>-118.42503738686045</v>
      </c>
      <c r="L159" s="324">
        <v>0.47559630374790274</v>
      </c>
      <c r="M159" s="324">
        <f t="shared" ref="M159" si="244">M145-M146-M150</f>
        <v>1.744051651868908</v>
      </c>
      <c r="N159" s="324">
        <v>1.3865212564553531E-2</v>
      </c>
      <c r="O159" s="324">
        <f t="shared" si="243"/>
        <v>1.1363076824834906</v>
      </c>
      <c r="P159" s="324">
        <v>1.7205827700934151E-2</v>
      </c>
      <c r="Q159" s="324">
        <f t="shared" ref="Q159" si="245">Q145-Q146-Q150</f>
        <v>-254.26039880857206</v>
      </c>
      <c r="R159" s="324">
        <v>0.25179356359581107</v>
      </c>
      <c r="S159" s="324">
        <f t="shared" ref="S159:U159" si="246">S145-S146-S150</f>
        <v>-203.93123233739317</v>
      </c>
      <c r="T159" s="324">
        <v>0.52159150738012272</v>
      </c>
      <c r="U159" s="324">
        <f t="shared" si="246"/>
        <v>-174.81589892905976</v>
      </c>
      <c r="V159" s="324">
        <v>0.38266677500378377</v>
      </c>
      <c r="W159" s="324">
        <f>W130-W144</f>
        <v>-0.11930631149057758</v>
      </c>
      <c r="X159" s="324">
        <v>0.46921671096858275</v>
      </c>
      <c r="Y159" s="324">
        <f>Y130-Y144</f>
        <v>-3.2756375525778592E-2</v>
      </c>
      <c r="Z159" s="324">
        <v>0.56707813659467243</v>
      </c>
      <c r="AA159" s="324">
        <f>AA130-AA144</f>
        <v>6.510505010031109E-2</v>
      </c>
      <c r="AB159" s="324">
        <v>0.6469164716445418</v>
      </c>
      <c r="AC159" s="324">
        <f>AC130-AC144</f>
        <v>0.14494338515018046</v>
      </c>
      <c r="AD159" s="324">
        <v>0.61527730209706233</v>
      </c>
      <c r="AE159" s="324">
        <f>AE130-AE144</f>
        <v>0.11330421560270099</v>
      </c>
      <c r="AF159" s="324">
        <v>1.6359049914463122</v>
      </c>
      <c r="AG159" s="324">
        <f>AG130-AG144</f>
        <v>1.133931904951951</v>
      </c>
      <c r="AH159" s="324">
        <v>1.5462252466590374</v>
      </c>
      <c r="AI159" s="324">
        <f>AI130-AI144</f>
        <v>1.0442521601646759</v>
      </c>
      <c r="AJ159" s="324">
        <v>3.0433611459972156</v>
      </c>
      <c r="AK159" s="324">
        <f>AK130-AK144</f>
        <v>2.5413880595028542</v>
      </c>
      <c r="AL159" s="324">
        <v>3.990611360589881</v>
      </c>
      <c r="AM159" s="324">
        <f>AM130-AM144</f>
        <v>3.4886382740955195</v>
      </c>
      <c r="AN159" s="324">
        <v>4.965937645338288</v>
      </c>
      <c r="AO159" s="324">
        <f>AO130-AO144</f>
        <v>4.4639645588439265</v>
      </c>
      <c r="AP159" s="324">
        <v>28.544758238050413</v>
      </c>
      <c r="AQ159" s="324">
        <f>AQ130-AQ144</f>
        <v>28.042785151556053</v>
      </c>
      <c r="AR159" s="324">
        <f t="shared" si="240"/>
        <v>-74.545894512663011</v>
      </c>
      <c r="AS159" s="324">
        <f t="shared" si="241"/>
        <v>-744.44163586916011</v>
      </c>
    </row>
    <row r="160" spans="1:45" s="297" customFormat="1" x14ac:dyDescent="0.3">
      <c r="A160" s="302" t="s">
        <v>32</v>
      </c>
      <c r="B160" s="295" t="s">
        <v>11</v>
      </c>
      <c r="C160" s="301" t="s">
        <v>748</v>
      </c>
      <c r="D160" s="324">
        <f t="shared" ref="D160:G160" si="247">D145</f>
        <v>15.006728688268401</v>
      </c>
      <c r="E160" s="324">
        <f t="shared" si="247"/>
        <v>22.473249123184196</v>
      </c>
      <c r="F160" s="324">
        <f t="shared" si="247"/>
        <v>75.674051248174862</v>
      </c>
      <c r="G160" s="324">
        <f t="shared" si="247"/>
        <v>27.807832378174854</v>
      </c>
      <c r="H160" s="324">
        <v>-54.849791621533612</v>
      </c>
      <c r="I160" s="324">
        <f t="shared" ref="I160:O160" si="248">I145</f>
        <v>-54.849791621533612</v>
      </c>
      <c r="J160" s="324">
        <v>-85.800291613850931</v>
      </c>
      <c r="K160" s="324">
        <f t="shared" si="248"/>
        <v>-96.019899526860712</v>
      </c>
      <c r="L160" s="324">
        <v>-14.186880138822064</v>
      </c>
      <c r="M160" s="324">
        <f t="shared" ref="M160" si="249">M145</f>
        <v>33.059615190484855</v>
      </c>
      <c r="N160" s="324">
        <v>-16.034070220827164</v>
      </c>
      <c r="O160" s="324">
        <f t="shared" si="248"/>
        <v>52.779350263068984</v>
      </c>
      <c r="P160" s="324">
        <v>-15.262936799835723</v>
      </c>
      <c r="Q160" s="324">
        <f t="shared" ref="Q160" si="250">Q145</f>
        <v>-20.158622189229725</v>
      </c>
      <c r="R160" s="324">
        <v>-18.417562715983646</v>
      </c>
      <c r="S160" s="324">
        <f t="shared" ref="S160:U160" si="251">S145</f>
        <v>168.814719327673</v>
      </c>
      <c r="T160" s="324">
        <v>-28.529459361895483</v>
      </c>
      <c r="U160" s="324">
        <f t="shared" si="251"/>
        <v>146.29113745425394</v>
      </c>
      <c r="V160" s="324">
        <v>-34.201390443814155</v>
      </c>
      <c r="W160" s="324">
        <f t="shared" ref="W160" si="252">W145</f>
        <v>27.948292519323296</v>
      </c>
      <c r="X160" s="324">
        <v>-45.771332519579325</v>
      </c>
      <c r="Y160" s="324">
        <f t="shared" ref="Y160" si="253">Y145</f>
        <v>50.176547381393952</v>
      </c>
      <c r="Z160" s="324">
        <v>-58.354719282179424</v>
      </c>
      <c r="AA160" s="324">
        <f t="shared" ref="AA160" si="254">AA145</f>
        <v>51.336862748093843</v>
      </c>
      <c r="AB160" s="324">
        <v>-41.217476794358923</v>
      </c>
      <c r="AC160" s="324">
        <f t="shared" ref="AC160" si="255">AC145</f>
        <v>42.161677712421742</v>
      </c>
      <c r="AD160" s="324">
        <v>-13.46624240580225</v>
      </c>
      <c r="AE160" s="324">
        <f t="shared" ref="AE160" si="256">AE145</f>
        <v>53.542671035109649</v>
      </c>
      <c r="AF160" s="324">
        <v>13.032608620891541</v>
      </c>
      <c r="AG160" s="324">
        <f t="shared" ref="AG160" si="257">AG145</f>
        <v>59.534932629318959</v>
      </c>
      <c r="AH160" s="324">
        <v>40.489161803862757</v>
      </c>
      <c r="AI160" s="324">
        <f t="shared" ref="AI160" si="258">AI145</f>
        <v>63.900681323949058</v>
      </c>
      <c r="AJ160" s="324">
        <v>66.247970812537517</v>
      </c>
      <c r="AK160" s="324">
        <f t="shared" ref="AK160" si="259">AK145</f>
        <v>66.249569599781765</v>
      </c>
      <c r="AL160" s="324">
        <v>92.482389079106539</v>
      </c>
      <c r="AM160" s="324">
        <f t="shared" ref="AM160" si="260">AM145</f>
        <v>69.008997482227002</v>
      </c>
      <c r="AN160" s="324">
        <v>118.0777828284195</v>
      </c>
      <c r="AO160" s="324">
        <f t="shared" ref="AO160" si="261">AO145</f>
        <v>71.062379106596026</v>
      </c>
      <c r="AP160" s="324">
        <v>118.42834373320824</v>
      </c>
      <c r="AQ160" s="324">
        <f t="shared" ref="AQ160" si="262">AQ145</f>
        <v>47.801895493397055</v>
      </c>
      <c r="AR160" s="324">
        <f t="shared" si="240"/>
        <v>163.62796439734581</v>
      </c>
      <c r="AS160" s="324">
        <f t="shared" si="241"/>
        <v>973.60287736727139</v>
      </c>
    </row>
    <row r="161" spans="1:45" s="297" customFormat="1" x14ac:dyDescent="0.3">
      <c r="A161" s="302" t="s">
        <v>50</v>
      </c>
      <c r="B161" s="285" t="s">
        <v>821</v>
      </c>
      <c r="C161" s="301" t="s">
        <v>748</v>
      </c>
      <c r="D161" s="324">
        <f>D382</f>
        <v>0</v>
      </c>
      <c r="E161" s="324">
        <f>E382</f>
        <v>19.22578772</v>
      </c>
      <c r="F161" s="324">
        <f t="shared" ref="F161:W161" si="263">F382</f>
        <v>46.994734299013764</v>
      </c>
      <c r="G161" s="324">
        <f t="shared" si="263"/>
        <v>9.9729373265427608</v>
      </c>
      <c r="H161" s="324">
        <v>3.3202712166666668</v>
      </c>
      <c r="I161" s="324">
        <f t="shared" si="263"/>
        <v>3.3202712166666699</v>
      </c>
      <c r="J161" s="324">
        <v>29.222989760000001</v>
      </c>
      <c r="K161" s="324">
        <f t="shared" si="263"/>
        <v>29.222989760000001</v>
      </c>
      <c r="L161" s="324">
        <v>13.002239023333331</v>
      </c>
      <c r="M161" s="324">
        <f t="shared" si="263"/>
        <v>13.002239023333331</v>
      </c>
      <c r="N161" s="324">
        <v>0</v>
      </c>
      <c r="O161" s="324">
        <f t="shared" si="263"/>
        <v>0</v>
      </c>
      <c r="P161" s="324">
        <v>0</v>
      </c>
      <c r="Q161" s="324">
        <f t="shared" si="263"/>
        <v>0</v>
      </c>
      <c r="R161" s="324">
        <v>0</v>
      </c>
      <c r="S161" s="324">
        <f t="shared" si="263"/>
        <v>0</v>
      </c>
      <c r="T161" s="324">
        <v>0</v>
      </c>
      <c r="U161" s="324">
        <f t="shared" si="263"/>
        <v>0</v>
      </c>
      <c r="V161" s="324">
        <v>0</v>
      </c>
      <c r="W161" s="324">
        <f t="shared" si="263"/>
        <v>0</v>
      </c>
      <c r="X161" s="324">
        <v>0</v>
      </c>
      <c r="Y161" s="324">
        <f t="shared" ref="Y161" si="264">Y382</f>
        <v>0</v>
      </c>
      <c r="Z161" s="324">
        <v>0</v>
      </c>
      <c r="AA161" s="324">
        <f t="shared" ref="AA161" si="265">AA382</f>
        <v>0</v>
      </c>
      <c r="AB161" s="324">
        <v>0</v>
      </c>
      <c r="AC161" s="324">
        <f t="shared" ref="AC161" si="266">AC382</f>
        <v>0</v>
      </c>
      <c r="AD161" s="324">
        <v>0</v>
      </c>
      <c r="AE161" s="324">
        <f t="shared" ref="AE161" si="267">AE382</f>
        <v>0</v>
      </c>
      <c r="AF161" s="324">
        <v>0</v>
      </c>
      <c r="AG161" s="324">
        <f t="shared" ref="AG161" si="268">AG382</f>
        <v>0</v>
      </c>
      <c r="AH161" s="324">
        <v>0</v>
      </c>
      <c r="AI161" s="324">
        <f t="shared" ref="AI161" si="269">AI382</f>
        <v>0</v>
      </c>
      <c r="AJ161" s="324">
        <v>0</v>
      </c>
      <c r="AK161" s="324">
        <f t="shared" ref="AK161" si="270">AK382</f>
        <v>0</v>
      </c>
      <c r="AL161" s="324">
        <v>0</v>
      </c>
      <c r="AM161" s="324">
        <f t="shared" ref="AM161" si="271">AM382</f>
        <v>0</v>
      </c>
      <c r="AN161" s="324">
        <v>0</v>
      </c>
      <c r="AO161" s="324">
        <f t="shared" ref="AO161" si="272">AO382</f>
        <v>0</v>
      </c>
      <c r="AP161" s="324">
        <v>0</v>
      </c>
      <c r="AQ161" s="324">
        <f t="shared" ref="AQ161" si="273">AQ382</f>
        <v>0</v>
      </c>
      <c r="AR161" s="324">
        <f t="shared" si="240"/>
        <v>121.73895934555654</v>
      </c>
      <c r="AS161" s="324">
        <f t="shared" si="241"/>
        <v>121.73895934555654</v>
      </c>
    </row>
    <row r="162" spans="1:45" s="297" customFormat="1" x14ac:dyDescent="0.3">
      <c r="A162" s="302" t="s">
        <v>51</v>
      </c>
      <c r="B162" s="285" t="s">
        <v>13</v>
      </c>
      <c r="C162" s="301" t="s">
        <v>748</v>
      </c>
      <c r="D162" s="324">
        <f>'[4]9.ОФР'!$G$75/1000</f>
        <v>0</v>
      </c>
      <c r="E162" s="324">
        <f>'[4]9.ОФР'!$G$75/1000</f>
        <v>0</v>
      </c>
      <c r="F162" s="324">
        <f>'[4]9.ОФР'!$G$75/1000</f>
        <v>0</v>
      </c>
      <c r="G162" s="324">
        <f>'[4]9.ОФР'!$G$75/1000</f>
        <v>0</v>
      </c>
      <c r="H162" s="324">
        <v>0</v>
      </c>
      <c r="I162" s="324">
        <f>'[4]9.ОФР'!$G$75/1000</f>
        <v>0</v>
      </c>
      <c r="J162" s="324">
        <v>0</v>
      </c>
      <c r="K162" s="324">
        <f>'[4]9.ОФР'!$G$75/1000</f>
        <v>0</v>
      </c>
      <c r="L162" s="324">
        <v>0</v>
      </c>
      <c r="M162" s="324">
        <f>'[4]9.ОФР'!$G$75/1000</f>
        <v>0</v>
      </c>
      <c r="N162" s="324">
        <v>0</v>
      </c>
      <c r="O162" s="324">
        <f>'[4]9.ОФР'!$G$75/1000</f>
        <v>0</v>
      </c>
      <c r="P162" s="324">
        <v>0</v>
      </c>
      <c r="Q162" s="324">
        <f>'[4]9.ОФР'!$G$75/1000</f>
        <v>0</v>
      </c>
      <c r="R162" s="324">
        <v>0</v>
      </c>
      <c r="S162" s="324">
        <f>'[4]9.ОФР'!$G$75/1000</f>
        <v>0</v>
      </c>
      <c r="T162" s="324">
        <v>0</v>
      </c>
      <c r="U162" s="324">
        <f>'[4]9.ОФР'!$G$75/1000</f>
        <v>0</v>
      </c>
      <c r="V162" s="324">
        <v>0</v>
      </c>
      <c r="W162" s="324">
        <f>'[4]9.ОФР'!$G$75/1000</f>
        <v>0</v>
      </c>
      <c r="X162" s="324">
        <v>0</v>
      </c>
      <c r="Y162" s="324">
        <f>'[4]9.ОФР'!$G$75/1000</f>
        <v>0</v>
      </c>
      <c r="Z162" s="324">
        <v>0</v>
      </c>
      <c r="AA162" s="324">
        <f>'[4]9.ОФР'!$G$75/1000</f>
        <v>0</v>
      </c>
      <c r="AB162" s="324">
        <v>0</v>
      </c>
      <c r="AC162" s="324">
        <f>'[4]9.ОФР'!$G$75/1000</f>
        <v>0</v>
      </c>
      <c r="AD162" s="324">
        <v>0</v>
      </c>
      <c r="AE162" s="324">
        <f>'[4]9.ОФР'!$G$75/1000</f>
        <v>0</v>
      </c>
      <c r="AF162" s="324">
        <v>0</v>
      </c>
      <c r="AG162" s="324">
        <f>'[4]9.ОФР'!$G$75/1000</f>
        <v>0</v>
      </c>
      <c r="AH162" s="324">
        <v>0</v>
      </c>
      <c r="AI162" s="324">
        <f>'[4]9.ОФР'!$G$75/1000</f>
        <v>0</v>
      </c>
      <c r="AJ162" s="324">
        <v>0</v>
      </c>
      <c r="AK162" s="324">
        <f>'[4]9.ОФР'!$G$75/1000</f>
        <v>0</v>
      </c>
      <c r="AL162" s="324">
        <v>0</v>
      </c>
      <c r="AM162" s="324">
        <f>'[4]9.ОФР'!$G$75/1000</f>
        <v>0</v>
      </c>
      <c r="AN162" s="324">
        <v>0</v>
      </c>
      <c r="AO162" s="324">
        <f>'[4]9.ОФР'!$G$75/1000</f>
        <v>0</v>
      </c>
      <c r="AP162" s="324">
        <v>0</v>
      </c>
      <c r="AQ162" s="324">
        <f>'[4]9.ОФР'!$G$75/1000</f>
        <v>0</v>
      </c>
      <c r="AR162" s="324">
        <f t="shared" si="240"/>
        <v>0</v>
      </c>
      <c r="AS162" s="324">
        <f t="shared" si="241"/>
        <v>0</v>
      </c>
    </row>
    <row r="163" spans="1:45" s="299" customFormat="1" x14ac:dyDescent="0.3">
      <c r="A163" s="302" t="s">
        <v>63</v>
      </c>
      <c r="B163" s="285" t="s">
        <v>14</v>
      </c>
      <c r="C163" s="301" t="s">
        <v>748</v>
      </c>
      <c r="D163" s="324">
        <f>'[4]9.ОФР'!$G$77/1000</f>
        <v>0</v>
      </c>
      <c r="E163" s="324">
        <f>'[4]9.ОФР'!$G$77/1000</f>
        <v>0</v>
      </c>
      <c r="F163" s="324">
        <f>'[4]9.ОФР'!$G$77/1000</f>
        <v>0</v>
      </c>
      <c r="G163" s="324">
        <f>'[4]9.ОФР'!$G$77/1000</f>
        <v>0</v>
      </c>
      <c r="H163" s="324">
        <v>0</v>
      </c>
      <c r="I163" s="324">
        <f>'[4]9.ОФР'!$G$77/1000</f>
        <v>0</v>
      </c>
      <c r="J163" s="324">
        <v>0</v>
      </c>
      <c r="K163" s="324">
        <f>'[4]9.ОФР'!$G$77/1000</f>
        <v>0</v>
      </c>
      <c r="L163" s="324">
        <v>0</v>
      </c>
      <c r="M163" s="324">
        <f>'[4]9.ОФР'!$G$77/1000</f>
        <v>0</v>
      </c>
      <c r="N163" s="324">
        <v>0</v>
      </c>
      <c r="O163" s="324">
        <f>'[4]9.ОФР'!$G$77/1000</f>
        <v>0</v>
      </c>
      <c r="P163" s="324">
        <v>0</v>
      </c>
      <c r="Q163" s="324">
        <f>'[4]9.ОФР'!$G$77/1000</f>
        <v>0</v>
      </c>
      <c r="R163" s="324">
        <v>0</v>
      </c>
      <c r="S163" s="324">
        <f>'[4]9.ОФР'!$G$77/1000</f>
        <v>0</v>
      </c>
      <c r="T163" s="324">
        <v>0</v>
      </c>
      <c r="U163" s="324">
        <f>'[4]9.ОФР'!$G$77/1000</f>
        <v>0</v>
      </c>
      <c r="V163" s="324">
        <v>0</v>
      </c>
      <c r="W163" s="324">
        <f>'[4]9.ОФР'!$G$77/1000</f>
        <v>0</v>
      </c>
      <c r="X163" s="324">
        <v>0</v>
      </c>
      <c r="Y163" s="324">
        <f>'[4]9.ОФР'!$G$77/1000</f>
        <v>0</v>
      </c>
      <c r="Z163" s="324">
        <v>0</v>
      </c>
      <c r="AA163" s="324">
        <f>'[4]9.ОФР'!$G$77/1000</f>
        <v>0</v>
      </c>
      <c r="AB163" s="324">
        <v>0</v>
      </c>
      <c r="AC163" s="324">
        <f>'[4]9.ОФР'!$G$77/1000</f>
        <v>0</v>
      </c>
      <c r="AD163" s="324">
        <v>0</v>
      </c>
      <c r="AE163" s="324">
        <f>'[4]9.ОФР'!$G$77/1000</f>
        <v>0</v>
      </c>
      <c r="AF163" s="324">
        <v>0</v>
      </c>
      <c r="AG163" s="324">
        <f>'[4]9.ОФР'!$G$77/1000</f>
        <v>0</v>
      </c>
      <c r="AH163" s="324">
        <v>0</v>
      </c>
      <c r="AI163" s="324">
        <f>'[4]9.ОФР'!$G$77/1000</f>
        <v>0</v>
      </c>
      <c r="AJ163" s="324">
        <v>0</v>
      </c>
      <c r="AK163" s="324">
        <f>'[4]9.ОФР'!$G$77/1000</f>
        <v>0</v>
      </c>
      <c r="AL163" s="324">
        <v>0</v>
      </c>
      <c r="AM163" s="324">
        <f>'[4]9.ОФР'!$G$77/1000</f>
        <v>0</v>
      </c>
      <c r="AN163" s="324">
        <v>0</v>
      </c>
      <c r="AO163" s="324">
        <f>'[4]9.ОФР'!$G$77/1000</f>
        <v>0</v>
      </c>
      <c r="AP163" s="324">
        <v>0</v>
      </c>
      <c r="AQ163" s="324">
        <f>'[4]9.ОФР'!$G$77/1000</f>
        <v>0</v>
      </c>
      <c r="AR163" s="324">
        <f t="shared" si="240"/>
        <v>0</v>
      </c>
      <c r="AS163" s="324">
        <f t="shared" si="241"/>
        <v>0</v>
      </c>
    </row>
    <row r="164" spans="1:45" s="297" customFormat="1" ht="18" customHeight="1" x14ac:dyDescent="0.3">
      <c r="A164" s="302" t="s">
        <v>1106</v>
      </c>
      <c r="B164" s="285" t="s">
        <v>822</v>
      </c>
      <c r="C164" s="301" t="s">
        <v>748</v>
      </c>
      <c r="D164" s="324">
        <f>D160-D161-D162-D163</f>
        <v>15.006728688268401</v>
      </c>
      <c r="E164" s="324">
        <f>E160-E161-E162-E163</f>
        <v>3.2474614031841966</v>
      </c>
      <c r="F164" s="324">
        <f t="shared" ref="F164:W164" si="274">F160-F161-F162-F163</f>
        <v>28.679316949161098</v>
      </c>
      <c r="G164" s="324">
        <f t="shared" si="274"/>
        <v>17.834895051632095</v>
      </c>
      <c r="H164" s="324">
        <v>-58.17006283820028</v>
      </c>
      <c r="I164" s="324">
        <f t="shared" si="274"/>
        <v>-58.17006283820028</v>
      </c>
      <c r="J164" s="324">
        <v>-115.02328137385093</v>
      </c>
      <c r="K164" s="324">
        <f t="shared" si="274"/>
        <v>-125.24288928686072</v>
      </c>
      <c r="L164" s="324">
        <v>-27.189119162155393</v>
      </c>
      <c r="M164" s="324">
        <f t="shared" si="274"/>
        <v>20.057376167151524</v>
      </c>
      <c r="N164" s="324">
        <v>-16.034070220827164</v>
      </c>
      <c r="O164" s="324">
        <f t="shared" si="274"/>
        <v>52.779350263068984</v>
      </c>
      <c r="P164" s="324">
        <v>-15.262936799835723</v>
      </c>
      <c r="Q164" s="324">
        <f t="shared" si="274"/>
        <v>-20.158622189229725</v>
      </c>
      <c r="R164" s="324">
        <v>-18.417562715983646</v>
      </c>
      <c r="S164" s="324">
        <f t="shared" si="274"/>
        <v>168.814719327673</v>
      </c>
      <c r="T164" s="324">
        <v>-28.529459361895483</v>
      </c>
      <c r="U164" s="324">
        <f t="shared" si="274"/>
        <v>146.29113745425394</v>
      </c>
      <c r="V164" s="324">
        <v>-34.201390443814155</v>
      </c>
      <c r="W164" s="324">
        <f t="shared" si="274"/>
        <v>27.948292519323296</v>
      </c>
      <c r="X164" s="324">
        <v>-45.771332519579325</v>
      </c>
      <c r="Y164" s="324">
        <f t="shared" ref="Y164" si="275">Y160-Y161-Y162-Y163</f>
        <v>50.176547381393952</v>
      </c>
      <c r="Z164" s="324">
        <v>-58.354719282179424</v>
      </c>
      <c r="AA164" s="324">
        <f t="shared" ref="AA164" si="276">AA160-AA161-AA162-AA163</f>
        <v>51.336862748093843</v>
      </c>
      <c r="AB164" s="324">
        <v>-41.217476794358923</v>
      </c>
      <c r="AC164" s="324">
        <f t="shared" ref="AC164" si="277">AC160-AC161-AC162-AC163</f>
        <v>42.161677712421742</v>
      </c>
      <c r="AD164" s="324">
        <v>-13.46624240580225</v>
      </c>
      <c r="AE164" s="324">
        <f t="shared" ref="AE164" si="278">AE160-AE161-AE162-AE163</f>
        <v>53.542671035109649</v>
      </c>
      <c r="AF164" s="324">
        <v>13.032608620891541</v>
      </c>
      <c r="AG164" s="324">
        <f t="shared" ref="AG164" si="279">AG160-AG161-AG162-AG163</f>
        <v>59.534932629318959</v>
      </c>
      <c r="AH164" s="324">
        <v>40.489161803862757</v>
      </c>
      <c r="AI164" s="324">
        <f t="shared" ref="AI164" si="280">AI160-AI161-AI162-AI163</f>
        <v>63.900681323949058</v>
      </c>
      <c r="AJ164" s="324">
        <v>66.247970812537517</v>
      </c>
      <c r="AK164" s="324">
        <f t="shared" ref="AK164" si="281">AK160-AK161-AK162-AK163</f>
        <v>66.249569599781765</v>
      </c>
      <c r="AL164" s="324">
        <v>92.482389079106539</v>
      </c>
      <c r="AM164" s="324">
        <f t="shared" ref="AM164" si="282">AM160-AM161-AM162-AM163</f>
        <v>69.008997482227002</v>
      </c>
      <c r="AN164" s="324">
        <v>118.0777828284195</v>
      </c>
      <c r="AO164" s="324">
        <f t="shared" ref="AO164" si="283">AO160-AO161-AO162-AO163</f>
        <v>71.062379106596026</v>
      </c>
      <c r="AP164" s="324">
        <v>118.42834373320824</v>
      </c>
      <c r="AQ164" s="324">
        <f t="shared" ref="AQ164" si="284">AQ160-AQ161-AQ162-AQ163</f>
        <v>47.801895493397055</v>
      </c>
      <c r="AR164" s="324">
        <f t="shared" si="240"/>
        <v>41.889005051789255</v>
      </c>
      <c r="AS164" s="324">
        <f t="shared" si="241"/>
        <v>851.86391802171488</v>
      </c>
    </row>
    <row r="165" spans="1:45" s="305" customFormat="1" ht="18" customHeight="1" x14ac:dyDescent="0.3">
      <c r="A165" s="302" t="s">
        <v>531</v>
      </c>
      <c r="B165" s="295" t="s">
        <v>863</v>
      </c>
      <c r="C165" s="301">
        <v>0</v>
      </c>
      <c r="D165" s="324" t="s">
        <v>590</v>
      </c>
      <c r="E165" s="324" t="s">
        <v>590</v>
      </c>
      <c r="F165" s="324" t="s">
        <v>590</v>
      </c>
      <c r="G165" s="324" t="s">
        <v>590</v>
      </c>
      <c r="H165" s="324" t="s">
        <v>590</v>
      </c>
      <c r="I165" s="324" t="s">
        <v>590</v>
      </c>
      <c r="J165" s="324" t="s">
        <v>590</v>
      </c>
      <c r="K165" s="324" t="s">
        <v>590</v>
      </c>
      <c r="L165" s="324" t="s">
        <v>590</v>
      </c>
      <c r="M165" s="324" t="s">
        <v>590</v>
      </c>
      <c r="N165" s="324" t="s">
        <v>590</v>
      </c>
      <c r="O165" s="324" t="s">
        <v>590</v>
      </c>
      <c r="P165" s="324" t="s">
        <v>590</v>
      </c>
      <c r="Q165" s="324" t="s">
        <v>590</v>
      </c>
      <c r="R165" s="324" t="s">
        <v>590</v>
      </c>
      <c r="S165" s="324" t="s">
        <v>590</v>
      </c>
      <c r="T165" s="324" t="s">
        <v>590</v>
      </c>
      <c r="U165" s="324" t="s">
        <v>590</v>
      </c>
      <c r="V165" s="324" t="s">
        <v>590</v>
      </c>
      <c r="W165" s="324" t="s">
        <v>590</v>
      </c>
      <c r="X165" s="324" t="s">
        <v>590</v>
      </c>
      <c r="Y165" s="324" t="s">
        <v>590</v>
      </c>
      <c r="Z165" s="324" t="s">
        <v>590</v>
      </c>
      <c r="AA165" s="324" t="s">
        <v>590</v>
      </c>
      <c r="AB165" s="324" t="s">
        <v>590</v>
      </c>
      <c r="AC165" s="324" t="s">
        <v>590</v>
      </c>
      <c r="AD165" s="324" t="s">
        <v>590</v>
      </c>
      <c r="AE165" s="324" t="s">
        <v>590</v>
      </c>
      <c r="AF165" s="324" t="s">
        <v>590</v>
      </c>
      <c r="AG165" s="324" t="s">
        <v>590</v>
      </c>
      <c r="AH165" s="324" t="s">
        <v>590</v>
      </c>
      <c r="AI165" s="324" t="s">
        <v>590</v>
      </c>
      <c r="AJ165" s="324" t="s">
        <v>590</v>
      </c>
      <c r="AK165" s="324" t="s">
        <v>590</v>
      </c>
      <c r="AL165" s="324" t="s">
        <v>590</v>
      </c>
      <c r="AM165" s="324" t="s">
        <v>590</v>
      </c>
      <c r="AN165" s="324" t="s">
        <v>590</v>
      </c>
      <c r="AO165" s="324" t="s">
        <v>590</v>
      </c>
      <c r="AP165" s="324" t="s">
        <v>590</v>
      </c>
      <c r="AQ165" s="324" t="s">
        <v>590</v>
      </c>
      <c r="AR165" s="324" t="s">
        <v>590</v>
      </c>
      <c r="AS165" s="324" t="s">
        <v>590</v>
      </c>
    </row>
    <row r="166" spans="1:45" s="297" customFormat="1" ht="37.5" customHeight="1" x14ac:dyDescent="0.3">
      <c r="A166" s="302" t="s">
        <v>532</v>
      </c>
      <c r="B166" s="285" t="s">
        <v>1148</v>
      </c>
      <c r="C166" s="301" t="s">
        <v>748</v>
      </c>
      <c r="D166" s="324">
        <f t="shared" ref="D166:G166" si="285">D115+D107+D64</f>
        <v>79.377584235188607</v>
      </c>
      <c r="E166" s="324">
        <f t="shared" si="285"/>
        <v>139.58087292353326</v>
      </c>
      <c r="F166" s="324">
        <f t="shared" si="285"/>
        <v>201.02901921813543</v>
      </c>
      <c r="G166" s="324">
        <f t="shared" si="285"/>
        <v>201.02901921813543</v>
      </c>
      <c r="H166" s="324">
        <v>107.65321003423496</v>
      </c>
      <c r="I166" s="324">
        <f t="shared" ref="I166:O166" si="286">I115+I107+I64</f>
        <v>107.65321003423496</v>
      </c>
      <c r="J166" s="324">
        <v>70.944903690239087</v>
      </c>
      <c r="K166" s="324">
        <f t="shared" si="286"/>
        <v>83.101749823139286</v>
      </c>
      <c r="L166" s="324">
        <v>157.68337984378798</v>
      </c>
      <c r="M166" s="324">
        <f t="shared" ref="M166" si="287">M115+M107+M64</f>
        <v>220.42259706089641</v>
      </c>
      <c r="N166" s="324">
        <v>371.78348097330081</v>
      </c>
      <c r="O166" s="324">
        <f t="shared" si="286"/>
        <v>256.58312478742545</v>
      </c>
      <c r="P166" s="324">
        <v>518.08967270104347</v>
      </c>
      <c r="Q166" s="324">
        <f t="shared" ref="Q166" si="288">Q115+Q107+Q64</f>
        <v>448.11470305355022</v>
      </c>
      <c r="R166" s="324">
        <v>452.1683100304017</v>
      </c>
      <c r="S166" s="324">
        <f t="shared" ref="S166:U166" si="289">S115+S107+S64</f>
        <v>625.67621594823811</v>
      </c>
      <c r="T166" s="324">
        <v>432.00732714373271</v>
      </c>
      <c r="U166" s="324">
        <f t="shared" si="289"/>
        <v>572.75826121060447</v>
      </c>
      <c r="V166" s="324">
        <v>395.87806205652737</v>
      </c>
      <c r="W166" s="324">
        <f>W115+W107+W64</f>
        <v>390.27741581211069</v>
      </c>
      <c r="X166" s="324">
        <v>359.28689768184358</v>
      </c>
      <c r="Y166" s="324">
        <f>Y115+Y107+Y64</f>
        <v>371.88480867853764</v>
      </c>
      <c r="Z166" s="324">
        <v>322.19404602668891</v>
      </c>
      <c r="AA166" s="324">
        <f>AA115+AA107+AA64</f>
        <v>332.93600440509886</v>
      </c>
      <c r="AB166" s="324">
        <v>315.23638001752471</v>
      </c>
      <c r="AC166" s="324">
        <f>AC115+AC107+AC64</f>
        <v>284.06624108904992</v>
      </c>
      <c r="AD166" s="324">
        <v>319.15514820509537</v>
      </c>
      <c r="AE166" s="324">
        <f>AE115+AE107+AE64</f>
        <v>256.01508340658734</v>
      </c>
      <c r="AF166" s="324">
        <v>323.19701776150544</v>
      </c>
      <c r="AG166" s="324">
        <f>AG115+AG107+AG64</f>
        <v>238.02746413856579</v>
      </c>
      <c r="AH166" s="324">
        <v>327.365676189498</v>
      </c>
      <c r="AI166" s="324">
        <f>AI115+AI107+AI64</f>
        <v>240.10528436427421</v>
      </c>
      <c r="AJ166" s="324">
        <v>331.66492162243514</v>
      </c>
      <c r="AK166" s="324">
        <f>AK115+AK107+AK64</f>
        <v>242.25050220045253</v>
      </c>
      <c r="AL166" s="324">
        <v>336.09866614321299</v>
      </c>
      <c r="AM166" s="324">
        <f>AM115+AM107+AM64</f>
        <v>244.46513451241046</v>
      </c>
      <c r="AN166" s="324">
        <v>340.10193920274224</v>
      </c>
      <c r="AO166" s="324">
        <f>AO115+AO107+AO64</f>
        <v>246.18225867648115</v>
      </c>
      <c r="AP166" s="324">
        <v>341.61989114098196</v>
      </c>
      <c r="AQ166" s="324">
        <f>AQ115+AQ107+AQ64</f>
        <v>245.3450143953458</v>
      </c>
      <c r="AR166" s="324">
        <f>J166+L166+N166+P166+R166+T166+V166+X166+Z166+AB166+AD166+AF166+AH166+AJ166+AL166+AN166+AP166+D166+E166+F166+G166+H166</f>
        <v>6443.1454260597884</v>
      </c>
      <c r="AS166" s="324">
        <f t="shared" si="241"/>
        <v>6026.8815691919954</v>
      </c>
    </row>
    <row r="167" spans="1:45" s="335" customFormat="1" ht="18" customHeight="1" x14ac:dyDescent="0.3">
      <c r="A167" s="331" t="s">
        <v>533</v>
      </c>
      <c r="B167" s="337" t="s">
        <v>1017</v>
      </c>
      <c r="C167" s="333" t="s">
        <v>748</v>
      </c>
      <c r="D167" s="336">
        <v>0</v>
      </c>
      <c r="E167" s="336">
        <v>0</v>
      </c>
      <c r="F167" s="336">
        <v>0</v>
      </c>
      <c r="G167" s="336">
        <v>0</v>
      </c>
      <c r="H167" s="336">
        <v>0</v>
      </c>
      <c r="I167" s="336">
        <f>H169</f>
        <v>0</v>
      </c>
      <c r="J167" s="336">
        <v>0</v>
      </c>
      <c r="K167" s="336">
        <f>J169</f>
        <v>0</v>
      </c>
      <c r="L167" s="336">
        <v>0</v>
      </c>
      <c r="M167" s="336">
        <v>0</v>
      </c>
      <c r="N167" s="336">
        <v>0</v>
      </c>
      <c r="O167" s="336">
        <f>M169</f>
        <v>0</v>
      </c>
      <c r="P167" s="336">
        <v>1538.3216520000001</v>
      </c>
      <c r="Q167" s="336">
        <f>O169</f>
        <v>0</v>
      </c>
      <c r="R167" s="336">
        <v>1197.2783401722024</v>
      </c>
      <c r="S167" s="336">
        <f>Q169</f>
        <v>1391.4332998124999</v>
      </c>
      <c r="T167" s="336">
        <v>1104.9264603600593</v>
      </c>
      <c r="U167" s="336">
        <f>S169</f>
        <v>974.80451906249982</v>
      </c>
      <c r="V167" s="336">
        <v>1012.5745805479161</v>
      </c>
      <c r="W167" s="336">
        <f>U169</f>
        <v>814.56268031249988</v>
      </c>
      <c r="X167" s="336">
        <v>920.22270073577249</v>
      </c>
      <c r="Y167" s="336">
        <f>W169</f>
        <v>654.32084156249948</v>
      </c>
      <c r="Z167" s="336">
        <v>827.87082092362937</v>
      </c>
      <c r="AA167" s="336">
        <f>Y169</f>
        <v>494.07900281249943</v>
      </c>
      <c r="AB167" s="336">
        <v>735.51894111148613</v>
      </c>
      <c r="AC167" s="336">
        <f>AA169</f>
        <v>333.83716406249931</v>
      </c>
      <c r="AD167" s="336">
        <v>643.167061299343</v>
      </c>
      <c r="AE167" s="336">
        <f>AC169</f>
        <v>173.5953253124992</v>
      </c>
      <c r="AF167" s="336">
        <v>550.81518148719988</v>
      </c>
      <c r="AG167" s="336">
        <f>AE169</f>
        <v>13.353486562499182</v>
      </c>
      <c r="AH167" s="336">
        <v>458.46330167505675</v>
      </c>
      <c r="AI167" s="336">
        <f>AG169</f>
        <v>0</v>
      </c>
      <c r="AJ167" s="336">
        <v>366.11142186291363</v>
      </c>
      <c r="AK167" s="336">
        <f>AI169</f>
        <v>0</v>
      </c>
      <c r="AL167" s="336">
        <v>273.75954205077056</v>
      </c>
      <c r="AM167" s="336">
        <f>AK169</f>
        <v>0</v>
      </c>
      <c r="AN167" s="336">
        <v>181.40766223862744</v>
      </c>
      <c r="AO167" s="336">
        <f>AM169</f>
        <v>0</v>
      </c>
      <c r="AP167" s="336">
        <v>89.055782426484328</v>
      </c>
      <c r="AQ167" s="336">
        <f>AO169</f>
        <v>0</v>
      </c>
      <c r="AR167" s="336">
        <f t="shared" si="240"/>
        <v>9899.4934488914623</v>
      </c>
      <c r="AS167" s="336">
        <f t="shared" si="241"/>
        <v>4849.9863194999953</v>
      </c>
    </row>
    <row r="168" spans="1:45" s="297" customFormat="1" ht="18" customHeight="1" x14ac:dyDescent="0.3">
      <c r="A168" s="302" t="s">
        <v>923</v>
      </c>
      <c r="B168" s="141" t="s">
        <v>944</v>
      </c>
      <c r="C168" s="301" t="s">
        <v>748</v>
      </c>
      <c r="D168" s="313">
        <v>0</v>
      </c>
      <c r="E168" s="313">
        <v>0</v>
      </c>
      <c r="F168" s="313">
        <v>0</v>
      </c>
      <c r="G168" s="313">
        <v>0</v>
      </c>
      <c r="H168" s="313">
        <v>0</v>
      </c>
      <c r="I168" s="313">
        <v>0</v>
      </c>
      <c r="J168" s="313">
        <v>0</v>
      </c>
      <c r="K168" s="313">
        <v>0</v>
      </c>
      <c r="L168" s="313">
        <v>0</v>
      </c>
      <c r="M168" s="313">
        <v>0</v>
      </c>
      <c r="N168" s="313">
        <v>0</v>
      </c>
      <c r="O168" s="313">
        <v>0</v>
      </c>
      <c r="P168" s="313">
        <v>0</v>
      </c>
      <c r="Q168" s="313">
        <v>0</v>
      </c>
      <c r="R168" s="313">
        <v>0</v>
      </c>
      <c r="S168" s="313">
        <v>0</v>
      </c>
      <c r="T168" s="313">
        <v>0</v>
      </c>
      <c r="U168" s="313">
        <v>0</v>
      </c>
      <c r="V168" s="313">
        <v>0</v>
      </c>
      <c r="W168" s="313">
        <v>0</v>
      </c>
      <c r="X168" s="313">
        <v>0</v>
      </c>
      <c r="Y168" s="313">
        <v>0</v>
      </c>
      <c r="Z168" s="313">
        <v>0</v>
      </c>
      <c r="AA168" s="313">
        <v>0</v>
      </c>
      <c r="AB168" s="313">
        <v>0</v>
      </c>
      <c r="AC168" s="313">
        <v>0</v>
      </c>
      <c r="AD168" s="313">
        <v>0</v>
      </c>
      <c r="AE168" s="313">
        <v>0</v>
      </c>
      <c r="AF168" s="313">
        <v>0</v>
      </c>
      <c r="AG168" s="313">
        <v>0</v>
      </c>
      <c r="AH168" s="313">
        <v>0</v>
      </c>
      <c r="AI168" s="313">
        <v>0</v>
      </c>
      <c r="AJ168" s="313">
        <v>0</v>
      </c>
      <c r="AK168" s="313">
        <v>0</v>
      </c>
      <c r="AL168" s="313">
        <v>0</v>
      </c>
      <c r="AM168" s="313">
        <v>0</v>
      </c>
      <c r="AN168" s="313">
        <v>0</v>
      </c>
      <c r="AO168" s="313">
        <v>0</v>
      </c>
      <c r="AP168" s="313">
        <v>0</v>
      </c>
      <c r="AQ168" s="313">
        <v>0</v>
      </c>
      <c r="AR168" s="313">
        <f t="shared" si="240"/>
        <v>0</v>
      </c>
      <c r="AS168" s="313">
        <f t="shared" si="241"/>
        <v>0</v>
      </c>
    </row>
    <row r="169" spans="1:45" s="335" customFormat="1" ht="18" customHeight="1" x14ac:dyDescent="0.3">
      <c r="A169" s="331" t="s">
        <v>636</v>
      </c>
      <c r="B169" s="337" t="s">
        <v>1061</v>
      </c>
      <c r="C169" s="333" t="s">
        <v>748</v>
      </c>
      <c r="D169" s="336">
        <v>0</v>
      </c>
      <c r="E169" s="336">
        <v>0</v>
      </c>
      <c r="F169" s="336">
        <v>0</v>
      </c>
      <c r="G169" s="336">
        <v>0</v>
      </c>
      <c r="H169" s="336">
        <v>0</v>
      </c>
      <c r="I169" s="336">
        <f>('[4]13.Прогнозный баланс'!$G$117+'[4]13.Прогнозный баланс'!$G$94)/1000</f>
        <v>0</v>
      </c>
      <c r="J169" s="336">
        <v>0</v>
      </c>
      <c r="K169" s="336">
        <f>('[4]13.Прогнозный баланс'!$H$117+'[4]13.Прогнозный баланс'!$H$94)/1000</f>
        <v>0</v>
      </c>
      <c r="L169" s="336">
        <v>0</v>
      </c>
      <c r="M169" s="336">
        <f>('[4]13.Прогнозный баланс'!$I$117+'[4]13.Прогнозный баланс'!$I$94)/1000</f>
        <v>0</v>
      </c>
      <c r="N169" s="336">
        <v>1538.3216520000001</v>
      </c>
      <c r="O169" s="336">
        <f>('[4]13.Прогнозный баланс'!$P$117+'[4]13.Прогнозный баланс'!$P$94)/1000</f>
        <v>0</v>
      </c>
      <c r="P169" s="336">
        <v>1197.2783401722024</v>
      </c>
      <c r="Q169" s="336">
        <f>('[4]13.Прогнозный баланс'!$Q$117+'[4]13.Прогнозный баланс'!$Q$94)/1000</f>
        <v>1391.4332998124999</v>
      </c>
      <c r="R169" s="336">
        <v>1104.9264603600593</v>
      </c>
      <c r="S169" s="336">
        <f>('[4]13.Прогнозный баланс'!$R$117+'[4]13.Прогнозный баланс'!$R$94)/1000</f>
        <v>974.80451906249982</v>
      </c>
      <c r="T169" s="336">
        <v>1012.5745805479161</v>
      </c>
      <c r="U169" s="336">
        <f>('[4]13.Прогнозный баланс'!$S$117+'[4]13.Прогнозный баланс'!$S$94)/1000</f>
        <v>814.56268031249988</v>
      </c>
      <c r="V169" s="336">
        <v>920.22270073577249</v>
      </c>
      <c r="W169" s="336">
        <v>654.32084156249948</v>
      </c>
      <c r="X169" s="336">
        <v>827.87082092362937</v>
      </c>
      <c r="Y169" s="336">
        <v>494.07900281249943</v>
      </c>
      <c r="Z169" s="336">
        <v>735.51894111148613</v>
      </c>
      <c r="AA169" s="336">
        <v>333.83716406249931</v>
      </c>
      <c r="AB169" s="336">
        <v>643.167061299343</v>
      </c>
      <c r="AC169" s="336">
        <v>173.5953253124992</v>
      </c>
      <c r="AD169" s="336">
        <v>550.81518148719988</v>
      </c>
      <c r="AE169" s="336">
        <v>13.353486562499182</v>
      </c>
      <c r="AF169" s="336">
        <v>458.46330167505675</v>
      </c>
      <c r="AG169" s="336">
        <v>0</v>
      </c>
      <c r="AH169" s="336">
        <v>366.11142186291363</v>
      </c>
      <c r="AI169" s="336">
        <v>0</v>
      </c>
      <c r="AJ169" s="336">
        <v>273.75954205077056</v>
      </c>
      <c r="AK169" s="336">
        <v>0</v>
      </c>
      <c r="AL169" s="336">
        <v>181.40766223862744</v>
      </c>
      <c r="AM169" s="336">
        <v>0</v>
      </c>
      <c r="AN169" s="336">
        <v>89.055782426484328</v>
      </c>
      <c r="AO169" s="336">
        <v>0</v>
      </c>
      <c r="AP169" s="336">
        <v>5.3842086344957349E-13</v>
      </c>
      <c r="AQ169" s="336">
        <v>5.3842086344957349E-13</v>
      </c>
      <c r="AR169" s="336">
        <f t="shared" si="240"/>
        <v>9899.4934488914623</v>
      </c>
      <c r="AS169" s="336">
        <f t="shared" si="241"/>
        <v>4849.9863194999962</v>
      </c>
    </row>
    <row r="170" spans="1:45" s="297" customFormat="1" ht="18" customHeight="1" x14ac:dyDescent="0.3">
      <c r="A170" s="302" t="s">
        <v>924</v>
      </c>
      <c r="B170" s="141" t="s">
        <v>945</v>
      </c>
      <c r="C170" s="301" t="s">
        <v>748</v>
      </c>
      <c r="D170" s="313">
        <v>0</v>
      </c>
      <c r="E170" s="313">
        <v>0</v>
      </c>
      <c r="F170" s="313">
        <v>0</v>
      </c>
      <c r="G170" s="313">
        <v>0</v>
      </c>
      <c r="H170" s="313">
        <v>0</v>
      </c>
      <c r="I170" s="313">
        <v>0</v>
      </c>
      <c r="J170" s="313">
        <v>0</v>
      </c>
      <c r="K170" s="313">
        <v>0</v>
      </c>
      <c r="L170" s="313">
        <v>0</v>
      </c>
      <c r="M170" s="313">
        <v>0</v>
      </c>
      <c r="N170" s="313">
        <v>0</v>
      </c>
      <c r="O170" s="313">
        <v>0</v>
      </c>
      <c r="P170" s="313">
        <v>0</v>
      </c>
      <c r="Q170" s="313">
        <v>0</v>
      </c>
      <c r="R170" s="313">
        <v>0</v>
      </c>
      <c r="S170" s="313">
        <v>0</v>
      </c>
      <c r="T170" s="313">
        <v>0</v>
      </c>
      <c r="U170" s="313">
        <v>0</v>
      </c>
      <c r="V170" s="313">
        <v>0</v>
      </c>
      <c r="W170" s="313">
        <v>0</v>
      </c>
      <c r="X170" s="313">
        <v>0</v>
      </c>
      <c r="Y170" s="313">
        <v>0</v>
      </c>
      <c r="Z170" s="313">
        <v>0</v>
      </c>
      <c r="AA170" s="313">
        <v>0</v>
      </c>
      <c r="AB170" s="313">
        <v>0</v>
      </c>
      <c r="AC170" s="313">
        <v>0</v>
      </c>
      <c r="AD170" s="313">
        <v>0</v>
      </c>
      <c r="AE170" s="313">
        <v>0</v>
      </c>
      <c r="AF170" s="313">
        <v>0</v>
      </c>
      <c r="AG170" s="313">
        <v>0</v>
      </c>
      <c r="AH170" s="313">
        <v>0</v>
      </c>
      <c r="AI170" s="313">
        <v>0</v>
      </c>
      <c r="AJ170" s="313">
        <v>0</v>
      </c>
      <c r="AK170" s="313">
        <v>0</v>
      </c>
      <c r="AL170" s="313">
        <v>0</v>
      </c>
      <c r="AM170" s="313">
        <v>0</v>
      </c>
      <c r="AN170" s="313">
        <v>0</v>
      </c>
      <c r="AO170" s="313">
        <v>0</v>
      </c>
      <c r="AP170" s="313">
        <v>0</v>
      </c>
      <c r="AQ170" s="313">
        <v>0</v>
      </c>
      <c r="AR170" s="313">
        <f t="shared" si="240"/>
        <v>0</v>
      </c>
      <c r="AS170" s="313">
        <f t="shared" si="241"/>
        <v>0</v>
      </c>
    </row>
    <row r="171" spans="1:45" s="297" customFormat="1" ht="31.2" x14ac:dyDescent="0.3">
      <c r="A171" s="302" t="s">
        <v>637</v>
      </c>
      <c r="B171" s="285" t="s">
        <v>1147</v>
      </c>
      <c r="C171" s="301">
        <v>0</v>
      </c>
      <c r="D171" s="324">
        <v>0</v>
      </c>
      <c r="E171" s="324">
        <v>0</v>
      </c>
      <c r="F171" s="324">
        <v>0</v>
      </c>
      <c r="G171" s="324">
        <v>0</v>
      </c>
      <c r="H171" s="324">
        <v>0</v>
      </c>
      <c r="I171" s="324">
        <f>I169/I166</f>
        <v>0</v>
      </c>
      <c r="J171" s="324">
        <v>0</v>
      </c>
      <c r="K171" s="324">
        <f>K169/K166</f>
        <v>0</v>
      </c>
      <c r="L171" s="324">
        <v>0</v>
      </c>
      <c r="M171" s="324">
        <f>M169/M166</f>
        <v>0</v>
      </c>
      <c r="N171" s="324">
        <v>4.1376815558690003</v>
      </c>
      <c r="O171" s="324">
        <f>O169/O166</f>
        <v>0</v>
      </c>
      <c r="P171" s="324">
        <v>2.3109480911484517</v>
      </c>
      <c r="Q171" s="324">
        <f>Q169/Q166</f>
        <v>3.1050828958098746</v>
      </c>
      <c r="R171" s="324">
        <v>2.4436176438056201</v>
      </c>
      <c r="S171" s="324">
        <f>S169/S166</f>
        <v>1.5580015576988864</v>
      </c>
      <c r="T171" s="324">
        <v>2.343882885604446</v>
      </c>
      <c r="U171" s="324">
        <f>U169/U166</f>
        <v>1.4221753494935334</v>
      </c>
      <c r="V171" s="324">
        <v>0</v>
      </c>
      <c r="W171" s="324">
        <v>0</v>
      </c>
      <c r="X171" s="324">
        <v>0</v>
      </c>
      <c r="Y171" s="324">
        <v>0</v>
      </c>
      <c r="Z171" s="324">
        <v>0</v>
      </c>
      <c r="AA171" s="324">
        <v>0</v>
      </c>
      <c r="AB171" s="324">
        <v>0</v>
      </c>
      <c r="AC171" s="324">
        <v>0</v>
      </c>
      <c r="AD171" s="324">
        <v>0</v>
      </c>
      <c r="AE171" s="324">
        <v>0</v>
      </c>
      <c r="AF171" s="324">
        <v>0</v>
      </c>
      <c r="AG171" s="324">
        <v>0</v>
      </c>
      <c r="AH171" s="324">
        <v>0</v>
      </c>
      <c r="AI171" s="324">
        <v>0</v>
      </c>
      <c r="AJ171" s="324">
        <v>0</v>
      </c>
      <c r="AK171" s="324">
        <v>0</v>
      </c>
      <c r="AL171" s="324">
        <v>0</v>
      </c>
      <c r="AM171" s="324">
        <v>0</v>
      </c>
      <c r="AN171" s="324">
        <v>0</v>
      </c>
      <c r="AO171" s="324">
        <v>0</v>
      </c>
      <c r="AP171" s="324">
        <v>0</v>
      </c>
      <c r="AQ171" s="324">
        <v>0</v>
      </c>
      <c r="AR171" s="324">
        <f t="shared" si="240"/>
        <v>11.236130176427517</v>
      </c>
      <c r="AS171" s="324">
        <f t="shared" si="241"/>
        <v>6.0852598030022946</v>
      </c>
    </row>
    <row r="172" spans="1:45" s="297" customFormat="1" ht="17.399999999999999" x14ac:dyDescent="0.3">
      <c r="A172" s="358" t="s">
        <v>1135</v>
      </c>
      <c r="B172" s="358"/>
      <c r="C172" s="358"/>
      <c r="D172" s="358"/>
      <c r="E172" s="358"/>
      <c r="F172" s="358"/>
      <c r="G172" s="358"/>
      <c r="H172" s="358"/>
      <c r="I172" s="358"/>
      <c r="J172" s="358"/>
      <c r="K172" s="358"/>
      <c r="L172" s="358"/>
      <c r="M172" s="358"/>
      <c r="N172" s="358"/>
      <c r="O172" s="358"/>
      <c r="P172" s="358"/>
      <c r="Q172" s="358"/>
      <c r="R172" s="358"/>
      <c r="S172" s="358"/>
      <c r="T172" s="358"/>
      <c r="U172" s="358"/>
      <c r="V172" s="358"/>
      <c r="W172" s="358"/>
      <c r="X172" s="358"/>
      <c r="Y172" s="358"/>
      <c r="Z172" s="358"/>
      <c r="AA172" s="358"/>
      <c r="AB172" s="358"/>
      <c r="AC172" s="358"/>
      <c r="AD172" s="358"/>
      <c r="AE172" s="358"/>
      <c r="AF172" s="358"/>
      <c r="AG172" s="358"/>
      <c r="AH172" s="358"/>
      <c r="AI172" s="358"/>
      <c r="AJ172" s="358"/>
      <c r="AK172" s="358"/>
      <c r="AL172" s="358"/>
      <c r="AM172" s="358"/>
      <c r="AN172" s="358"/>
      <c r="AO172" s="358"/>
      <c r="AP172" s="358"/>
      <c r="AQ172" s="358"/>
      <c r="AR172" s="358"/>
      <c r="AS172" s="358"/>
    </row>
    <row r="173" spans="1:45" s="297" customFormat="1" ht="22.8" customHeight="1" x14ac:dyDescent="0.3">
      <c r="A173" s="302" t="s">
        <v>534</v>
      </c>
      <c r="B173" s="295" t="s">
        <v>1018</v>
      </c>
      <c r="C173" s="301" t="s">
        <v>748</v>
      </c>
      <c r="D173" s="324">
        <f>[1]Свод!L164</f>
        <v>101.720970528</v>
      </c>
      <c r="E173" s="324">
        <f>[1]Свод!N164</f>
        <v>1064.2194423838694</v>
      </c>
      <c r="F173" s="324">
        <f>[1]Свод!P164</f>
        <v>1351.2152689999998</v>
      </c>
      <c r="G173" s="324">
        <f>[1]Свод!R164</f>
        <v>1351.2152689999998</v>
      </c>
      <c r="H173" s="324">
        <v>1265.4353495699995</v>
      </c>
      <c r="I173" s="313">
        <f>'[4]12.БДДС (ДПН)'!$G$20/1000</f>
        <v>1265.4353495699995</v>
      </c>
      <c r="J173" s="324">
        <v>1335.7634301367686</v>
      </c>
      <c r="K173" s="313">
        <f>'[4]12.БДДС (ДПН)'!$H$20/1000</f>
        <v>1389.2242476900001</v>
      </c>
      <c r="L173" s="324">
        <v>1565.1645626597362</v>
      </c>
      <c r="M173" s="313">
        <f>'[4]12.БДДС (ДПН)'!$Q$20/1000</f>
        <v>1631.403866418806</v>
      </c>
      <c r="N173" s="324">
        <v>1822.0836556706668</v>
      </c>
      <c r="O173" s="313">
        <f>'[4]12.БДДС (ДПН)'!$BE$20/1000</f>
        <v>1697.9436830085665</v>
      </c>
      <c r="P173" s="324">
        <v>2112.6820771956691</v>
      </c>
      <c r="Q173" s="313">
        <f>'[4]12.БДДС (ДПН)'!$BK$20/1000</f>
        <v>1939.469787398654</v>
      </c>
      <c r="R173" s="324">
        <v>2104.171571545005</v>
      </c>
      <c r="S173" s="313">
        <f>'[4]12.БДДС (ДПН)'!$BQ$20/1000</f>
        <v>2275.0960550359828</v>
      </c>
      <c r="T173" s="324">
        <v>2144.5748506892251</v>
      </c>
      <c r="U173" s="313">
        <f>'[4]12.БДДС (ДПН)'!$BW$20/1000</f>
        <v>2282.8840304309615</v>
      </c>
      <c r="V173" s="324">
        <v>2165.3831433083847</v>
      </c>
      <c r="W173" s="324">
        <f>W174+W178+W187+W190</f>
        <v>2156.8004464369628</v>
      </c>
      <c r="X173" s="324">
        <v>2187.4321028392565</v>
      </c>
      <c r="Y173" s="324">
        <f t="shared" ref="Y173:AQ173" si="290">Y174+Y178+Y187+Y190</f>
        <v>2196.4919250616922</v>
      </c>
      <c r="Z173" s="324">
        <v>2210.7330238353566</v>
      </c>
      <c r="AA173" s="324">
        <f>AA174+AA178+AA187+AA190</f>
        <v>2217.3646407244655</v>
      </c>
      <c r="AB173" s="324">
        <v>2235.9753942404882</v>
      </c>
      <c r="AC173" s="324">
        <f>AC174+AC178+AC187+AC190</f>
        <v>2200.1059596362702</v>
      </c>
      <c r="AD173" s="324">
        <v>2233.0546560677021</v>
      </c>
      <c r="AE173" s="324">
        <f t="shared" si="290"/>
        <v>2164.6091384253582</v>
      </c>
      <c r="AF173" s="324">
        <v>2240.0462957497339</v>
      </c>
      <c r="AG173" s="324">
        <f t="shared" si="290"/>
        <v>2148.9474125781189</v>
      </c>
      <c r="AH173" s="324">
        <v>2257.2476846222257</v>
      </c>
      <c r="AI173" s="324">
        <f t="shared" si="290"/>
        <v>2163.4158349554627</v>
      </c>
      <c r="AJ173" s="324">
        <v>2314.9651151608928</v>
      </c>
      <c r="AK173" s="324">
        <f t="shared" si="290"/>
        <v>2218.3183100041265</v>
      </c>
      <c r="AL173" s="324">
        <v>2374.4140686157189</v>
      </c>
      <c r="AM173" s="324">
        <f t="shared" si="290"/>
        <v>2274.8678593042509</v>
      </c>
      <c r="AN173" s="324">
        <v>2435.6464906741908</v>
      </c>
      <c r="AO173" s="324">
        <f t="shared" si="290"/>
        <v>2333.1138950833783</v>
      </c>
      <c r="AP173" s="324">
        <v>2498.7158853944165</v>
      </c>
      <c r="AQ173" s="324">
        <f t="shared" si="290"/>
        <v>2393.1073119358794</v>
      </c>
      <c r="AR173" s="324">
        <f t="shared" ref="AR173:AR236" si="291">J173+L173+N173+P173+R173+T173+V173+X173+Z173+AB173+AD173+AF173+AH173+AJ173+AL173+AN173+AP173+D173+E173+F173+G173+H173</f>
        <v>41371.860308887299</v>
      </c>
      <c r="AS173" s="324">
        <f t="shared" ref="AS173:AS236" si="292">K173+M173+O173+Q173+S173+U173+W173+Y173+AA173+AC173+AE173+AG173+AI173+AK173+AM173+AO173+AQ173+D173+E173+F173+G173+I173</f>
        <v>40816.970704610801</v>
      </c>
    </row>
    <row r="174" spans="1:45" s="297" customFormat="1" x14ac:dyDescent="0.3">
      <c r="A174" s="302" t="s">
        <v>535</v>
      </c>
      <c r="B174" s="282" t="s">
        <v>1007</v>
      </c>
      <c r="C174" s="301" t="s">
        <v>748</v>
      </c>
      <c r="D174" s="324">
        <f>[1]Свод!L165</f>
        <v>101.720970528</v>
      </c>
      <c r="E174" s="324">
        <f>[1]Свод!N165</f>
        <v>129.066759996</v>
      </c>
      <c r="F174" s="324">
        <f>[1]Свод!P165</f>
        <v>194.98932198</v>
      </c>
      <c r="G174" s="324">
        <f>[1]Свод!R165</f>
        <v>194.98932198</v>
      </c>
      <c r="H174" s="324">
        <v>91.259188639999891</v>
      </c>
      <c r="I174" s="313">
        <f>'[4]12.БДДС (ДПН)'!$G$23/1000</f>
        <v>91.259188639999891</v>
      </c>
      <c r="J174" s="324">
        <v>111.197850302996</v>
      </c>
      <c r="K174" s="313">
        <f>'[4]12.БДДС (ДПН)'!$H$23/1000</f>
        <v>139.83944511999999</v>
      </c>
      <c r="L174" s="324">
        <v>156.01841328512884</v>
      </c>
      <c r="M174" s="313">
        <f>'[4]12.БДДС (ДПН)'!$Q$23/1000</f>
        <v>130.03463156840979</v>
      </c>
      <c r="N174" s="324">
        <v>167.79310225150022</v>
      </c>
      <c r="O174" s="313">
        <f>'[4]12.БДДС (ДПН)'!$BE$23/1000</f>
        <v>131.75448101369506</v>
      </c>
      <c r="P174" s="324">
        <v>338.79355424488932</v>
      </c>
      <c r="Q174" s="313">
        <f>'[4]12.БДДС (ДПН)'!$BK$23/1000</f>
        <v>137.65699266119111</v>
      </c>
      <c r="R174" s="324">
        <v>342.5830651212417</v>
      </c>
      <c r="S174" s="313">
        <f>'[4]12.БДДС (ДПН)'!$BQ$23/1000</f>
        <v>342.92675726244727</v>
      </c>
      <c r="T174" s="324">
        <v>356.28638772609139</v>
      </c>
      <c r="U174" s="313">
        <f>'[4]12.БДДС (ДПН)'!$BW$23/1000</f>
        <v>356.64382755294514</v>
      </c>
      <c r="V174" s="324">
        <v>366.97497935787413</v>
      </c>
      <c r="W174" s="324">
        <f>U174*1.03</f>
        <v>367.3431423795335</v>
      </c>
      <c r="X174" s="324">
        <v>377.98422873861034</v>
      </c>
      <c r="Y174" s="324">
        <f>W174*1.03</f>
        <v>378.36343665091954</v>
      </c>
      <c r="Z174" s="324">
        <v>389.32375560076866</v>
      </c>
      <c r="AA174" s="324">
        <f>Y174*1.03</f>
        <v>389.71433975044715</v>
      </c>
      <c r="AB174" s="324">
        <v>371.00346826879172</v>
      </c>
      <c r="AC174" s="324">
        <f>AA174*1.03-30</f>
        <v>371.4057699429606</v>
      </c>
      <c r="AD174" s="324">
        <v>312.13357231685546</v>
      </c>
      <c r="AE174" s="324">
        <f>AC174*1.03-70</f>
        <v>312.54794304124943</v>
      </c>
      <c r="AF174" s="324">
        <v>261.49757948636113</v>
      </c>
      <c r="AG174" s="324">
        <f>AE174*1.03-60</f>
        <v>261.92438133248692</v>
      </c>
      <c r="AH174" s="324">
        <v>219.34250687095198</v>
      </c>
      <c r="AI174" s="324">
        <f>AG174*1.03-50</f>
        <v>219.78211277246152</v>
      </c>
      <c r="AJ174" s="324">
        <v>215.92278207708054</v>
      </c>
      <c r="AK174" s="324">
        <f>AI174*1.03-10</f>
        <v>216.37557615563537</v>
      </c>
      <c r="AL174" s="324">
        <v>212.40046553939297</v>
      </c>
      <c r="AM174" s="324">
        <f>AK174*1.03-10</f>
        <v>212.86684344030445</v>
      </c>
      <c r="AN174" s="324">
        <v>208.77247950557475</v>
      </c>
      <c r="AO174" s="324">
        <f>AM174*1.03-10</f>
        <v>209.2528487435136</v>
      </c>
      <c r="AP174" s="324">
        <v>205.035653890742</v>
      </c>
      <c r="AQ174" s="324">
        <f>AO174*1.03-10</f>
        <v>205.53043420581901</v>
      </c>
      <c r="AR174" s="324">
        <f t="shared" si="291"/>
        <v>5325.0894077088506</v>
      </c>
      <c r="AS174" s="324">
        <f t="shared" si="292"/>
        <v>5095.988526718018</v>
      </c>
    </row>
    <row r="175" spans="1:45" s="297" customFormat="1" ht="31.2" x14ac:dyDescent="0.3">
      <c r="A175" s="302" t="s">
        <v>886</v>
      </c>
      <c r="B175" s="141" t="s">
        <v>897</v>
      </c>
      <c r="C175" s="301" t="s">
        <v>748</v>
      </c>
      <c r="D175" s="313">
        <v>0</v>
      </c>
      <c r="E175" s="313">
        <v>0</v>
      </c>
      <c r="F175" s="313">
        <v>0</v>
      </c>
      <c r="G175" s="313">
        <v>0</v>
      </c>
      <c r="H175" s="313">
        <v>0</v>
      </c>
      <c r="I175" s="313">
        <v>0</v>
      </c>
      <c r="J175" s="313">
        <v>0</v>
      </c>
      <c r="K175" s="313">
        <v>0</v>
      </c>
      <c r="L175" s="313">
        <v>0</v>
      </c>
      <c r="M175" s="313">
        <v>0</v>
      </c>
      <c r="N175" s="313">
        <v>0</v>
      </c>
      <c r="O175" s="313">
        <v>0</v>
      </c>
      <c r="P175" s="313">
        <v>0</v>
      </c>
      <c r="Q175" s="313">
        <v>0</v>
      </c>
      <c r="R175" s="313">
        <v>0</v>
      </c>
      <c r="S175" s="313">
        <v>0</v>
      </c>
      <c r="T175" s="313">
        <v>0</v>
      </c>
      <c r="U175" s="313">
        <v>0</v>
      </c>
      <c r="V175" s="313">
        <v>0</v>
      </c>
      <c r="W175" s="313">
        <v>0</v>
      </c>
      <c r="X175" s="313">
        <v>0</v>
      </c>
      <c r="Y175" s="313">
        <v>0</v>
      </c>
      <c r="Z175" s="313">
        <v>0</v>
      </c>
      <c r="AA175" s="313">
        <v>0</v>
      </c>
      <c r="AB175" s="313">
        <v>0</v>
      </c>
      <c r="AC175" s="313">
        <v>0</v>
      </c>
      <c r="AD175" s="313">
        <v>0</v>
      </c>
      <c r="AE175" s="313">
        <v>0</v>
      </c>
      <c r="AF175" s="313">
        <v>0</v>
      </c>
      <c r="AG175" s="313">
        <v>0</v>
      </c>
      <c r="AH175" s="313">
        <v>0</v>
      </c>
      <c r="AI175" s="313">
        <v>0</v>
      </c>
      <c r="AJ175" s="313">
        <v>0</v>
      </c>
      <c r="AK175" s="313">
        <v>0</v>
      </c>
      <c r="AL175" s="313">
        <v>0</v>
      </c>
      <c r="AM175" s="313">
        <v>0</v>
      </c>
      <c r="AN175" s="313">
        <v>0</v>
      </c>
      <c r="AO175" s="313">
        <v>0</v>
      </c>
      <c r="AP175" s="313">
        <v>0</v>
      </c>
      <c r="AQ175" s="313">
        <v>0</v>
      </c>
      <c r="AR175" s="313">
        <f t="shared" si="291"/>
        <v>0</v>
      </c>
      <c r="AS175" s="313">
        <f t="shared" si="292"/>
        <v>0</v>
      </c>
    </row>
    <row r="176" spans="1:45" s="297" customFormat="1" ht="31.2" x14ac:dyDescent="0.3">
      <c r="A176" s="302" t="s">
        <v>887</v>
      </c>
      <c r="B176" s="141" t="s">
        <v>898</v>
      </c>
      <c r="C176" s="301" t="s">
        <v>748</v>
      </c>
      <c r="D176" s="313">
        <v>0</v>
      </c>
      <c r="E176" s="313">
        <v>0</v>
      </c>
      <c r="F176" s="313">
        <v>0</v>
      </c>
      <c r="G176" s="313">
        <v>0</v>
      </c>
      <c r="H176" s="313">
        <v>0</v>
      </c>
      <c r="I176" s="313">
        <v>0</v>
      </c>
      <c r="J176" s="313">
        <v>0</v>
      </c>
      <c r="K176" s="313">
        <v>0</v>
      </c>
      <c r="L176" s="313">
        <v>0</v>
      </c>
      <c r="M176" s="313">
        <v>0</v>
      </c>
      <c r="N176" s="313">
        <v>0</v>
      </c>
      <c r="O176" s="313">
        <v>0</v>
      </c>
      <c r="P176" s="313">
        <v>0</v>
      </c>
      <c r="Q176" s="313">
        <v>0</v>
      </c>
      <c r="R176" s="313">
        <v>0</v>
      </c>
      <c r="S176" s="313">
        <v>0</v>
      </c>
      <c r="T176" s="313">
        <v>0</v>
      </c>
      <c r="U176" s="313">
        <v>0</v>
      </c>
      <c r="V176" s="313">
        <v>0</v>
      </c>
      <c r="W176" s="313">
        <v>0</v>
      </c>
      <c r="X176" s="313">
        <v>0</v>
      </c>
      <c r="Y176" s="313">
        <v>0</v>
      </c>
      <c r="Z176" s="313">
        <v>0</v>
      </c>
      <c r="AA176" s="313">
        <v>0</v>
      </c>
      <c r="AB176" s="313">
        <v>0</v>
      </c>
      <c r="AC176" s="313">
        <v>0</v>
      </c>
      <c r="AD176" s="313">
        <v>0</v>
      </c>
      <c r="AE176" s="313">
        <v>0</v>
      </c>
      <c r="AF176" s="313">
        <v>0</v>
      </c>
      <c r="AG176" s="313">
        <v>0</v>
      </c>
      <c r="AH176" s="313">
        <v>0</v>
      </c>
      <c r="AI176" s="313">
        <v>0</v>
      </c>
      <c r="AJ176" s="313">
        <v>0</v>
      </c>
      <c r="AK176" s="313">
        <v>0</v>
      </c>
      <c r="AL176" s="313">
        <v>0</v>
      </c>
      <c r="AM176" s="313">
        <v>0</v>
      </c>
      <c r="AN176" s="313">
        <v>0</v>
      </c>
      <c r="AO176" s="313">
        <v>0</v>
      </c>
      <c r="AP176" s="313">
        <v>0</v>
      </c>
      <c r="AQ176" s="313">
        <v>0</v>
      </c>
      <c r="AR176" s="313">
        <f t="shared" si="291"/>
        <v>0</v>
      </c>
      <c r="AS176" s="313">
        <f t="shared" si="292"/>
        <v>0</v>
      </c>
    </row>
    <row r="177" spans="1:45" s="297" customFormat="1" ht="31.2" x14ac:dyDescent="0.3">
      <c r="A177" s="302" t="s">
        <v>988</v>
      </c>
      <c r="B177" s="141" t="s">
        <v>883</v>
      </c>
      <c r="C177" s="301" t="s">
        <v>748</v>
      </c>
      <c r="D177" s="324">
        <f>[1]Свод!L168</f>
        <v>101.720970528</v>
      </c>
      <c r="E177" s="324">
        <f>[1]Свод!N168</f>
        <v>129.066759996</v>
      </c>
      <c r="F177" s="324">
        <f>[1]Свод!P168</f>
        <v>194.98932198</v>
      </c>
      <c r="G177" s="324">
        <f>[1]Свод!R168</f>
        <v>194.98932198</v>
      </c>
      <c r="H177" s="324">
        <v>91.259188639999891</v>
      </c>
      <c r="I177" s="313">
        <f>I174</f>
        <v>91.259188639999891</v>
      </c>
      <c r="J177" s="324">
        <v>111.197850302996</v>
      </c>
      <c r="K177" s="313">
        <f>K174</f>
        <v>139.83944511999999</v>
      </c>
      <c r="L177" s="324">
        <v>156.01841328512884</v>
      </c>
      <c r="M177" s="313">
        <f>M174</f>
        <v>130.03463156840979</v>
      </c>
      <c r="N177" s="324">
        <v>167.79310225150022</v>
      </c>
      <c r="O177" s="313">
        <f>O174</f>
        <v>131.75448101369506</v>
      </c>
      <c r="P177" s="324">
        <v>338.79355424488932</v>
      </c>
      <c r="Q177" s="313">
        <f>Q174</f>
        <v>137.65699266119111</v>
      </c>
      <c r="R177" s="324">
        <v>342.5830651212417</v>
      </c>
      <c r="S177" s="313">
        <f>S174</f>
        <v>342.92675726244727</v>
      </c>
      <c r="T177" s="324">
        <v>356.28638772609139</v>
      </c>
      <c r="U177" s="313">
        <f>U174</f>
        <v>356.64382755294514</v>
      </c>
      <c r="V177" s="324">
        <v>366.97497935787413</v>
      </c>
      <c r="W177" s="324">
        <f t="shared" ref="W177:AQ240" si="293">U177*1.03</f>
        <v>367.3431423795335</v>
      </c>
      <c r="X177" s="324">
        <v>377.98422873861034</v>
      </c>
      <c r="Y177" s="324">
        <f t="shared" si="293"/>
        <v>378.36343665091954</v>
      </c>
      <c r="Z177" s="324">
        <v>389.32375560076866</v>
      </c>
      <c r="AA177" s="324">
        <f t="shared" si="293"/>
        <v>389.71433975044715</v>
      </c>
      <c r="AB177" s="324">
        <v>371.00346826879172</v>
      </c>
      <c r="AC177" s="324">
        <f>AC174</f>
        <v>371.4057699429606</v>
      </c>
      <c r="AD177" s="324">
        <v>312.13357231685546</v>
      </c>
      <c r="AE177" s="324">
        <f t="shared" ref="AE177:AQ177" si="294">AE174</f>
        <v>312.54794304124943</v>
      </c>
      <c r="AF177" s="324">
        <v>261.49757948636113</v>
      </c>
      <c r="AG177" s="324">
        <f t="shared" si="294"/>
        <v>261.92438133248692</v>
      </c>
      <c r="AH177" s="324">
        <v>219.34250687095198</v>
      </c>
      <c r="AI177" s="324">
        <f t="shared" si="294"/>
        <v>219.78211277246152</v>
      </c>
      <c r="AJ177" s="324">
        <v>215.92278207708054</v>
      </c>
      <c r="AK177" s="324">
        <f t="shared" si="294"/>
        <v>216.37557615563537</v>
      </c>
      <c r="AL177" s="324">
        <v>212.40046553939297</v>
      </c>
      <c r="AM177" s="324">
        <f t="shared" si="294"/>
        <v>212.86684344030445</v>
      </c>
      <c r="AN177" s="324">
        <v>208.77247950557475</v>
      </c>
      <c r="AO177" s="324">
        <f t="shared" si="294"/>
        <v>209.2528487435136</v>
      </c>
      <c r="AP177" s="324">
        <v>205.035653890742</v>
      </c>
      <c r="AQ177" s="324">
        <f t="shared" si="294"/>
        <v>205.53043420581901</v>
      </c>
      <c r="AR177" s="324">
        <f t="shared" si="291"/>
        <v>5325.0894077088506</v>
      </c>
      <c r="AS177" s="324">
        <f t="shared" si="292"/>
        <v>5095.988526718018</v>
      </c>
    </row>
    <row r="178" spans="1:45" s="297" customFormat="1" x14ac:dyDescent="0.3">
      <c r="A178" s="302" t="s">
        <v>536</v>
      </c>
      <c r="B178" s="282" t="s">
        <v>1044</v>
      </c>
      <c r="C178" s="301" t="s">
        <v>748</v>
      </c>
      <c r="D178" s="324">
        <f>[1]Свод!L169</f>
        <v>0</v>
      </c>
      <c r="E178" s="324">
        <f>[1]Свод!N169</f>
        <v>935.15268238786916</v>
      </c>
      <c r="F178" s="324">
        <f>[1]Свод!P169</f>
        <v>1111.18429528</v>
      </c>
      <c r="G178" s="324">
        <f>[1]Свод!R169</f>
        <v>1111.18429528</v>
      </c>
      <c r="H178" s="324">
        <v>1149.79009187</v>
      </c>
      <c r="I178" s="313">
        <f>'[4]12.БДДС (ДПН)'!$G$21/1000</f>
        <v>1149.79009187</v>
      </c>
      <c r="J178" s="324">
        <v>1195.6928975235815</v>
      </c>
      <c r="K178" s="313">
        <f>'[4]12.БДДС (ДПН)'!$H$21/1000</f>
        <v>1205.49199985</v>
      </c>
      <c r="L178" s="324">
        <v>1365.4788945497758</v>
      </c>
      <c r="M178" s="313">
        <f>'[4]12.БДДС (ДПН)'!$Q$21/1000</f>
        <v>1306.2170700255649</v>
      </c>
      <c r="N178" s="324">
        <v>1439.6965491754311</v>
      </c>
      <c r="O178" s="313">
        <f>'[4]12.БДДС (ДПН)'!$BE$21/1000</f>
        <v>1371.5538045523613</v>
      </c>
      <c r="P178" s="324">
        <v>1497.2844111424483</v>
      </c>
      <c r="Q178" s="313">
        <f>'[4]12.БДДС (ДПН)'!$BK$21/1000</f>
        <v>1426.4159567344561</v>
      </c>
      <c r="R178" s="324">
        <v>1557.1757875881462</v>
      </c>
      <c r="S178" s="313">
        <f>'[4]12.БДДС (ДПН)'!$BQ$21/1000</f>
        <v>1483.4725950038344</v>
      </c>
      <c r="T178" s="324">
        <v>1619.4628190916724</v>
      </c>
      <c r="U178" s="313">
        <f>'[4]12.БДДС (ДПН)'!$BW$21/1000</f>
        <v>1542.8114988039874</v>
      </c>
      <c r="V178" s="324">
        <v>1668.0467036644227</v>
      </c>
      <c r="W178" s="324">
        <f t="shared" si="293"/>
        <v>1589.095843768107</v>
      </c>
      <c r="X178" s="324">
        <v>1718.0881047743553</v>
      </c>
      <c r="Y178" s="324">
        <f t="shared" si="293"/>
        <v>1636.7687190811503</v>
      </c>
      <c r="Z178" s="324">
        <v>1769.6307479175859</v>
      </c>
      <c r="AA178" s="324">
        <f t="shared" si="293"/>
        <v>1685.8717806535849</v>
      </c>
      <c r="AB178" s="324">
        <v>1822.7196703551135</v>
      </c>
      <c r="AC178" s="324">
        <f t="shared" si="293"/>
        <v>1736.4479340731925</v>
      </c>
      <c r="AD178" s="324">
        <v>1877.4012604657669</v>
      </c>
      <c r="AE178" s="324">
        <f t="shared" si="293"/>
        <v>1788.5413720953884</v>
      </c>
      <c r="AF178" s="324">
        <v>1933.72329827974</v>
      </c>
      <c r="AG178" s="324">
        <f t="shared" si="293"/>
        <v>1842.1976132582502</v>
      </c>
      <c r="AH178" s="324">
        <v>1991.7349972281322</v>
      </c>
      <c r="AI178" s="324">
        <f t="shared" si="293"/>
        <v>1897.4635416559977</v>
      </c>
      <c r="AJ178" s="324">
        <v>2051.4870471449763</v>
      </c>
      <c r="AK178" s="324">
        <f t="shared" si="293"/>
        <v>1954.3874479056776</v>
      </c>
      <c r="AL178" s="324">
        <v>2113.0316585593255</v>
      </c>
      <c r="AM178" s="324">
        <f t="shared" si="293"/>
        <v>2013.0190713428481</v>
      </c>
      <c r="AN178" s="324">
        <v>2176.4226083161052</v>
      </c>
      <c r="AO178" s="324">
        <f t="shared" si="293"/>
        <v>2073.4096434831336</v>
      </c>
      <c r="AP178" s="324">
        <v>2241.7152865655885</v>
      </c>
      <c r="AQ178" s="324">
        <f t="shared" si="293"/>
        <v>2135.6119327876277</v>
      </c>
      <c r="AR178" s="324">
        <f t="shared" si="291"/>
        <v>34346.104107160041</v>
      </c>
      <c r="AS178" s="324">
        <f t="shared" si="292"/>
        <v>32996.089189893035</v>
      </c>
    </row>
    <row r="179" spans="1:45" s="297" customFormat="1" x14ac:dyDescent="0.3">
      <c r="A179" s="302" t="s">
        <v>648</v>
      </c>
      <c r="B179" s="282" t="s">
        <v>937</v>
      </c>
      <c r="C179" s="301" t="s">
        <v>748</v>
      </c>
      <c r="D179" s="313">
        <v>0</v>
      </c>
      <c r="E179" s="313">
        <v>0</v>
      </c>
      <c r="F179" s="313">
        <v>0</v>
      </c>
      <c r="G179" s="313">
        <v>0</v>
      </c>
      <c r="H179" s="313">
        <v>0</v>
      </c>
      <c r="I179" s="313">
        <v>0</v>
      </c>
      <c r="J179" s="313">
        <v>0</v>
      </c>
      <c r="K179" s="313">
        <v>0</v>
      </c>
      <c r="L179" s="313">
        <v>0</v>
      </c>
      <c r="M179" s="313">
        <v>0</v>
      </c>
      <c r="N179" s="313">
        <v>0</v>
      </c>
      <c r="O179" s="313">
        <v>0</v>
      </c>
      <c r="P179" s="313">
        <v>0</v>
      </c>
      <c r="Q179" s="313">
        <v>0</v>
      </c>
      <c r="R179" s="313">
        <v>0</v>
      </c>
      <c r="S179" s="313">
        <v>0</v>
      </c>
      <c r="T179" s="313">
        <v>0</v>
      </c>
      <c r="U179" s="313">
        <v>0</v>
      </c>
      <c r="V179" s="313">
        <v>0</v>
      </c>
      <c r="W179" s="313">
        <v>0</v>
      </c>
      <c r="X179" s="313">
        <v>0</v>
      </c>
      <c r="Y179" s="313">
        <v>0</v>
      </c>
      <c r="Z179" s="313">
        <v>0</v>
      </c>
      <c r="AA179" s="313">
        <v>0</v>
      </c>
      <c r="AB179" s="313">
        <v>0</v>
      </c>
      <c r="AC179" s="313">
        <v>0</v>
      </c>
      <c r="AD179" s="313">
        <v>0</v>
      </c>
      <c r="AE179" s="313">
        <v>0</v>
      </c>
      <c r="AF179" s="313">
        <v>0</v>
      </c>
      <c r="AG179" s="313">
        <v>0</v>
      </c>
      <c r="AH179" s="313">
        <v>0</v>
      </c>
      <c r="AI179" s="313">
        <v>0</v>
      </c>
      <c r="AJ179" s="313">
        <v>0</v>
      </c>
      <c r="AK179" s="313">
        <v>0</v>
      </c>
      <c r="AL179" s="313">
        <v>0</v>
      </c>
      <c r="AM179" s="313">
        <v>0</v>
      </c>
      <c r="AN179" s="313">
        <v>0</v>
      </c>
      <c r="AO179" s="313">
        <v>0</v>
      </c>
      <c r="AP179" s="313">
        <v>0</v>
      </c>
      <c r="AQ179" s="313">
        <v>0</v>
      </c>
      <c r="AR179" s="313">
        <f t="shared" si="291"/>
        <v>0</v>
      </c>
      <c r="AS179" s="313">
        <f t="shared" si="292"/>
        <v>0</v>
      </c>
    </row>
    <row r="180" spans="1:45" s="297" customFormat="1" x14ac:dyDescent="0.3">
      <c r="A180" s="302" t="s">
        <v>770</v>
      </c>
      <c r="B180" s="282" t="s">
        <v>1045</v>
      </c>
      <c r="C180" s="301" t="s">
        <v>748</v>
      </c>
      <c r="D180" s="313">
        <v>0</v>
      </c>
      <c r="E180" s="313">
        <v>0</v>
      </c>
      <c r="F180" s="313">
        <v>0</v>
      </c>
      <c r="G180" s="313">
        <v>0</v>
      </c>
      <c r="H180" s="313">
        <v>0</v>
      </c>
      <c r="I180" s="313">
        <v>0</v>
      </c>
      <c r="J180" s="313">
        <v>0</v>
      </c>
      <c r="K180" s="313">
        <v>0</v>
      </c>
      <c r="L180" s="313">
        <v>0</v>
      </c>
      <c r="M180" s="313">
        <v>0</v>
      </c>
      <c r="N180" s="313">
        <v>0</v>
      </c>
      <c r="O180" s="313">
        <v>0</v>
      </c>
      <c r="P180" s="313">
        <v>0</v>
      </c>
      <c r="Q180" s="313">
        <v>0</v>
      </c>
      <c r="R180" s="313">
        <v>0</v>
      </c>
      <c r="S180" s="313">
        <v>0</v>
      </c>
      <c r="T180" s="313">
        <v>0</v>
      </c>
      <c r="U180" s="313">
        <v>0</v>
      </c>
      <c r="V180" s="313">
        <v>0</v>
      </c>
      <c r="W180" s="313">
        <v>0</v>
      </c>
      <c r="X180" s="313">
        <v>0</v>
      </c>
      <c r="Y180" s="313">
        <v>0</v>
      </c>
      <c r="Z180" s="313">
        <v>0</v>
      </c>
      <c r="AA180" s="313">
        <v>0</v>
      </c>
      <c r="AB180" s="313">
        <v>0</v>
      </c>
      <c r="AC180" s="313">
        <v>0</v>
      </c>
      <c r="AD180" s="313">
        <v>0</v>
      </c>
      <c r="AE180" s="313">
        <v>0</v>
      </c>
      <c r="AF180" s="313">
        <v>0</v>
      </c>
      <c r="AG180" s="313">
        <v>0</v>
      </c>
      <c r="AH180" s="313">
        <v>0</v>
      </c>
      <c r="AI180" s="313">
        <v>0</v>
      </c>
      <c r="AJ180" s="313">
        <v>0</v>
      </c>
      <c r="AK180" s="313">
        <v>0</v>
      </c>
      <c r="AL180" s="313">
        <v>0</v>
      </c>
      <c r="AM180" s="313">
        <v>0</v>
      </c>
      <c r="AN180" s="313">
        <v>0</v>
      </c>
      <c r="AO180" s="313">
        <v>0</v>
      </c>
      <c r="AP180" s="313">
        <v>0</v>
      </c>
      <c r="AQ180" s="313">
        <v>0</v>
      </c>
      <c r="AR180" s="313">
        <f t="shared" si="291"/>
        <v>0</v>
      </c>
      <c r="AS180" s="313">
        <f t="shared" si="292"/>
        <v>0</v>
      </c>
    </row>
    <row r="181" spans="1:45" s="297" customFormat="1" x14ac:dyDescent="0.3">
      <c r="A181" s="302" t="s">
        <v>771</v>
      </c>
      <c r="B181" s="282" t="s">
        <v>938</v>
      </c>
      <c r="C181" s="301" t="s">
        <v>748</v>
      </c>
      <c r="D181" s="313">
        <v>0</v>
      </c>
      <c r="E181" s="313">
        <v>0</v>
      </c>
      <c r="F181" s="313">
        <v>0</v>
      </c>
      <c r="G181" s="313">
        <v>0</v>
      </c>
      <c r="H181" s="313">
        <v>0</v>
      </c>
      <c r="I181" s="313">
        <v>0</v>
      </c>
      <c r="J181" s="313">
        <v>0</v>
      </c>
      <c r="K181" s="313">
        <v>0</v>
      </c>
      <c r="L181" s="313">
        <v>0</v>
      </c>
      <c r="M181" s="313">
        <v>0</v>
      </c>
      <c r="N181" s="313">
        <v>0</v>
      </c>
      <c r="O181" s="313">
        <v>0</v>
      </c>
      <c r="P181" s="313">
        <v>0</v>
      </c>
      <c r="Q181" s="313">
        <v>0</v>
      </c>
      <c r="R181" s="313">
        <v>0</v>
      </c>
      <c r="S181" s="313">
        <v>0</v>
      </c>
      <c r="T181" s="313">
        <v>0</v>
      </c>
      <c r="U181" s="313">
        <v>0</v>
      </c>
      <c r="V181" s="313">
        <v>0</v>
      </c>
      <c r="W181" s="313">
        <v>0</v>
      </c>
      <c r="X181" s="313">
        <v>0</v>
      </c>
      <c r="Y181" s="313">
        <v>0</v>
      </c>
      <c r="Z181" s="313">
        <v>0</v>
      </c>
      <c r="AA181" s="313">
        <v>0</v>
      </c>
      <c r="AB181" s="313">
        <v>0</v>
      </c>
      <c r="AC181" s="313">
        <v>0</v>
      </c>
      <c r="AD181" s="313">
        <v>0</v>
      </c>
      <c r="AE181" s="313">
        <v>0</v>
      </c>
      <c r="AF181" s="313">
        <v>0</v>
      </c>
      <c r="AG181" s="313">
        <v>0</v>
      </c>
      <c r="AH181" s="313">
        <v>0</v>
      </c>
      <c r="AI181" s="313">
        <v>0</v>
      </c>
      <c r="AJ181" s="313">
        <v>0</v>
      </c>
      <c r="AK181" s="313">
        <v>0</v>
      </c>
      <c r="AL181" s="313">
        <v>0</v>
      </c>
      <c r="AM181" s="313">
        <v>0</v>
      </c>
      <c r="AN181" s="313">
        <v>0</v>
      </c>
      <c r="AO181" s="313">
        <v>0</v>
      </c>
      <c r="AP181" s="313">
        <v>0</v>
      </c>
      <c r="AQ181" s="313">
        <v>0</v>
      </c>
      <c r="AR181" s="313">
        <f t="shared" si="291"/>
        <v>0</v>
      </c>
      <c r="AS181" s="313">
        <f t="shared" si="292"/>
        <v>0</v>
      </c>
    </row>
    <row r="182" spans="1:45" s="297" customFormat="1" x14ac:dyDescent="0.3">
      <c r="A182" s="302" t="s">
        <v>772</v>
      </c>
      <c r="B182" s="282" t="s">
        <v>939</v>
      </c>
      <c r="C182" s="301" t="s">
        <v>748</v>
      </c>
      <c r="D182" s="313">
        <v>0</v>
      </c>
      <c r="E182" s="313">
        <v>0</v>
      </c>
      <c r="F182" s="313">
        <v>0</v>
      </c>
      <c r="G182" s="313">
        <v>0</v>
      </c>
      <c r="H182" s="313">
        <v>0</v>
      </c>
      <c r="I182" s="313">
        <v>0</v>
      </c>
      <c r="J182" s="313">
        <v>0</v>
      </c>
      <c r="K182" s="313">
        <v>0</v>
      </c>
      <c r="L182" s="313">
        <v>0</v>
      </c>
      <c r="M182" s="313">
        <v>0</v>
      </c>
      <c r="N182" s="313">
        <v>0</v>
      </c>
      <c r="O182" s="313">
        <v>0</v>
      </c>
      <c r="P182" s="313">
        <v>0</v>
      </c>
      <c r="Q182" s="313">
        <v>0</v>
      </c>
      <c r="R182" s="313">
        <v>0</v>
      </c>
      <c r="S182" s="313">
        <v>0</v>
      </c>
      <c r="T182" s="313">
        <v>0</v>
      </c>
      <c r="U182" s="313">
        <v>0</v>
      </c>
      <c r="V182" s="313">
        <v>0</v>
      </c>
      <c r="W182" s="313">
        <v>0</v>
      </c>
      <c r="X182" s="313">
        <v>0</v>
      </c>
      <c r="Y182" s="313">
        <v>0</v>
      </c>
      <c r="Z182" s="313">
        <v>0</v>
      </c>
      <c r="AA182" s="313">
        <v>0</v>
      </c>
      <c r="AB182" s="313">
        <v>0</v>
      </c>
      <c r="AC182" s="313">
        <v>0</v>
      </c>
      <c r="AD182" s="313">
        <v>0</v>
      </c>
      <c r="AE182" s="313">
        <v>0</v>
      </c>
      <c r="AF182" s="313">
        <v>0</v>
      </c>
      <c r="AG182" s="313">
        <v>0</v>
      </c>
      <c r="AH182" s="313">
        <v>0</v>
      </c>
      <c r="AI182" s="313">
        <v>0</v>
      </c>
      <c r="AJ182" s="313">
        <v>0</v>
      </c>
      <c r="AK182" s="313">
        <v>0</v>
      </c>
      <c r="AL182" s="313">
        <v>0</v>
      </c>
      <c r="AM182" s="313">
        <v>0</v>
      </c>
      <c r="AN182" s="313">
        <v>0</v>
      </c>
      <c r="AO182" s="313">
        <v>0</v>
      </c>
      <c r="AP182" s="313">
        <v>0</v>
      </c>
      <c r="AQ182" s="313">
        <v>0</v>
      </c>
      <c r="AR182" s="313">
        <f t="shared" si="291"/>
        <v>0</v>
      </c>
      <c r="AS182" s="313">
        <f t="shared" si="292"/>
        <v>0</v>
      </c>
    </row>
    <row r="183" spans="1:45" s="297" customFormat="1" x14ac:dyDescent="0.3">
      <c r="A183" s="302" t="s">
        <v>773</v>
      </c>
      <c r="B183" s="282" t="s">
        <v>1052</v>
      </c>
      <c r="C183" s="301" t="s">
        <v>748</v>
      </c>
      <c r="D183" s="313">
        <v>0</v>
      </c>
      <c r="E183" s="313">
        <v>0</v>
      </c>
      <c r="F183" s="313">
        <v>0</v>
      </c>
      <c r="G183" s="313">
        <v>0</v>
      </c>
      <c r="H183" s="313">
        <v>0</v>
      </c>
      <c r="I183" s="313">
        <v>0</v>
      </c>
      <c r="J183" s="313">
        <v>0</v>
      </c>
      <c r="K183" s="313">
        <v>0</v>
      </c>
      <c r="L183" s="313">
        <v>0</v>
      </c>
      <c r="M183" s="313">
        <v>0</v>
      </c>
      <c r="N183" s="313">
        <v>0</v>
      </c>
      <c r="O183" s="313">
        <v>0</v>
      </c>
      <c r="P183" s="313">
        <v>0</v>
      </c>
      <c r="Q183" s="313">
        <v>0</v>
      </c>
      <c r="R183" s="313">
        <v>0</v>
      </c>
      <c r="S183" s="313">
        <v>0</v>
      </c>
      <c r="T183" s="313">
        <v>0</v>
      </c>
      <c r="U183" s="313">
        <v>0</v>
      </c>
      <c r="V183" s="313">
        <v>0</v>
      </c>
      <c r="W183" s="313">
        <v>0</v>
      </c>
      <c r="X183" s="313">
        <v>0</v>
      </c>
      <c r="Y183" s="313">
        <v>0</v>
      </c>
      <c r="Z183" s="313">
        <v>0</v>
      </c>
      <c r="AA183" s="313">
        <v>0</v>
      </c>
      <c r="AB183" s="313">
        <v>0</v>
      </c>
      <c r="AC183" s="313">
        <v>0</v>
      </c>
      <c r="AD183" s="313">
        <v>0</v>
      </c>
      <c r="AE183" s="313">
        <v>0</v>
      </c>
      <c r="AF183" s="313">
        <v>0</v>
      </c>
      <c r="AG183" s="313">
        <v>0</v>
      </c>
      <c r="AH183" s="313">
        <v>0</v>
      </c>
      <c r="AI183" s="313">
        <v>0</v>
      </c>
      <c r="AJ183" s="313">
        <v>0</v>
      </c>
      <c r="AK183" s="313">
        <v>0</v>
      </c>
      <c r="AL183" s="313">
        <v>0</v>
      </c>
      <c r="AM183" s="313">
        <v>0</v>
      </c>
      <c r="AN183" s="313">
        <v>0</v>
      </c>
      <c r="AO183" s="313">
        <v>0</v>
      </c>
      <c r="AP183" s="313">
        <v>0</v>
      </c>
      <c r="AQ183" s="313">
        <v>0</v>
      </c>
      <c r="AR183" s="313">
        <f t="shared" si="291"/>
        <v>0</v>
      </c>
      <c r="AS183" s="313">
        <f t="shared" si="292"/>
        <v>0</v>
      </c>
    </row>
    <row r="184" spans="1:45" s="297" customFormat="1" ht="31.2" x14ac:dyDescent="0.3">
      <c r="A184" s="302" t="s">
        <v>774</v>
      </c>
      <c r="B184" s="283" t="s">
        <v>817</v>
      </c>
      <c r="C184" s="301" t="s">
        <v>748</v>
      </c>
      <c r="D184" s="313">
        <v>0</v>
      </c>
      <c r="E184" s="313">
        <v>0</v>
      </c>
      <c r="F184" s="313">
        <v>0</v>
      </c>
      <c r="G184" s="313">
        <v>0</v>
      </c>
      <c r="H184" s="313">
        <v>0</v>
      </c>
      <c r="I184" s="313">
        <v>0</v>
      </c>
      <c r="J184" s="313">
        <v>0</v>
      </c>
      <c r="K184" s="313">
        <v>0</v>
      </c>
      <c r="L184" s="313">
        <v>0</v>
      </c>
      <c r="M184" s="313">
        <v>0</v>
      </c>
      <c r="N184" s="313">
        <v>0</v>
      </c>
      <c r="O184" s="313">
        <v>0</v>
      </c>
      <c r="P184" s="313">
        <v>0</v>
      </c>
      <c r="Q184" s="313">
        <v>0</v>
      </c>
      <c r="R184" s="313">
        <v>0</v>
      </c>
      <c r="S184" s="313">
        <v>0</v>
      </c>
      <c r="T184" s="313">
        <v>0</v>
      </c>
      <c r="U184" s="313">
        <v>0</v>
      </c>
      <c r="V184" s="313">
        <v>0</v>
      </c>
      <c r="W184" s="313">
        <v>0</v>
      </c>
      <c r="X184" s="313">
        <v>0</v>
      </c>
      <c r="Y184" s="313">
        <v>0</v>
      </c>
      <c r="Z184" s="313">
        <v>0</v>
      </c>
      <c r="AA184" s="313">
        <v>0</v>
      </c>
      <c r="AB184" s="313">
        <v>0</v>
      </c>
      <c r="AC184" s="313">
        <v>0</v>
      </c>
      <c r="AD184" s="313">
        <v>0</v>
      </c>
      <c r="AE184" s="313">
        <v>0</v>
      </c>
      <c r="AF184" s="313">
        <v>0</v>
      </c>
      <c r="AG184" s="313">
        <v>0</v>
      </c>
      <c r="AH184" s="313">
        <v>0</v>
      </c>
      <c r="AI184" s="313">
        <v>0</v>
      </c>
      <c r="AJ184" s="313">
        <v>0</v>
      </c>
      <c r="AK184" s="313">
        <v>0</v>
      </c>
      <c r="AL184" s="313">
        <v>0</v>
      </c>
      <c r="AM184" s="313">
        <v>0</v>
      </c>
      <c r="AN184" s="313">
        <v>0</v>
      </c>
      <c r="AO184" s="313">
        <v>0</v>
      </c>
      <c r="AP184" s="313">
        <v>0</v>
      </c>
      <c r="AQ184" s="313">
        <v>0</v>
      </c>
      <c r="AR184" s="313">
        <f t="shared" si="291"/>
        <v>0</v>
      </c>
      <c r="AS184" s="313">
        <f t="shared" si="292"/>
        <v>0</v>
      </c>
    </row>
    <row r="185" spans="1:45" s="297" customFormat="1" x14ac:dyDescent="0.3">
      <c r="A185" s="302" t="s">
        <v>989</v>
      </c>
      <c r="B185" s="284" t="s">
        <v>643</v>
      </c>
      <c r="C185" s="301" t="s">
        <v>748</v>
      </c>
      <c r="D185" s="313">
        <v>0</v>
      </c>
      <c r="E185" s="313">
        <v>0</v>
      </c>
      <c r="F185" s="313">
        <v>0</v>
      </c>
      <c r="G185" s="313">
        <v>0</v>
      </c>
      <c r="H185" s="313">
        <v>0</v>
      </c>
      <c r="I185" s="313">
        <v>0</v>
      </c>
      <c r="J185" s="313">
        <v>0</v>
      </c>
      <c r="K185" s="313">
        <v>0</v>
      </c>
      <c r="L185" s="313">
        <v>0</v>
      </c>
      <c r="M185" s="313">
        <v>0</v>
      </c>
      <c r="N185" s="313">
        <v>0</v>
      </c>
      <c r="O185" s="313">
        <v>0</v>
      </c>
      <c r="P185" s="313">
        <v>0</v>
      </c>
      <c r="Q185" s="313">
        <v>0</v>
      </c>
      <c r="R185" s="313">
        <v>0</v>
      </c>
      <c r="S185" s="313">
        <v>0</v>
      </c>
      <c r="T185" s="313">
        <v>0</v>
      </c>
      <c r="U185" s="313">
        <v>0</v>
      </c>
      <c r="V185" s="313">
        <v>0</v>
      </c>
      <c r="W185" s="313">
        <v>0</v>
      </c>
      <c r="X185" s="313">
        <v>0</v>
      </c>
      <c r="Y185" s="313">
        <v>0</v>
      </c>
      <c r="Z185" s="313">
        <v>0</v>
      </c>
      <c r="AA185" s="313">
        <v>0</v>
      </c>
      <c r="AB185" s="313">
        <v>0</v>
      </c>
      <c r="AC185" s="313">
        <v>0</v>
      </c>
      <c r="AD185" s="313">
        <v>0</v>
      </c>
      <c r="AE185" s="313">
        <v>0</v>
      </c>
      <c r="AF185" s="313">
        <v>0</v>
      </c>
      <c r="AG185" s="313">
        <v>0</v>
      </c>
      <c r="AH185" s="313">
        <v>0</v>
      </c>
      <c r="AI185" s="313">
        <v>0</v>
      </c>
      <c r="AJ185" s="313">
        <v>0</v>
      </c>
      <c r="AK185" s="313">
        <v>0</v>
      </c>
      <c r="AL185" s="313">
        <v>0</v>
      </c>
      <c r="AM185" s="313">
        <v>0</v>
      </c>
      <c r="AN185" s="313">
        <v>0</v>
      </c>
      <c r="AO185" s="313">
        <v>0</v>
      </c>
      <c r="AP185" s="313">
        <v>0</v>
      </c>
      <c r="AQ185" s="313">
        <v>0</v>
      </c>
      <c r="AR185" s="313">
        <f t="shared" si="291"/>
        <v>0</v>
      </c>
      <c r="AS185" s="313">
        <f t="shared" si="292"/>
        <v>0</v>
      </c>
    </row>
    <row r="186" spans="1:45" s="297" customFormat="1" x14ac:dyDescent="0.3">
      <c r="A186" s="302" t="s">
        <v>990</v>
      </c>
      <c r="B186" s="284" t="s">
        <v>631</v>
      </c>
      <c r="C186" s="301" t="s">
        <v>748</v>
      </c>
      <c r="D186" s="313">
        <v>0</v>
      </c>
      <c r="E186" s="313">
        <v>0</v>
      </c>
      <c r="F186" s="313">
        <v>0</v>
      </c>
      <c r="G186" s="313">
        <v>0</v>
      </c>
      <c r="H186" s="313">
        <v>0</v>
      </c>
      <c r="I186" s="313">
        <v>0</v>
      </c>
      <c r="J186" s="313">
        <v>0</v>
      </c>
      <c r="K186" s="313">
        <v>0</v>
      </c>
      <c r="L186" s="313">
        <v>0</v>
      </c>
      <c r="M186" s="313">
        <v>0</v>
      </c>
      <c r="N186" s="313">
        <v>0</v>
      </c>
      <c r="O186" s="313">
        <v>0</v>
      </c>
      <c r="P186" s="313">
        <v>0</v>
      </c>
      <c r="Q186" s="313">
        <v>0</v>
      </c>
      <c r="R186" s="313">
        <v>0</v>
      </c>
      <c r="S186" s="313">
        <v>0</v>
      </c>
      <c r="T186" s="313">
        <v>0</v>
      </c>
      <c r="U186" s="313">
        <v>0</v>
      </c>
      <c r="V186" s="313">
        <v>0</v>
      </c>
      <c r="W186" s="313">
        <v>0</v>
      </c>
      <c r="X186" s="313">
        <v>0</v>
      </c>
      <c r="Y186" s="313">
        <v>0</v>
      </c>
      <c r="Z186" s="313">
        <v>0</v>
      </c>
      <c r="AA186" s="313">
        <v>0</v>
      </c>
      <c r="AB186" s="313">
        <v>0</v>
      </c>
      <c r="AC186" s="313">
        <v>0</v>
      </c>
      <c r="AD186" s="313">
        <v>0</v>
      </c>
      <c r="AE186" s="313">
        <v>0</v>
      </c>
      <c r="AF186" s="313">
        <v>0</v>
      </c>
      <c r="AG186" s="313">
        <v>0</v>
      </c>
      <c r="AH186" s="313">
        <v>0</v>
      </c>
      <c r="AI186" s="313">
        <v>0</v>
      </c>
      <c r="AJ186" s="313">
        <v>0</v>
      </c>
      <c r="AK186" s="313">
        <v>0</v>
      </c>
      <c r="AL186" s="313">
        <v>0</v>
      </c>
      <c r="AM186" s="313">
        <v>0</v>
      </c>
      <c r="AN186" s="313">
        <v>0</v>
      </c>
      <c r="AO186" s="313">
        <v>0</v>
      </c>
      <c r="AP186" s="313">
        <v>0</v>
      </c>
      <c r="AQ186" s="313">
        <v>0</v>
      </c>
      <c r="AR186" s="313">
        <f t="shared" si="291"/>
        <v>0</v>
      </c>
      <c r="AS186" s="313">
        <f t="shared" si="292"/>
        <v>0</v>
      </c>
    </row>
    <row r="187" spans="1:45" s="335" customFormat="1" ht="31.2" x14ac:dyDescent="0.3">
      <c r="A187" s="331" t="s">
        <v>775</v>
      </c>
      <c r="B187" s="337" t="s">
        <v>1019</v>
      </c>
      <c r="C187" s="333" t="s">
        <v>748</v>
      </c>
      <c r="D187" s="334">
        <v>0</v>
      </c>
      <c r="E187" s="334">
        <v>0</v>
      </c>
      <c r="F187" s="334">
        <v>0</v>
      </c>
      <c r="G187" s="334">
        <v>0</v>
      </c>
      <c r="H187" s="334">
        <v>0</v>
      </c>
      <c r="I187" s="334">
        <v>0</v>
      </c>
      <c r="J187" s="334">
        <v>0</v>
      </c>
      <c r="K187" s="334">
        <v>0</v>
      </c>
      <c r="L187" s="334">
        <v>0</v>
      </c>
      <c r="M187" s="334">
        <v>0</v>
      </c>
      <c r="N187" s="334">
        <v>177.50291320055459</v>
      </c>
      <c r="O187" s="334">
        <f>O189</f>
        <v>157.54430640000001</v>
      </c>
      <c r="P187" s="334">
        <v>242.55626566598093</v>
      </c>
      <c r="Q187" s="334">
        <f t="shared" ref="Q187:AK187" si="295">Q189</f>
        <v>341.34899185655456</v>
      </c>
      <c r="R187" s="334">
        <v>168.67220353600251</v>
      </c>
      <c r="S187" s="334">
        <f t="shared" si="295"/>
        <v>412.95618746822095</v>
      </c>
      <c r="T187" s="334">
        <v>131.28506201090485</v>
      </c>
      <c r="U187" s="334">
        <f t="shared" si="295"/>
        <v>345.88812221033214</v>
      </c>
      <c r="V187" s="334">
        <v>91.694660969714633</v>
      </c>
      <c r="W187" s="334">
        <f t="shared" si="295"/>
        <v>161.69466096971462</v>
      </c>
      <c r="X187" s="334">
        <v>51.532966030426643</v>
      </c>
      <c r="Y187" s="334">
        <f t="shared" si="295"/>
        <v>141.53296603042659</v>
      </c>
      <c r="Z187" s="334">
        <v>10.756912922261515</v>
      </c>
      <c r="AA187" s="334">
        <f t="shared" si="295"/>
        <v>100.75691292226151</v>
      </c>
      <c r="AB187" s="334">
        <v>0</v>
      </c>
      <c r="AC187" s="334">
        <f t="shared" si="295"/>
        <v>50</v>
      </c>
      <c r="AD187" s="334">
        <v>0</v>
      </c>
      <c r="AE187" s="334">
        <f t="shared" si="295"/>
        <v>20</v>
      </c>
      <c r="AF187" s="334">
        <v>0</v>
      </c>
      <c r="AG187" s="334">
        <f t="shared" si="295"/>
        <v>0</v>
      </c>
      <c r="AH187" s="334">
        <v>0</v>
      </c>
      <c r="AI187" s="334">
        <f t="shared" si="295"/>
        <v>0</v>
      </c>
      <c r="AJ187" s="334">
        <v>0</v>
      </c>
      <c r="AK187" s="334">
        <f t="shared" si="295"/>
        <v>0</v>
      </c>
      <c r="AL187" s="334">
        <v>0</v>
      </c>
      <c r="AM187" s="334">
        <f t="shared" ref="AM187" si="296">AM189</f>
        <v>0</v>
      </c>
      <c r="AN187" s="334">
        <v>0</v>
      </c>
      <c r="AO187" s="334">
        <f t="shared" ref="AO187" si="297">AO189</f>
        <v>0</v>
      </c>
      <c r="AP187" s="334">
        <v>0</v>
      </c>
      <c r="AQ187" s="334">
        <f t="shared" ref="AQ187" si="298">AQ189</f>
        <v>0</v>
      </c>
      <c r="AR187" s="336">
        <f t="shared" si="291"/>
        <v>874.00098433584571</v>
      </c>
      <c r="AS187" s="336">
        <f t="shared" si="292"/>
        <v>1731.7221478575104</v>
      </c>
    </row>
    <row r="188" spans="1:45" s="297" customFormat="1" x14ac:dyDescent="0.3">
      <c r="A188" s="302" t="s">
        <v>888</v>
      </c>
      <c r="B188" s="141" t="s">
        <v>921</v>
      </c>
      <c r="C188" s="301" t="s">
        <v>748</v>
      </c>
      <c r="D188" s="313">
        <v>0</v>
      </c>
      <c r="E188" s="313">
        <v>0</v>
      </c>
      <c r="F188" s="313">
        <v>0</v>
      </c>
      <c r="G188" s="313">
        <v>0</v>
      </c>
      <c r="H188" s="313">
        <v>0</v>
      </c>
      <c r="I188" s="313">
        <v>0</v>
      </c>
      <c r="J188" s="313">
        <v>0</v>
      </c>
      <c r="K188" s="313">
        <v>0</v>
      </c>
      <c r="L188" s="313">
        <v>0</v>
      </c>
      <c r="M188" s="313">
        <v>0</v>
      </c>
      <c r="N188" s="313">
        <v>0</v>
      </c>
      <c r="O188" s="313">
        <v>0</v>
      </c>
      <c r="P188" s="313">
        <v>0</v>
      </c>
      <c r="Q188" s="313">
        <v>0</v>
      </c>
      <c r="R188" s="313">
        <v>0</v>
      </c>
      <c r="S188" s="313">
        <v>0</v>
      </c>
      <c r="T188" s="313">
        <v>0</v>
      </c>
      <c r="U188" s="313">
        <v>0</v>
      </c>
      <c r="V188" s="313">
        <v>0</v>
      </c>
      <c r="W188" s="313">
        <v>0</v>
      </c>
      <c r="X188" s="313">
        <v>0</v>
      </c>
      <c r="Y188" s="313">
        <v>0</v>
      </c>
      <c r="Z188" s="313">
        <v>0</v>
      </c>
      <c r="AA188" s="313">
        <v>0</v>
      </c>
      <c r="AB188" s="313">
        <v>0</v>
      </c>
      <c r="AC188" s="313">
        <v>0</v>
      </c>
      <c r="AD188" s="313">
        <v>0</v>
      </c>
      <c r="AE188" s="313">
        <v>0</v>
      </c>
      <c r="AF188" s="313">
        <v>0</v>
      </c>
      <c r="AG188" s="313">
        <v>0</v>
      </c>
      <c r="AH188" s="313">
        <v>0</v>
      </c>
      <c r="AI188" s="313">
        <v>0</v>
      </c>
      <c r="AJ188" s="313">
        <v>0</v>
      </c>
      <c r="AK188" s="313">
        <v>0</v>
      </c>
      <c r="AL188" s="313">
        <v>0</v>
      </c>
      <c r="AM188" s="313">
        <v>0</v>
      </c>
      <c r="AN188" s="313">
        <v>0</v>
      </c>
      <c r="AO188" s="313">
        <v>0</v>
      </c>
      <c r="AP188" s="313">
        <v>0</v>
      </c>
      <c r="AQ188" s="313">
        <v>0</v>
      </c>
      <c r="AR188" s="313">
        <f t="shared" si="291"/>
        <v>0</v>
      </c>
      <c r="AS188" s="313">
        <f t="shared" si="292"/>
        <v>0</v>
      </c>
    </row>
    <row r="189" spans="1:45" s="335" customFormat="1" x14ac:dyDescent="0.3">
      <c r="A189" s="331" t="s">
        <v>889</v>
      </c>
      <c r="B189" s="332" t="s">
        <v>922</v>
      </c>
      <c r="C189" s="333" t="s">
        <v>748</v>
      </c>
      <c r="D189" s="334">
        <v>0</v>
      </c>
      <c r="E189" s="334">
        <v>0</v>
      </c>
      <c r="F189" s="334">
        <v>0</v>
      </c>
      <c r="G189" s="334">
        <v>0</v>
      </c>
      <c r="H189" s="334">
        <v>0</v>
      </c>
      <c r="I189" s="334">
        <v>0</v>
      </c>
      <c r="J189" s="334">
        <v>0</v>
      </c>
      <c r="K189" s="334">
        <v>0</v>
      </c>
      <c r="L189" s="334">
        <v>0</v>
      </c>
      <c r="M189" s="334">
        <v>0</v>
      </c>
      <c r="N189" s="334">
        <v>177.50291320055459</v>
      </c>
      <c r="O189" s="334">
        <f>'[4]12.БДДС (ДПН)'!$BE$36/1000</f>
        <v>157.54430640000001</v>
      </c>
      <c r="P189" s="334">
        <v>242.55626566598093</v>
      </c>
      <c r="Q189" s="334">
        <f>'[4]12.БДДС (ДПН)'!$BK$36/1000</f>
        <v>341.34899185655456</v>
      </c>
      <c r="R189" s="334">
        <v>168.67220353600251</v>
      </c>
      <c r="S189" s="334">
        <f>'[4]12.БДДС (ДПН)'!$BQ$36/1000</f>
        <v>412.95618746822095</v>
      </c>
      <c r="T189" s="334">
        <v>131.28506201090485</v>
      </c>
      <c r="U189" s="334">
        <f>'[4]12.БДДС (ДПН)'!$BW$36/1000</f>
        <v>345.88812221033214</v>
      </c>
      <c r="V189" s="334">
        <v>91.694660969714633</v>
      </c>
      <c r="W189" s="334">
        <f>91.6946609697146+70</f>
        <v>161.69466096971462</v>
      </c>
      <c r="X189" s="334">
        <v>51.532966030426643</v>
      </c>
      <c r="Y189" s="334">
        <f>51.5329660304266+90</f>
        <v>141.53296603042659</v>
      </c>
      <c r="Z189" s="334">
        <v>10.756912922261515</v>
      </c>
      <c r="AA189" s="334">
        <f>10.7569129222615+90</f>
        <v>100.75691292226151</v>
      </c>
      <c r="AB189" s="334">
        <v>0</v>
      </c>
      <c r="AC189" s="334">
        <f>50</f>
        <v>50</v>
      </c>
      <c r="AD189" s="334">
        <v>0</v>
      </c>
      <c r="AE189" s="334">
        <f>20</f>
        <v>20</v>
      </c>
      <c r="AF189" s="334">
        <v>0</v>
      </c>
      <c r="AG189" s="334">
        <v>0</v>
      </c>
      <c r="AH189" s="334">
        <v>0</v>
      </c>
      <c r="AI189" s="334">
        <v>0</v>
      </c>
      <c r="AJ189" s="334">
        <v>0</v>
      </c>
      <c r="AK189" s="334">
        <v>0</v>
      </c>
      <c r="AL189" s="334">
        <v>0</v>
      </c>
      <c r="AM189" s="334">
        <v>0</v>
      </c>
      <c r="AN189" s="334">
        <v>0</v>
      </c>
      <c r="AO189" s="334">
        <v>0</v>
      </c>
      <c r="AP189" s="334">
        <v>0</v>
      </c>
      <c r="AQ189" s="334">
        <v>0</v>
      </c>
      <c r="AR189" s="336">
        <f t="shared" si="291"/>
        <v>874.00098433584571</v>
      </c>
      <c r="AS189" s="336">
        <f t="shared" si="292"/>
        <v>1731.7221478575104</v>
      </c>
    </row>
    <row r="190" spans="1:45" s="297" customFormat="1" x14ac:dyDescent="0.3">
      <c r="A190" s="302" t="s">
        <v>776</v>
      </c>
      <c r="B190" s="282" t="s">
        <v>940</v>
      </c>
      <c r="C190" s="301" t="s">
        <v>748</v>
      </c>
      <c r="D190" s="313">
        <f t="shared" ref="D190:G190" si="299">D173-D174-D178</f>
        <v>0</v>
      </c>
      <c r="E190" s="313">
        <f t="shared" si="299"/>
        <v>0</v>
      </c>
      <c r="F190" s="313">
        <f t="shared" si="299"/>
        <v>45.041651739999679</v>
      </c>
      <c r="G190" s="313">
        <f t="shared" si="299"/>
        <v>45.041651739999679</v>
      </c>
      <c r="H190" s="313">
        <v>24.386069059999727</v>
      </c>
      <c r="I190" s="313">
        <f t="shared" ref="I190:M190" si="300">I173-I174-I178</f>
        <v>24.386069059999727</v>
      </c>
      <c r="J190" s="313">
        <v>28.872682310191294</v>
      </c>
      <c r="K190" s="313">
        <f t="shared" si="300"/>
        <v>43.892802720000191</v>
      </c>
      <c r="L190" s="313">
        <v>43.667254824831616</v>
      </c>
      <c r="M190" s="313">
        <f t="shared" si="300"/>
        <v>195.15216482483129</v>
      </c>
      <c r="N190" s="313">
        <v>37.091091043180938</v>
      </c>
      <c r="O190" s="313">
        <f>O173-O174-O178-O189</f>
        <v>37.091091042510101</v>
      </c>
      <c r="P190" s="313">
        <v>34.047846142350551</v>
      </c>
      <c r="Q190" s="313">
        <f>Q173-Q174-Q178-Q189</f>
        <v>34.047846146452116</v>
      </c>
      <c r="R190" s="313">
        <v>35.74051529961443</v>
      </c>
      <c r="S190" s="313">
        <f>S173-S174-S178-S189</f>
        <v>35.740515301480286</v>
      </c>
      <c r="T190" s="313">
        <v>37.5405818605565</v>
      </c>
      <c r="U190" s="313">
        <f>U173-U174-U178-U189</f>
        <v>37.540581863696787</v>
      </c>
      <c r="V190" s="313">
        <v>38.666799316373194</v>
      </c>
      <c r="W190" s="313">
        <f t="shared" si="293"/>
        <v>38.666799319607691</v>
      </c>
      <c r="X190" s="313">
        <v>39.826803295864387</v>
      </c>
      <c r="Y190" s="313">
        <f t="shared" si="293"/>
        <v>39.826803299195923</v>
      </c>
      <c r="Z190" s="313">
        <v>41.021607394740322</v>
      </c>
      <c r="AA190" s="313">
        <f t="shared" si="293"/>
        <v>41.021607398171803</v>
      </c>
      <c r="AB190" s="313">
        <v>42.252255616582531</v>
      </c>
      <c r="AC190" s="313">
        <f t="shared" si="293"/>
        <v>42.252255620116955</v>
      </c>
      <c r="AD190" s="313">
        <v>43.519823285080008</v>
      </c>
      <c r="AE190" s="313">
        <f t="shared" si="293"/>
        <v>43.519823288720467</v>
      </c>
      <c r="AF190" s="313">
        <v>44.825417983632413</v>
      </c>
      <c r="AG190" s="313">
        <f t="shared" si="293"/>
        <v>44.825417987382082</v>
      </c>
      <c r="AH190" s="313">
        <v>46.170180523141383</v>
      </c>
      <c r="AI190" s="313">
        <f t="shared" si="293"/>
        <v>46.170180527003545</v>
      </c>
      <c r="AJ190" s="313">
        <v>47.555285938835624</v>
      </c>
      <c r="AK190" s="313">
        <f t="shared" si="293"/>
        <v>47.555285942813654</v>
      </c>
      <c r="AL190" s="313">
        <v>48.981944517000692</v>
      </c>
      <c r="AM190" s="313">
        <f t="shared" si="293"/>
        <v>48.981944521098065</v>
      </c>
      <c r="AN190" s="313">
        <v>50.451402852510711</v>
      </c>
      <c r="AO190" s="313">
        <f t="shared" si="293"/>
        <v>50.451402856731008</v>
      </c>
      <c r="AP190" s="313">
        <v>51.964944938086035</v>
      </c>
      <c r="AQ190" s="313">
        <f t="shared" si="293"/>
        <v>51.964944942432936</v>
      </c>
      <c r="AR190" s="324">
        <f t="shared" si="291"/>
        <v>826.66580968257176</v>
      </c>
      <c r="AS190" s="324">
        <f t="shared" si="292"/>
        <v>993.17084014224406</v>
      </c>
    </row>
    <row r="191" spans="1:45" s="297" customFormat="1" x14ac:dyDescent="0.3">
      <c r="A191" s="302" t="s">
        <v>537</v>
      </c>
      <c r="B191" s="295" t="s">
        <v>1020</v>
      </c>
      <c r="C191" s="301" t="s">
        <v>748</v>
      </c>
      <c r="D191" s="324">
        <f>[1]Свод!L182</f>
        <v>13.174179854721938</v>
      </c>
      <c r="E191" s="324">
        <f>[1]Свод!N182</f>
        <v>899.71062625878722</v>
      </c>
      <c r="F191" s="324">
        <f>[1]Свод!P182</f>
        <v>1118.2005622499998</v>
      </c>
      <c r="G191" s="324">
        <f>[1]Свод!R182</f>
        <v>1118.2005622499998</v>
      </c>
      <c r="H191" s="324">
        <v>1125.4787831900001</v>
      </c>
      <c r="I191" s="313">
        <f>'[4]12.БДДС (ДПН)'!$G$41/1000</f>
        <v>1125.4787831900001</v>
      </c>
      <c r="J191" s="324">
        <v>1225.3199959030796</v>
      </c>
      <c r="K191" s="313">
        <f>'[4]12.БДДС (ДПН)'!$H$41/1000</f>
        <v>1220.9037215440001</v>
      </c>
      <c r="L191" s="324">
        <v>1419.6849842106026</v>
      </c>
      <c r="M191" s="313">
        <f>'[4]12.БДДС (ДПН)'!$Q$41/1000</f>
        <v>1436.2885990174268</v>
      </c>
      <c r="N191" s="324">
        <v>1654.2164204110459</v>
      </c>
      <c r="O191" s="313">
        <f>'[4]12.БДДС (ДПН)'!$BE$41/1000</f>
        <v>1484.3980888127198</v>
      </c>
      <c r="P191" s="324">
        <v>1667.2779865120119</v>
      </c>
      <c r="Q191" s="313">
        <f>'[4]12.БДДС (ДПН)'!$BK$41/1000</f>
        <v>1813.3524523445953</v>
      </c>
      <c r="R191" s="324">
        <v>1916.4523682036731</v>
      </c>
      <c r="S191" s="313">
        <f>'[4]12.БДДС (ДПН)'!$BQ$41/1000</f>
        <v>1670.6783838663061</v>
      </c>
      <c r="T191" s="324">
        <v>1960.3241998346293</v>
      </c>
      <c r="U191" s="313">
        <f>'[4]12.БДДС (ДПН)'!$BW$41/1000</f>
        <v>1959.8893412560494</v>
      </c>
      <c r="V191" s="324">
        <v>1987.5814466955414</v>
      </c>
      <c r="W191" s="324">
        <f>W192+W193+W197+W198+W199+W200+W201+W202+W204+W205+W206+W207+W208</f>
        <v>1947.7125171178284</v>
      </c>
      <c r="X191" s="324">
        <v>2014.2732559537403</v>
      </c>
      <c r="Y191" s="324">
        <f>Y192+Y193+Y197+Y198+Y199+Y200+Y201+Y202+Y204+Y205+Y206+Y207+Y208</f>
        <v>1959.1745520397535</v>
      </c>
      <c r="Z191" s="324">
        <v>2047.403047460389</v>
      </c>
      <c r="AA191" s="324">
        <f>AA192+AA193+AA197+AA198+AA199+AA200+AA201+AA202+AA204+AA205+AA206+AA207+AA208</f>
        <v>1977.0861166967118</v>
      </c>
      <c r="AB191" s="324">
        <v>2082.1639606829403</v>
      </c>
      <c r="AC191" s="324">
        <f>AC192+AC193+AC197+AC198+AC199+AC200+AC201+AC202+AC204+AC205+AC206+AC207+AC208</f>
        <v>1996.640696980754</v>
      </c>
      <c r="AD191" s="324">
        <v>2118.6049292728726</v>
      </c>
      <c r="AE191" s="324">
        <f>AE192+AE193+AE197+AE198+AE199+AE200+AE201+AE202+AE204+AE205+AE206+AE207+AE208</f>
        <v>2017.8875833606921</v>
      </c>
      <c r="AF191" s="324">
        <v>2156.7763548912067</v>
      </c>
      <c r="AG191" s="324">
        <f>AG192+AG193+AG197+AG198+AG199+AG200+AG201+AG202+AG204+AG205+AG206+AG207+AG208</f>
        <v>2054.9543454373729</v>
      </c>
      <c r="AH191" s="324">
        <v>2196.7301512487938</v>
      </c>
      <c r="AI191" s="324">
        <f>AI192+AI193+AI197+AI198+AI199+AI200+AI201+AI202+AI204+AI205+AI206+AI207+AI208</f>
        <v>2116.3393557199392</v>
      </c>
      <c r="AJ191" s="324">
        <v>2238.5197894678126</v>
      </c>
      <c r="AK191" s="324">
        <f>AK192+AK193+AK197+AK198+AK199+AK200+AK201+AK202+AK204+AK205+AK206+AK207+AK208</f>
        <v>2179.8295363915377</v>
      </c>
      <c r="AL191" s="324">
        <v>2282.2003448041069</v>
      </c>
      <c r="AM191" s="324">
        <f>AM192+AM193+AM197+AM198+AM199+AM200+AM201+AM202+AM204+AM205+AM206+AM207+AM208</f>
        <v>2245.2244224832834</v>
      </c>
      <c r="AN191" s="324">
        <v>2327.8285447711919</v>
      </c>
      <c r="AO191" s="324">
        <f>AO192+AO193+AO197+AO198+AO199+AO200+AO201+AO202+AO204+AO205+AO206+AO207+AO208</f>
        <v>2312.5811551577817</v>
      </c>
      <c r="AP191" s="324">
        <v>2375.4628187079943</v>
      </c>
      <c r="AQ191" s="324">
        <f>AQ192+AQ193+AQ197+AQ198+AQ199+AQ200+AQ201+AQ202+AQ204+AQ205+AQ206+AQ207+AQ208</f>
        <v>2381.9585898125156</v>
      </c>
      <c r="AR191" s="324">
        <f t="shared" si="291"/>
        <v>37945.585312835145</v>
      </c>
      <c r="AS191" s="324">
        <f t="shared" si="292"/>
        <v>37049.664171842778</v>
      </c>
    </row>
    <row r="192" spans="1:45" s="297" customFormat="1" x14ac:dyDescent="0.3">
      <c r="A192" s="302" t="s">
        <v>538</v>
      </c>
      <c r="B192" s="285" t="s">
        <v>864</v>
      </c>
      <c r="C192" s="301" t="s">
        <v>748</v>
      </c>
      <c r="D192" s="324">
        <f>[1]Свод!L183</f>
        <v>0.2719200662088912</v>
      </c>
      <c r="E192" s="324">
        <f>[1]Свод!N183</f>
        <v>522.75845260596225</v>
      </c>
      <c r="F192" s="324">
        <f>[1]Свод!P183</f>
        <v>484.45696100999999</v>
      </c>
      <c r="G192" s="324">
        <f>[1]Свод!R183</f>
        <v>478.95828069999999</v>
      </c>
      <c r="H192" s="324">
        <v>520.30664890000003</v>
      </c>
      <c r="I192" s="313">
        <f>'[4]12.БДДС (ДПН)'!$G$49/1000</f>
        <v>520.30664890000003</v>
      </c>
      <c r="J192" s="324">
        <v>534.41643594477966</v>
      </c>
      <c r="K192" s="313">
        <f>'[4]12.БДДС (ДПН)'!$H$49/1000</f>
        <v>528.87844137000002</v>
      </c>
      <c r="L192" s="324">
        <v>622.47243088799996</v>
      </c>
      <c r="M192" s="313">
        <f>'[4]12.БДДС (ДПН)'!$Q$49/1000</f>
        <v>622.47243088799996</v>
      </c>
      <c r="N192" s="324">
        <v>644.09964398399984</v>
      </c>
      <c r="O192" s="313">
        <f>'[4]12.БДДС (ДПН)'!$BE$49/1000</f>
        <v>629.09964398399984</v>
      </c>
      <c r="P192" s="324">
        <v>744.48100345625699</v>
      </c>
      <c r="Q192" s="313">
        <f>'[4]12.БДДС (ДПН)'!$BK$49/1000</f>
        <v>678.21617390399979</v>
      </c>
      <c r="R192" s="324">
        <v>767.29803480706971</v>
      </c>
      <c r="S192" s="313">
        <f>'[4]12.БДДС (ДПН)'!$BQ$49/1000</f>
        <v>767.27403480706971</v>
      </c>
      <c r="T192" s="324">
        <v>790.81892421031432</v>
      </c>
      <c r="U192" s="313">
        <f>'[4]12.БДДС (ДПН)'!$BW$49/1000</f>
        <v>790.79396421031436</v>
      </c>
      <c r="V192" s="324">
        <v>814.54349193662381</v>
      </c>
      <c r="W192" s="324">
        <f t="shared" si="293"/>
        <v>814.51778313662385</v>
      </c>
      <c r="X192" s="324">
        <v>838.97979669472249</v>
      </c>
      <c r="Y192" s="324">
        <f t="shared" si="293"/>
        <v>838.95331663072261</v>
      </c>
      <c r="Z192" s="324">
        <v>864.14919059556416</v>
      </c>
      <c r="AA192" s="324">
        <f t="shared" si="293"/>
        <v>864.12191612964432</v>
      </c>
      <c r="AB192" s="324">
        <v>890.07366631343109</v>
      </c>
      <c r="AC192" s="324">
        <f t="shared" si="293"/>
        <v>890.04557361353363</v>
      </c>
      <c r="AD192" s="324">
        <v>916.77587630283404</v>
      </c>
      <c r="AE192" s="324">
        <f t="shared" si="293"/>
        <v>916.74694082193969</v>
      </c>
      <c r="AF192" s="324">
        <v>944.27915259191911</v>
      </c>
      <c r="AG192" s="324">
        <f t="shared" si="293"/>
        <v>944.2493490465979</v>
      </c>
      <c r="AH192" s="324">
        <v>972.6075271696767</v>
      </c>
      <c r="AI192" s="324">
        <f t="shared" si="293"/>
        <v>972.57682951799586</v>
      </c>
      <c r="AJ192" s="324">
        <v>1001.785752984767</v>
      </c>
      <c r="AK192" s="324">
        <f t="shared" si="293"/>
        <v>1001.7541344035358</v>
      </c>
      <c r="AL192" s="324">
        <v>1031.8393255743101</v>
      </c>
      <c r="AM192" s="324">
        <f t="shared" si="293"/>
        <v>1031.8067584356418</v>
      </c>
      <c r="AN192" s="324">
        <v>1062.7945053415394</v>
      </c>
      <c r="AO192" s="324">
        <f t="shared" si="293"/>
        <v>1062.760961188711</v>
      </c>
      <c r="AP192" s="324">
        <v>1094.6783405017857</v>
      </c>
      <c r="AQ192" s="324">
        <f t="shared" si="293"/>
        <v>1094.6437900243723</v>
      </c>
      <c r="AR192" s="324">
        <f t="shared" si="291"/>
        <v>16542.845362579763</v>
      </c>
      <c r="AS192" s="324">
        <f t="shared" si="292"/>
        <v>16455.664305394876</v>
      </c>
    </row>
    <row r="193" spans="1:45" s="297" customFormat="1" x14ac:dyDescent="0.3">
      <c r="A193" s="302" t="s">
        <v>539</v>
      </c>
      <c r="B193" s="285" t="s">
        <v>1021</v>
      </c>
      <c r="C193" s="301" t="s">
        <v>748</v>
      </c>
      <c r="D193" s="324">
        <f>[1]Свод!L184</f>
        <v>0</v>
      </c>
      <c r="E193" s="324">
        <f>[1]Свод!N184</f>
        <v>0</v>
      </c>
      <c r="F193" s="324">
        <f>[1]Свод!P184</f>
        <v>135.31507192000001</v>
      </c>
      <c r="G193" s="324">
        <f>[1]Свод!R184</f>
        <v>135.31507192000001</v>
      </c>
      <c r="H193" s="324">
        <v>114.96872940999999</v>
      </c>
      <c r="I193" s="313">
        <f>'[4]12.БДДС (ДПН)'!$G$47/1000</f>
        <v>114.96872940999999</v>
      </c>
      <c r="J193" s="324">
        <v>138.65412744164112</v>
      </c>
      <c r="K193" s="313">
        <f>'[4]12.БДДС (ДПН)'!$H$47/1000</f>
        <v>151.65676185000001</v>
      </c>
      <c r="L193" s="324">
        <v>151.06081585200005</v>
      </c>
      <c r="M193" s="313">
        <f>'[4]12.БДДС (ДПН)'!$Q$47/1000</f>
        <v>151.06081585200005</v>
      </c>
      <c r="N193" s="324">
        <v>156.41593111523997</v>
      </c>
      <c r="O193" s="313">
        <f>'[4]12.БДДС (ДПН)'!$BE$47/1000</f>
        <v>156.41593111523997</v>
      </c>
      <c r="P193" s="324">
        <v>162.67256835984958</v>
      </c>
      <c r="Q193" s="313">
        <f>'[4]12.БДДС (ДПН)'!$BK$47/1000</f>
        <v>162.67256835984958</v>
      </c>
      <c r="R193" s="324">
        <v>169.17947109424361</v>
      </c>
      <c r="S193" s="313">
        <f>'[4]12.БДДС (ДПН)'!$BQ$47/1000</f>
        <v>169.17947109424361</v>
      </c>
      <c r="T193" s="324">
        <v>175.94664993801334</v>
      </c>
      <c r="U193" s="313">
        <f>'[4]12.БДДС (ДПН)'!$BW$47/1000</f>
        <v>175.94664993801334</v>
      </c>
      <c r="V193" s="324">
        <v>181.22504943615374</v>
      </c>
      <c r="W193" s="324">
        <f t="shared" si="293"/>
        <v>181.22504943615374</v>
      </c>
      <c r="X193" s="324">
        <v>186.66180091923835</v>
      </c>
      <c r="Y193" s="324">
        <f t="shared" si="293"/>
        <v>186.66180091923835</v>
      </c>
      <c r="Z193" s="324">
        <v>192.2616549468155</v>
      </c>
      <c r="AA193" s="324">
        <f t="shared" si="293"/>
        <v>192.2616549468155</v>
      </c>
      <c r="AB193" s="324">
        <v>198.02950459521998</v>
      </c>
      <c r="AC193" s="324">
        <f t="shared" si="293"/>
        <v>198.02950459521998</v>
      </c>
      <c r="AD193" s="324">
        <v>203.97038973307659</v>
      </c>
      <c r="AE193" s="324">
        <f t="shared" si="293"/>
        <v>203.97038973307659</v>
      </c>
      <c r="AF193" s="324">
        <v>210.0895014250689</v>
      </c>
      <c r="AG193" s="324">
        <f t="shared" si="293"/>
        <v>210.0895014250689</v>
      </c>
      <c r="AH193" s="324">
        <v>216.39218646782098</v>
      </c>
      <c r="AI193" s="324">
        <f t="shared" si="293"/>
        <v>216.39218646782098</v>
      </c>
      <c r="AJ193" s="324">
        <v>222.88395206185561</v>
      </c>
      <c r="AK193" s="324">
        <f t="shared" si="293"/>
        <v>222.88395206185561</v>
      </c>
      <c r="AL193" s="324">
        <v>229.57047062371129</v>
      </c>
      <c r="AM193" s="324">
        <f t="shared" si="293"/>
        <v>229.57047062371129</v>
      </c>
      <c r="AN193" s="324">
        <v>236.45758474242263</v>
      </c>
      <c r="AO193" s="324">
        <f t="shared" si="293"/>
        <v>236.45758474242263</v>
      </c>
      <c r="AP193" s="324">
        <v>243.55131228469531</v>
      </c>
      <c r="AQ193" s="324">
        <f t="shared" si="293"/>
        <v>243.55131228469531</v>
      </c>
      <c r="AR193" s="324">
        <f t="shared" si="291"/>
        <v>3660.6218442870663</v>
      </c>
      <c r="AS193" s="324">
        <f t="shared" si="292"/>
        <v>3673.6244786954253</v>
      </c>
    </row>
    <row r="194" spans="1:45" s="297" customFormat="1" x14ac:dyDescent="0.3">
      <c r="A194" s="302" t="s">
        <v>540</v>
      </c>
      <c r="B194" s="141" t="s">
        <v>638</v>
      </c>
      <c r="C194" s="301" t="s">
        <v>748</v>
      </c>
      <c r="D194" s="313">
        <v>0</v>
      </c>
      <c r="E194" s="313">
        <v>0</v>
      </c>
      <c r="F194" s="313">
        <v>0</v>
      </c>
      <c r="G194" s="313">
        <v>0</v>
      </c>
      <c r="H194" s="313">
        <v>0</v>
      </c>
      <c r="I194" s="313">
        <v>0</v>
      </c>
      <c r="J194" s="313">
        <v>0</v>
      </c>
      <c r="K194" s="313">
        <v>0</v>
      </c>
      <c r="L194" s="313">
        <v>0</v>
      </c>
      <c r="M194" s="313">
        <v>0</v>
      </c>
      <c r="N194" s="313">
        <v>0</v>
      </c>
      <c r="O194" s="313">
        <v>0</v>
      </c>
      <c r="P194" s="313">
        <v>0</v>
      </c>
      <c r="Q194" s="313">
        <v>0</v>
      </c>
      <c r="R194" s="313">
        <v>0</v>
      </c>
      <c r="S194" s="313">
        <v>0</v>
      </c>
      <c r="T194" s="313">
        <v>0</v>
      </c>
      <c r="U194" s="313">
        <v>0</v>
      </c>
      <c r="V194" s="313">
        <v>0</v>
      </c>
      <c r="W194" s="313">
        <v>0</v>
      </c>
      <c r="X194" s="313">
        <v>0</v>
      </c>
      <c r="Y194" s="313">
        <v>0</v>
      </c>
      <c r="Z194" s="313">
        <v>0</v>
      </c>
      <c r="AA194" s="313">
        <v>0</v>
      </c>
      <c r="AB194" s="313">
        <v>0</v>
      </c>
      <c r="AC194" s="313">
        <v>0</v>
      </c>
      <c r="AD194" s="313">
        <v>0</v>
      </c>
      <c r="AE194" s="313">
        <v>0</v>
      </c>
      <c r="AF194" s="313">
        <v>0</v>
      </c>
      <c r="AG194" s="313">
        <v>0</v>
      </c>
      <c r="AH194" s="313">
        <v>0</v>
      </c>
      <c r="AI194" s="313">
        <v>0</v>
      </c>
      <c r="AJ194" s="313">
        <v>0</v>
      </c>
      <c r="AK194" s="313">
        <v>0</v>
      </c>
      <c r="AL194" s="313">
        <v>0</v>
      </c>
      <c r="AM194" s="313">
        <v>0</v>
      </c>
      <c r="AN194" s="313">
        <v>0</v>
      </c>
      <c r="AO194" s="313">
        <v>0</v>
      </c>
      <c r="AP194" s="313">
        <v>0</v>
      </c>
      <c r="AQ194" s="313">
        <v>0</v>
      </c>
      <c r="AR194" s="313">
        <f t="shared" si="291"/>
        <v>0</v>
      </c>
      <c r="AS194" s="313">
        <f t="shared" si="292"/>
        <v>0</v>
      </c>
    </row>
    <row r="195" spans="1:45" s="297" customFormat="1" x14ac:dyDescent="0.3">
      <c r="A195" s="302" t="s">
        <v>541</v>
      </c>
      <c r="B195" s="141" t="s">
        <v>865</v>
      </c>
      <c r="C195" s="301" t="s">
        <v>748</v>
      </c>
      <c r="D195" s="313">
        <v>0</v>
      </c>
      <c r="E195" s="313">
        <v>0</v>
      </c>
      <c r="F195" s="313">
        <v>0</v>
      </c>
      <c r="G195" s="313">
        <v>0</v>
      </c>
      <c r="H195" s="313">
        <v>0</v>
      </c>
      <c r="I195" s="313">
        <v>0</v>
      </c>
      <c r="J195" s="313">
        <v>0</v>
      </c>
      <c r="K195" s="313">
        <v>0</v>
      </c>
      <c r="L195" s="313">
        <v>0</v>
      </c>
      <c r="M195" s="313">
        <v>0</v>
      </c>
      <c r="N195" s="313">
        <v>0</v>
      </c>
      <c r="O195" s="313">
        <v>0</v>
      </c>
      <c r="P195" s="313">
        <v>0</v>
      </c>
      <c r="Q195" s="313">
        <v>0</v>
      </c>
      <c r="R195" s="313">
        <v>0</v>
      </c>
      <c r="S195" s="313">
        <v>0</v>
      </c>
      <c r="T195" s="313">
        <v>0</v>
      </c>
      <c r="U195" s="313">
        <v>0</v>
      </c>
      <c r="V195" s="313">
        <v>0</v>
      </c>
      <c r="W195" s="313">
        <v>0</v>
      </c>
      <c r="X195" s="313">
        <v>0</v>
      </c>
      <c r="Y195" s="313">
        <v>0</v>
      </c>
      <c r="Z195" s="313">
        <v>0</v>
      </c>
      <c r="AA195" s="313">
        <v>0</v>
      </c>
      <c r="AB195" s="313">
        <v>0</v>
      </c>
      <c r="AC195" s="313">
        <v>0</v>
      </c>
      <c r="AD195" s="313">
        <v>0</v>
      </c>
      <c r="AE195" s="313">
        <v>0</v>
      </c>
      <c r="AF195" s="313">
        <v>0</v>
      </c>
      <c r="AG195" s="313">
        <v>0</v>
      </c>
      <c r="AH195" s="313">
        <v>0</v>
      </c>
      <c r="AI195" s="313">
        <v>0</v>
      </c>
      <c r="AJ195" s="313">
        <v>0</v>
      </c>
      <c r="AK195" s="313">
        <v>0</v>
      </c>
      <c r="AL195" s="313">
        <v>0</v>
      </c>
      <c r="AM195" s="313">
        <v>0</v>
      </c>
      <c r="AN195" s="313">
        <v>0</v>
      </c>
      <c r="AO195" s="313">
        <v>0</v>
      </c>
      <c r="AP195" s="313">
        <v>0</v>
      </c>
      <c r="AQ195" s="313">
        <v>0</v>
      </c>
      <c r="AR195" s="313">
        <f t="shared" si="291"/>
        <v>0</v>
      </c>
      <c r="AS195" s="313">
        <f t="shared" si="292"/>
        <v>0</v>
      </c>
    </row>
    <row r="196" spans="1:45" s="297" customFormat="1" x14ac:dyDescent="0.3">
      <c r="A196" s="302" t="s">
        <v>797</v>
      </c>
      <c r="B196" s="141" t="s">
        <v>798</v>
      </c>
      <c r="C196" s="301" t="s">
        <v>748</v>
      </c>
      <c r="D196" s="313">
        <v>0</v>
      </c>
      <c r="E196" s="313">
        <v>0</v>
      </c>
      <c r="F196" s="313">
        <v>0</v>
      </c>
      <c r="G196" s="313">
        <v>0</v>
      </c>
      <c r="H196" s="313">
        <v>0</v>
      </c>
      <c r="I196" s="313">
        <v>0</v>
      </c>
      <c r="J196" s="313">
        <v>0</v>
      </c>
      <c r="K196" s="313">
        <v>0</v>
      </c>
      <c r="L196" s="313">
        <v>0</v>
      </c>
      <c r="M196" s="313">
        <v>0</v>
      </c>
      <c r="N196" s="313">
        <v>0</v>
      </c>
      <c r="O196" s="313">
        <v>0</v>
      </c>
      <c r="P196" s="313">
        <v>0</v>
      </c>
      <c r="Q196" s="313">
        <v>0</v>
      </c>
      <c r="R196" s="313">
        <v>0</v>
      </c>
      <c r="S196" s="313">
        <v>0</v>
      </c>
      <c r="T196" s="313">
        <v>0</v>
      </c>
      <c r="U196" s="313">
        <v>0</v>
      </c>
      <c r="V196" s="313">
        <v>0</v>
      </c>
      <c r="W196" s="313">
        <v>0</v>
      </c>
      <c r="X196" s="313">
        <v>0</v>
      </c>
      <c r="Y196" s="313">
        <v>0</v>
      </c>
      <c r="Z196" s="313">
        <v>0</v>
      </c>
      <c r="AA196" s="313">
        <v>0</v>
      </c>
      <c r="AB196" s="313">
        <v>0</v>
      </c>
      <c r="AC196" s="313">
        <v>0</v>
      </c>
      <c r="AD196" s="313">
        <v>0</v>
      </c>
      <c r="AE196" s="313">
        <v>0</v>
      </c>
      <c r="AF196" s="313">
        <v>0</v>
      </c>
      <c r="AG196" s="313">
        <v>0</v>
      </c>
      <c r="AH196" s="313">
        <v>0</v>
      </c>
      <c r="AI196" s="313">
        <v>0</v>
      </c>
      <c r="AJ196" s="313">
        <v>0</v>
      </c>
      <c r="AK196" s="313">
        <v>0</v>
      </c>
      <c r="AL196" s="313">
        <v>0</v>
      </c>
      <c r="AM196" s="313">
        <v>0</v>
      </c>
      <c r="AN196" s="313">
        <v>0</v>
      </c>
      <c r="AO196" s="313">
        <v>0</v>
      </c>
      <c r="AP196" s="313">
        <v>0</v>
      </c>
      <c r="AQ196" s="313">
        <v>0</v>
      </c>
      <c r="AR196" s="313">
        <f t="shared" si="291"/>
        <v>0</v>
      </c>
      <c r="AS196" s="313">
        <f t="shared" si="292"/>
        <v>0</v>
      </c>
    </row>
    <row r="197" spans="1:45" s="297" customFormat="1" ht="31.2" x14ac:dyDescent="0.3">
      <c r="A197" s="302" t="s">
        <v>542</v>
      </c>
      <c r="B197" s="285" t="s">
        <v>901</v>
      </c>
      <c r="C197" s="301" t="s">
        <v>748</v>
      </c>
      <c r="D197" s="313">
        <v>0</v>
      </c>
      <c r="E197" s="313">
        <v>0</v>
      </c>
      <c r="F197" s="313">
        <v>0</v>
      </c>
      <c r="G197" s="313">
        <v>0</v>
      </c>
      <c r="H197" s="313">
        <v>0</v>
      </c>
      <c r="I197" s="313">
        <v>0</v>
      </c>
      <c r="J197" s="313">
        <v>0</v>
      </c>
      <c r="K197" s="313">
        <v>0</v>
      </c>
      <c r="L197" s="313">
        <v>0</v>
      </c>
      <c r="M197" s="313">
        <v>0</v>
      </c>
      <c r="N197" s="313">
        <v>0</v>
      </c>
      <c r="O197" s="313">
        <v>0</v>
      </c>
      <c r="P197" s="313">
        <v>0</v>
      </c>
      <c r="Q197" s="313">
        <v>0</v>
      </c>
      <c r="R197" s="313">
        <v>0</v>
      </c>
      <c r="S197" s="313">
        <v>0</v>
      </c>
      <c r="T197" s="313">
        <v>0</v>
      </c>
      <c r="U197" s="313">
        <v>0</v>
      </c>
      <c r="V197" s="313">
        <v>0</v>
      </c>
      <c r="W197" s="313">
        <v>0</v>
      </c>
      <c r="X197" s="313">
        <v>0</v>
      </c>
      <c r="Y197" s="313">
        <v>0</v>
      </c>
      <c r="Z197" s="313">
        <v>0</v>
      </c>
      <c r="AA197" s="313">
        <v>0</v>
      </c>
      <c r="AB197" s="313">
        <v>0</v>
      </c>
      <c r="AC197" s="313">
        <v>0</v>
      </c>
      <c r="AD197" s="313">
        <v>0</v>
      </c>
      <c r="AE197" s="313">
        <v>0</v>
      </c>
      <c r="AF197" s="313">
        <v>0</v>
      </c>
      <c r="AG197" s="313">
        <v>0</v>
      </c>
      <c r="AH197" s="313">
        <v>0</v>
      </c>
      <c r="AI197" s="313">
        <v>0</v>
      </c>
      <c r="AJ197" s="313">
        <v>0</v>
      </c>
      <c r="AK197" s="313">
        <v>0</v>
      </c>
      <c r="AL197" s="313">
        <v>0</v>
      </c>
      <c r="AM197" s="313">
        <v>0</v>
      </c>
      <c r="AN197" s="313">
        <v>0</v>
      </c>
      <c r="AO197" s="313">
        <v>0</v>
      </c>
      <c r="AP197" s="313">
        <v>0</v>
      </c>
      <c r="AQ197" s="313">
        <v>0</v>
      </c>
      <c r="AR197" s="313">
        <f t="shared" si="291"/>
        <v>0</v>
      </c>
      <c r="AS197" s="313">
        <f t="shared" si="292"/>
        <v>0</v>
      </c>
    </row>
    <row r="198" spans="1:45" s="297" customFormat="1" ht="31.2" x14ac:dyDescent="0.3">
      <c r="A198" s="302" t="s">
        <v>649</v>
      </c>
      <c r="B198" s="285" t="s">
        <v>1062</v>
      </c>
      <c r="C198" s="301" t="s">
        <v>748</v>
      </c>
      <c r="D198" s="313">
        <v>0</v>
      </c>
      <c r="E198" s="313">
        <v>0</v>
      </c>
      <c r="F198" s="313">
        <v>0</v>
      </c>
      <c r="G198" s="313">
        <v>0</v>
      </c>
      <c r="H198" s="313">
        <v>0</v>
      </c>
      <c r="I198" s="313">
        <v>0</v>
      </c>
      <c r="J198" s="313">
        <v>0</v>
      </c>
      <c r="K198" s="313">
        <v>0</v>
      </c>
      <c r="L198" s="313">
        <v>0</v>
      </c>
      <c r="M198" s="313">
        <v>0</v>
      </c>
      <c r="N198" s="313">
        <v>0</v>
      </c>
      <c r="O198" s="313">
        <v>0</v>
      </c>
      <c r="P198" s="313">
        <v>0</v>
      </c>
      <c r="Q198" s="313">
        <v>0</v>
      </c>
      <c r="R198" s="313">
        <v>0</v>
      </c>
      <c r="S198" s="313">
        <v>0</v>
      </c>
      <c r="T198" s="313">
        <v>0</v>
      </c>
      <c r="U198" s="313">
        <v>0</v>
      </c>
      <c r="V198" s="313">
        <v>0</v>
      </c>
      <c r="W198" s="313">
        <v>0</v>
      </c>
      <c r="X198" s="313">
        <v>0</v>
      </c>
      <c r="Y198" s="313">
        <v>0</v>
      </c>
      <c r="Z198" s="313">
        <v>0</v>
      </c>
      <c r="AA198" s="313">
        <v>0</v>
      </c>
      <c r="AB198" s="313">
        <v>0</v>
      </c>
      <c r="AC198" s="313">
        <v>0</v>
      </c>
      <c r="AD198" s="313">
        <v>0</v>
      </c>
      <c r="AE198" s="313">
        <v>0</v>
      </c>
      <c r="AF198" s="313">
        <v>0</v>
      </c>
      <c r="AG198" s="313">
        <v>0</v>
      </c>
      <c r="AH198" s="313">
        <v>0</v>
      </c>
      <c r="AI198" s="313">
        <v>0</v>
      </c>
      <c r="AJ198" s="313">
        <v>0</v>
      </c>
      <c r="AK198" s="313">
        <v>0</v>
      </c>
      <c r="AL198" s="313">
        <v>0</v>
      </c>
      <c r="AM198" s="313">
        <v>0</v>
      </c>
      <c r="AN198" s="313">
        <v>0</v>
      </c>
      <c r="AO198" s="313">
        <v>0</v>
      </c>
      <c r="AP198" s="313">
        <v>0</v>
      </c>
      <c r="AQ198" s="313">
        <v>0</v>
      </c>
      <c r="AR198" s="313">
        <f t="shared" si="291"/>
        <v>0</v>
      </c>
      <c r="AS198" s="313">
        <f t="shared" si="292"/>
        <v>0</v>
      </c>
    </row>
    <row r="199" spans="1:45" s="297" customFormat="1" x14ac:dyDescent="0.3">
      <c r="A199" s="302" t="s">
        <v>650</v>
      </c>
      <c r="B199" s="285" t="s">
        <v>1048</v>
      </c>
      <c r="C199" s="301" t="s">
        <v>748</v>
      </c>
      <c r="D199" s="313">
        <v>0</v>
      </c>
      <c r="E199" s="313">
        <v>0</v>
      </c>
      <c r="F199" s="313">
        <v>0</v>
      </c>
      <c r="G199" s="313">
        <v>0</v>
      </c>
      <c r="H199" s="313">
        <v>0</v>
      </c>
      <c r="I199" s="313">
        <v>0</v>
      </c>
      <c r="J199" s="313">
        <v>0</v>
      </c>
      <c r="K199" s="313">
        <v>0</v>
      </c>
      <c r="L199" s="313">
        <v>0</v>
      </c>
      <c r="M199" s="313">
        <v>0</v>
      </c>
      <c r="N199" s="313">
        <v>0</v>
      </c>
      <c r="O199" s="313">
        <v>0</v>
      </c>
      <c r="P199" s="313">
        <v>0</v>
      </c>
      <c r="Q199" s="313">
        <v>0</v>
      </c>
      <c r="R199" s="313">
        <v>0</v>
      </c>
      <c r="S199" s="313">
        <v>0</v>
      </c>
      <c r="T199" s="313">
        <v>0</v>
      </c>
      <c r="U199" s="313">
        <v>0</v>
      </c>
      <c r="V199" s="313">
        <v>0</v>
      </c>
      <c r="W199" s="313">
        <v>0</v>
      </c>
      <c r="X199" s="313">
        <v>0</v>
      </c>
      <c r="Y199" s="313">
        <v>0</v>
      </c>
      <c r="Z199" s="313">
        <v>0</v>
      </c>
      <c r="AA199" s="313">
        <v>0</v>
      </c>
      <c r="AB199" s="313">
        <v>0</v>
      </c>
      <c r="AC199" s="313">
        <v>0</v>
      </c>
      <c r="AD199" s="313">
        <v>0</v>
      </c>
      <c r="AE199" s="313">
        <v>0</v>
      </c>
      <c r="AF199" s="313">
        <v>0</v>
      </c>
      <c r="AG199" s="313">
        <v>0</v>
      </c>
      <c r="AH199" s="313">
        <v>0</v>
      </c>
      <c r="AI199" s="313">
        <v>0</v>
      </c>
      <c r="AJ199" s="313">
        <v>0</v>
      </c>
      <c r="AK199" s="313">
        <v>0</v>
      </c>
      <c r="AL199" s="313">
        <v>0</v>
      </c>
      <c r="AM199" s="313">
        <v>0</v>
      </c>
      <c r="AN199" s="313">
        <v>0</v>
      </c>
      <c r="AO199" s="313">
        <v>0</v>
      </c>
      <c r="AP199" s="313">
        <v>0</v>
      </c>
      <c r="AQ199" s="313">
        <v>0</v>
      </c>
      <c r="AR199" s="313">
        <f t="shared" si="291"/>
        <v>0</v>
      </c>
      <c r="AS199" s="313">
        <f t="shared" si="292"/>
        <v>0</v>
      </c>
    </row>
    <row r="200" spans="1:45" s="297" customFormat="1" x14ac:dyDescent="0.3">
      <c r="A200" s="302" t="s">
        <v>651</v>
      </c>
      <c r="B200" s="285" t="s">
        <v>639</v>
      </c>
      <c r="C200" s="301" t="s">
        <v>748</v>
      </c>
      <c r="D200" s="324">
        <f>[1]Свод!L191</f>
        <v>1.9282770115694501</v>
      </c>
      <c r="E200" s="324">
        <f>[1]Свод!N191</f>
        <v>172.59032433480476</v>
      </c>
      <c r="F200" s="324">
        <f>[1]Свод!P191</f>
        <v>197.93720877999999</v>
      </c>
      <c r="G200" s="324">
        <f>[1]Свод!R191</f>
        <v>197.93720877999999</v>
      </c>
      <c r="H200" s="324">
        <v>218.84919368000001</v>
      </c>
      <c r="I200" s="313">
        <f>'[4]12.БДДС (ДПН)'!$G$74/1000</f>
        <v>218.84919368000001</v>
      </c>
      <c r="J200" s="324">
        <v>234.79104008877084</v>
      </c>
      <c r="K200" s="313">
        <f>'[4]12.БДДС (ДПН)'!$H$74/1000</f>
        <v>250.98220787</v>
      </c>
      <c r="L200" s="324">
        <v>271.8849223369146</v>
      </c>
      <c r="M200" s="313">
        <f>'[4]12.БДДС (ДПН)'!$Q$74/1000</f>
        <v>285.20728353142334</v>
      </c>
      <c r="N200" s="324">
        <v>283.92598677516725</v>
      </c>
      <c r="O200" s="313">
        <f>'[4]12.БДДС (ДПН)'!$BE$74/1000</f>
        <v>295.21462907789646</v>
      </c>
      <c r="P200" s="324">
        <v>295.28302624617402</v>
      </c>
      <c r="Q200" s="313">
        <f>'[4]12.БДДС (ДПН)'!$BK$74/1000</f>
        <v>307.02321424101228</v>
      </c>
      <c r="R200" s="324">
        <v>307.094347296021</v>
      </c>
      <c r="S200" s="313">
        <f>'[4]12.БДДС (ДПН)'!$BQ$74/1000</f>
        <v>319.30414281065282</v>
      </c>
      <c r="T200" s="324">
        <v>319.37812118786184</v>
      </c>
      <c r="U200" s="313">
        <f>'[4]12.БДДС (ДПН)'!$BW$74/1000</f>
        <v>332.07630852307898</v>
      </c>
      <c r="V200" s="324">
        <v>328.95946482349768</v>
      </c>
      <c r="W200" s="324">
        <f t="shared" si="293"/>
        <v>342.03859777877136</v>
      </c>
      <c r="X200" s="324">
        <v>338.82824876820263</v>
      </c>
      <c r="Y200" s="324">
        <f t="shared" si="293"/>
        <v>352.29975571213453</v>
      </c>
      <c r="Z200" s="324">
        <v>348.99309623124873</v>
      </c>
      <c r="AA200" s="324">
        <f t="shared" si="293"/>
        <v>362.8687483834986</v>
      </c>
      <c r="AB200" s="324">
        <v>359.46288911818618</v>
      </c>
      <c r="AC200" s="324">
        <f t="shared" si="293"/>
        <v>373.75481083500358</v>
      </c>
      <c r="AD200" s="324">
        <v>370.24677579173175</v>
      </c>
      <c r="AE200" s="324">
        <f t="shared" si="293"/>
        <v>384.9674551600537</v>
      </c>
      <c r="AF200" s="324">
        <v>381.35417906548372</v>
      </c>
      <c r="AG200" s="324">
        <f t="shared" si="293"/>
        <v>396.5164788148553</v>
      </c>
      <c r="AH200" s="324">
        <v>392.79480443744825</v>
      </c>
      <c r="AI200" s="324">
        <f t="shared" si="293"/>
        <v>408.41197317930096</v>
      </c>
      <c r="AJ200" s="324">
        <v>404.57864857057172</v>
      </c>
      <c r="AK200" s="324">
        <f t="shared" si="293"/>
        <v>420.66433237467999</v>
      </c>
      <c r="AL200" s="324">
        <v>416.71600802768887</v>
      </c>
      <c r="AM200" s="324">
        <f t="shared" si="293"/>
        <v>433.28426234592041</v>
      </c>
      <c r="AN200" s="324">
        <v>429.21748826851956</v>
      </c>
      <c r="AO200" s="324">
        <f t="shared" si="293"/>
        <v>446.28279021629805</v>
      </c>
      <c r="AP200" s="324">
        <v>442.09401291657514</v>
      </c>
      <c r="AQ200" s="324">
        <f t="shared" si="293"/>
        <v>459.67127392278701</v>
      </c>
      <c r="AR200" s="324">
        <f t="shared" si="291"/>
        <v>6714.8452725364377</v>
      </c>
      <c r="AS200" s="324">
        <f t="shared" si="292"/>
        <v>6959.8104773637424</v>
      </c>
    </row>
    <row r="201" spans="1:45" s="297" customFormat="1" x14ac:dyDescent="0.3">
      <c r="A201" s="302" t="s">
        <v>652</v>
      </c>
      <c r="B201" s="285" t="s">
        <v>823</v>
      </c>
      <c r="C201" s="301" t="s">
        <v>748</v>
      </c>
      <c r="D201" s="324">
        <f>[1]Свод!L192</f>
        <v>0.54714174473486499</v>
      </c>
      <c r="E201" s="324">
        <f>[1]Свод!N192</f>
        <v>52.788177995369317</v>
      </c>
      <c r="F201" s="324">
        <f>[1]Свод!P192</f>
        <v>43.878587049999993</v>
      </c>
      <c r="G201" s="324">
        <f>[1]Свод!R192</f>
        <v>43.878587049999993</v>
      </c>
      <c r="H201" s="324">
        <v>46.673378820000003</v>
      </c>
      <c r="I201" s="313">
        <f>('[4]12.БДДС (ДПН)'!$G$76+'[4]12.БДДС (ДПН)'!$G$77)/1000</f>
        <v>46.673378820000003</v>
      </c>
      <c r="J201" s="324">
        <v>77.516496975332288</v>
      </c>
      <c r="K201" s="313">
        <f>('[4]12.БДДС (ДПН)'!$H$76+'[4]12.БДДС (ДПН)'!$H$77)/1000</f>
        <v>44.380163780000004</v>
      </c>
      <c r="L201" s="324">
        <v>83.208338156008537</v>
      </c>
      <c r="M201" s="313">
        <f>('[4]12.БДДС (ДПН)'!$Q$76+'[4]12.БДДС (ДПН)'!$Q$77)/1000</f>
        <v>87.286119853124006</v>
      </c>
      <c r="N201" s="324">
        <v>87.710997686510325</v>
      </c>
      <c r="O201" s="313">
        <f>('[4]12.БДДС (ДПН)'!$BE$76+'[4]12.БДДС (ДПН)'!$BE$77)/1000</f>
        <v>91.207635530178692</v>
      </c>
      <c r="P201" s="324">
        <v>91.219437593970753</v>
      </c>
      <c r="Q201" s="313">
        <f>('[4]12.БДДС (ДПН)'!$BK$76+'[4]12.БДДС (ДПН)'!$BK$77)/1000</f>
        <v>94.855940951385875</v>
      </c>
      <c r="R201" s="324">
        <v>94.868215097729632</v>
      </c>
      <c r="S201" s="313">
        <f>('[4]12.БДДС (ДПН)'!$BQ$76+'[4]12.БДДС (ДПН)'!$BQ$77)/1000</f>
        <v>98.65017858944131</v>
      </c>
      <c r="T201" s="324">
        <v>98.662943701638781</v>
      </c>
      <c r="U201" s="313">
        <f>('[4]12.БДДС (ДПН)'!$BW$76+'[4]12.БДДС (ДПН)'!$BW$77)/1000</f>
        <v>102.59618573301896</v>
      </c>
      <c r="V201" s="324">
        <v>101.62283201268795</v>
      </c>
      <c r="W201" s="324">
        <f t="shared" si="293"/>
        <v>105.67407130500953</v>
      </c>
      <c r="X201" s="324">
        <v>104.67151697306859</v>
      </c>
      <c r="Y201" s="324">
        <f t="shared" si="293"/>
        <v>108.84429344415982</v>
      </c>
      <c r="Z201" s="324">
        <v>107.81166248226066</v>
      </c>
      <c r="AA201" s="324">
        <f t="shared" si="293"/>
        <v>112.10962224748461</v>
      </c>
      <c r="AB201" s="324">
        <v>111.04601235672848</v>
      </c>
      <c r="AC201" s="324">
        <f t="shared" si="293"/>
        <v>115.47291091490915</v>
      </c>
      <c r="AD201" s="324">
        <v>114.37739272743033</v>
      </c>
      <c r="AE201" s="324">
        <f t="shared" si="293"/>
        <v>118.93709824235643</v>
      </c>
      <c r="AF201" s="324">
        <v>117.80871450925325</v>
      </c>
      <c r="AG201" s="324">
        <f t="shared" si="293"/>
        <v>122.50521118962712</v>
      </c>
      <c r="AH201" s="324">
        <v>121.34297594453085</v>
      </c>
      <c r="AI201" s="324">
        <f t="shared" si="293"/>
        <v>126.18036752531593</v>
      </c>
      <c r="AJ201" s="324">
        <v>124.98326522286678</v>
      </c>
      <c r="AK201" s="324">
        <f t="shared" si="293"/>
        <v>129.9657785510754</v>
      </c>
      <c r="AL201" s="324">
        <v>128.73276317955279</v>
      </c>
      <c r="AM201" s="324">
        <f t="shared" si="293"/>
        <v>133.86475190760765</v>
      </c>
      <c r="AN201" s="324">
        <v>132.59474607493937</v>
      </c>
      <c r="AO201" s="324">
        <f t="shared" si="293"/>
        <v>137.8806944648359</v>
      </c>
      <c r="AP201" s="324">
        <v>136.57258845718755</v>
      </c>
      <c r="AQ201" s="324">
        <f t="shared" si="293"/>
        <v>142.01711529878096</v>
      </c>
      <c r="AR201" s="324">
        <f t="shared" si="291"/>
        <v>2022.5167718118012</v>
      </c>
      <c r="AS201" s="324">
        <f t="shared" si="292"/>
        <v>2060.1940121884154</v>
      </c>
    </row>
    <row r="202" spans="1:45" s="297" customFormat="1" x14ac:dyDescent="0.3">
      <c r="A202" s="302" t="s">
        <v>790</v>
      </c>
      <c r="B202" s="285" t="s">
        <v>1022</v>
      </c>
      <c r="C202" s="301" t="s">
        <v>748</v>
      </c>
      <c r="D202" s="324">
        <f>[1]Свод!L193</f>
        <v>5.2615330916925105</v>
      </c>
      <c r="E202" s="324">
        <f>[1]Свод!N193</f>
        <v>50.466439179332689</v>
      </c>
      <c r="F202" s="324">
        <f>[1]Свод!P193</f>
        <v>154.84762115000001</v>
      </c>
      <c r="G202" s="324">
        <f>[1]Свод!R193</f>
        <v>154.84762115000001</v>
      </c>
      <c r="H202" s="324">
        <v>110.03972758999998</v>
      </c>
      <c r="I202" s="313">
        <f>'[4]12.БДДС (ДПН)'!$G$79/1000</f>
        <v>110.03972758999998</v>
      </c>
      <c r="J202" s="324">
        <v>89.260229231224514</v>
      </c>
      <c r="K202" s="313">
        <f>'[4]12.БДДС (ДПН)'!$H$79/1000</f>
        <v>119.98931930999998</v>
      </c>
      <c r="L202" s="324">
        <v>105.21729654349757</v>
      </c>
      <c r="M202" s="313">
        <f>'[4]12.БДДС (ДПН)'!$Q$79/1000</f>
        <v>105.21729654349757</v>
      </c>
      <c r="N202" s="324">
        <v>104.01541504149958</v>
      </c>
      <c r="O202" s="313">
        <f>'[4]12.БДДС (ДПН)'!$BE$79/1000</f>
        <v>144.32893897377573</v>
      </c>
      <c r="P202" s="324">
        <v>-151.17685200820833</v>
      </c>
      <c r="Q202" s="313">
        <f>'[4]12.БДДС (ДПН)'!$BK$79/1000</f>
        <v>125.31561810621884</v>
      </c>
      <c r="R202" s="324">
        <v>109.52339165186309</v>
      </c>
      <c r="S202" s="313">
        <f>'[4]12.БДДС (ДПН)'!$BQ$79/1000</f>
        <v>-129.53598107089863</v>
      </c>
      <c r="T202" s="324">
        <v>112.35107047429631</v>
      </c>
      <c r="U202" s="313">
        <f>'[4]12.БДДС (ДПН)'!$BW$79/1000</f>
        <v>137.32704946910917</v>
      </c>
      <c r="V202" s="324">
        <v>115.7216025885252</v>
      </c>
      <c r="W202" s="324">
        <f t="shared" si="293"/>
        <v>141.44686095318244</v>
      </c>
      <c r="X202" s="324">
        <v>119.19325066618096</v>
      </c>
      <c r="Y202" s="324">
        <f t="shared" si="293"/>
        <v>145.69026678177792</v>
      </c>
      <c r="Z202" s="324">
        <v>122.76904818616639</v>
      </c>
      <c r="AA202" s="324">
        <f t="shared" si="293"/>
        <v>150.06097478523125</v>
      </c>
      <c r="AB202" s="324">
        <v>126.45211963175139</v>
      </c>
      <c r="AC202" s="324">
        <f t="shared" si="293"/>
        <v>154.56280402878821</v>
      </c>
      <c r="AD202" s="324">
        <v>130.24568322070394</v>
      </c>
      <c r="AE202" s="324">
        <f t="shared" si="293"/>
        <v>159.19968814965185</v>
      </c>
      <c r="AF202" s="324">
        <v>134.15305371732507</v>
      </c>
      <c r="AG202" s="324">
        <f t="shared" si="293"/>
        <v>163.9756787941414</v>
      </c>
      <c r="AH202" s="324">
        <v>138.17764532884482</v>
      </c>
      <c r="AI202" s="324">
        <f t="shared" si="293"/>
        <v>168.89494915796564</v>
      </c>
      <c r="AJ202" s="324">
        <v>142.32297468871016</v>
      </c>
      <c r="AK202" s="324">
        <f t="shared" si="293"/>
        <v>173.96179763270462</v>
      </c>
      <c r="AL202" s="324">
        <v>146.59266392937147</v>
      </c>
      <c r="AM202" s="324">
        <f t="shared" si="293"/>
        <v>179.18065156168575</v>
      </c>
      <c r="AN202" s="324">
        <v>150.99044384725261</v>
      </c>
      <c r="AO202" s="324">
        <f t="shared" si="293"/>
        <v>184.55607110853632</v>
      </c>
      <c r="AP202" s="324">
        <v>155.52015716267019</v>
      </c>
      <c r="AQ202" s="324">
        <f t="shared" si="293"/>
        <v>190.09275324179242</v>
      </c>
      <c r="AR202" s="324">
        <f t="shared" si="291"/>
        <v>2326.7921360627001</v>
      </c>
      <c r="AS202" s="324">
        <f t="shared" si="292"/>
        <v>2789.7276796881856</v>
      </c>
    </row>
    <row r="203" spans="1:45" s="297" customFormat="1" x14ac:dyDescent="0.3">
      <c r="A203" s="302" t="s">
        <v>800</v>
      </c>
      <c r="B203" s="141" t="s">
        <v>801</v>
      </c>
      <c r="C203" s="301" t="s">
        <v>748</v>
      </c>
      <c r="D203" s="324">
        <f>[1]Свод!L194</f>
        <v>3.7516821720671008</v>
      </c>
      <c r="E203" s="324">
        <f>[1]Свод!N194</f>
        <v>26.435099856845049</v>
      </c>
      <c r="F203" s="324">
        <f>[1]Свод!P194</f>
        <v>45.743725999999995</v>
      </c>
      <c r="G203" s="324">
        <f>[1]Свод!R194</f>
        <v>45.743725999999995</v>
      </c>
      <c r="H203" s="324">
        <v>25.030335999999998</v>
      </c>
      <c r="I203" s="313">
        <f>'[4]12.БДДС (ДПН)'!$G$88/1000</f>
        <v>25.030335999999998</v>
      </c>
      <c r="J203" s="324">
        <v>14.172455385291018</v>
      </c>
      <c r="K203" s="313">
        <f>'[4]12.БДДС (ДПН)'!$H$88/1000</f>
        <v>32.704014999999998</v>
      </c>
      <c r="L203" s="324">
        <v>16.897129305105153</v>
      </c>
      <c r="M203" s="313">
        <f>'[4]12.БДДС (ДПН)'!$Q$88/1000</f>
        <v>16.897129305105153</v>
      </c>
      <c r="N203" s="324">
        <v>0</v>
      </c>
      <c r="O203" s="313">
        <f>'[4]12.БДДС (ДПН)'!$BE$88/1000</f>
        <v>16.555475419312209</v>
      </c>
      <c r="P203" s="324">
        <v>-0.95560186038750428</v>
      </c>
      <c r="Q203" s="313">
        <f>'[4]12.БДДС (ДПН)'!$BK$88/1000</f>
        <v>18.432930417302909</v>
      </c>
      <c r="R203" s="324">
        <v>0</v>
      </c>
      <c r="S203" s="313">
        <f>'[4]12.БДДС (ДПН)'!$BQ$88/1000</f>
        <v>20.745444902536356</v>
      </c>
      <c r="T203" s="324">
        <v>-1.9615368730539537</v>
      </c>
      <c r="U203" s="313">
        <f>'[4]12.БДДС (ДПН)'!$BW$88/1000</f>
        <v>22.231548637785195</v>
      </c>
      <c r="V203" s="324"/>
      <c r="W203" s="324"/>
      <c r="X203" s="324"/>
      <c r="Y203" s="324"/>
      <c r="Z203" s="324"/>
      <c r="AA203" s="324"/>
      <c r="AB203" s="324"/>
      <c r="AC203" s="324"/>
      <c r="AD203" s="324"/>
      <c r="AE203" s="324"/>
      <c r="AF203" s="324"/>
      <c r="AG203" s="324"/>
      <c r="AH203" s="324"/>
      <c r="AI203" s="324"/>
      <c r="AJ203" s="324"/>
      <c r="AK203" s="324"/>
      <c r="AL203" s="324"/>
      <c r="AM203" s="324"/>
      <c r="AN203" s="324"/>
      <c r="AO203" s="324"/>
      <c r="AP203" s="324"/>
      <c r="AQ203" s="324"/>
      <c r="AR203" s="324">
        <f t="shared" si="291"/>
        <v>174.85701598586687</v>
      </c>
      <c r="AS203" s="324">
        <f t="shared" si="292"/>
        <v>274.27111371095395</v>
      </c>
    </row>
    <row r="204" spans="1:45" s="297" customFormat="1" x14ac:dyDescent="0.3">
      <c r="A204" s="302" t="s">
        <v>799</v>
      </c>
      <c r="B204" s="285" t="s">
        <v>895</v>
      </c>
      <c r="C204" s="301" t="s">
        <v>748</v>
      </c>
      <c r="D204" s="324">
        <f>[1]Свод!L195</f>
        <v>3.7516821720671008</v>
      </c>
      <c r="E204" s="324">
        <f>[1]Свод!N195</f>
        <v>26.435099856845049</v>
      </c>
      <c r="F204" s="324">
        <f>[1]Свод!P195</f>
        <v>25.098728200000004</v>
      </c>
      <c r="G204" s="324">
        <f>[1]Свод!R195</f>
        <v>30.597408510000001</v>
      </c>
      <c r="H204" s="324">
        <v>45.634838640000012</v>
      </c>
      <c r="I204" s="313">
        <f>('[4]12.БДДС (ДПН)'!$G$43+'[4]12.БДДС (ДПН)'!$G$50+'[4]12.БДДС (ДПН)'!$G$52+'[4]12.БДДС (ДПН)'!$G$51+'[4]12.БДДС (ДПН)'!$G$54)/1000</f>
        <v>45.634838640000012</v>
      </c>
      <c r="J204" s="324">
        <v>66.657050775814881</v>
      </c>
      <c r="K204" s="313">
        <f>('[4]12.БДДС (ДПН)'!$H$43+'[4]12.БДДС (ДПН)'!$H$50+'[4]12.БДДС (ДПН)'!$H$52+'[4]12.БДДС (ДПН)'!$H$51+'[4]12.БДДС (ДПН)'!$H$54)/1000</f>
        <v>54.443859063999994</v>
      </c>
      <c r="L204" s="324">
        <v>69.260848525589282</v>
      </c>
      <c r="M204" s="313">
        <f>('[4]12.БДДС (ДПН)'!$Q$43+'[4]12.БДДС (ДПН)'!$Q$50+'[4]12.БДДС (ДПН)'!$Q$52+'[4]12.БДДС (ДПН)'!$Q$51+'[4]12.БДДС (ДПН)'!$Q$54)/1000</f>
        <v>69.260848525589282</v>
      </c>
      <c r="N204" s="324">
        <v>55.749232092686654</v>
      </c>
      <c r="O204" s="313">
        <f>('[4]12.БДДС (ДПН)'!$BE$43+'[4]12.БДДС (ДПН)'!$BE$50+'[4]12.БДДС (ДПН)'!$BE$52+'[4]12.БДДС (ДПН)'!$BE$51+'[4]12.БДДС (ДПН)'!$BE$54)/1000</f>
        <v>55.749232092686654</v>
      </c>
      <c r="P204" s="324">
        <v>57.704688887194102</v>
      </c>
      <c r="Q204" s="313">
        <f>('[4]12.БДДС (ДПН)'!$BK$43+'[4]12.БДДС (ДПН)'!$BK$50+'[4]12.БДДС (ДПН)'!$BK$52+'[4]12.БДДС (ДПН)'!$BK$51+'[4]12.БДДС (ДПН)'!$BK$54)/1000</f>
        <v>57.704688887194102</v>
      </c>
      <c r="R204" s="324">
        <v>59.647728570681871</v>
      </c>
      <c r="S204" s="313">
        <f>('[4]12.БДДС (ДПН)'!$BQ$43+'[4]12.БДДС (ДПН)'!$BQ$50+'[4]12.БДДС (ДПН)'!$BQ$52+'[4]12.БДДС (ДПН)'!$BQ$51+'[4]12.БДДС (ДПН)'!$BQ$54)/1000</f>
        <v>59.647728570681871</v>
      </c>
      <c r="T204" s="324">
        <v>61.657535404709144</v>
      </c>
      <c r="U204" s="313">
        <f>('[4]12.БДДС (ДПН)'!$BW$43+'[4]12.БДДС (ДПН)'!$BW$50+'[4]12.БДДС (ДПН)'!$BW$52+'[4]12.БДДС (ДПН)'!$BW$51+'[4]12.БДДС (ДПН)'!$BW$54)/1000</f>
        <v>61.657535404709144</v>
      </c>
      <c r="V204" s="324">
        <v>63.507261466850423</v>
      </c>
      <c r="W204" s="324">
        <f t="shared" si="293"/>
        <v>63.507261466850423</v>
      </c>
      <c r="X204" s="324">
        <v>65.412479310855943</v>
      </c>
      <c r="Y204" s="324">
        <f t="shared" si="293"/>
        <v>65.412479310855943</v>
      </c>
      <c r="Z204" s="324">
        <v>67.374853690181624</v>
      </c>
      <c r="AA204" s="324">
        <f t="shared" si="293"/>
        <v>67.374853690181624</v>
      </c>
      <c r="AB204" s="324">
        <v>69.396099300887073</v>
      </c>
      <c r="AC204" s="324">
        <f t="shared" si="293"/>
        <v>69.396099300887073</v>
      </c>
      <c r="AD204" s="324">
        <v>71.477982279913689</v>
      </c>
      <c r="AE204" s="324">
        <f t="shared" si="293"/>
        <v>71.477982279913689</v>
      </c>
      <c r="AF204" s="324">
        <v>73.622321748311109</v>
      </c>
      <c r="AG204" s="324">
        <f t="shared" si="293"/>
        <v>73.622321748311109</v>
      </c>
      <c r="AH204" s="324">
        <v>75.830991400760439</v>
      </c>
      <c r="AI204" s="324">
        <f t="shared" si="293"/>
        <v>75.830991400760439</v>
      </c>
      <c r="AJ204" s="324">
        <v>78.105921142783259</v>
      </c>
      <c r="AK204" s="324">
        <f t="shared" si="293"/>
        <v>78.105921142783259</v>
      </c>
      <c r="AL204" s="324">
        <v>80.449098777066766</v>
      </c>
      <c r="AM204" s="324">
        <f t="shared" si="293"/>
        <v>80.449098777066766</v>
      </c>
      <c r="AN204" s="324">
        <v>82.862571740378769</v>
      </c>
      <c r="AO204" s="324">
        <f t="shared" si="293"/>
        <v>82.862571740378769</v>
      </c>
      <c r="AP204" s="324">
        <v>85.348448892590127</v>
      </c>
      <c r="AQ204" s="324">
        <f t="shared" si="293"/>
        <v>85.348448892590127</v>
      </c>
      <c r="AR204" s="324">
        <f t="shared" si="291"/>
        <v>1315.5828713861672</v>
      </c>
      <c r="AS204" s="324">
        <f t="shared" si="292"/>
        <v>1303.3696796743525</v>
      </c>
    </row>
    <row r="205" spans="1:45" s="297" customFormat="1" x14ac:dyDescent="0.3">
      <c r="A205" s="302" t="s">
        <v>802</v>
      </c>
      <c r="B205" s="285" t="s">
        <v>896</v>
      </c>
      <c r="C205" s="301" t="s">
        <v>748</v>
      </c>
      <c r="D205" s="324">
        <f>[1]Свод!L196</f>
        <v>0</v>
      </c>
      <c r="E205" s="324">
        <f>[1]Свод!N196</f>
        <v>26.168210641693747</v>
      </c>
      <c r="F205" s="324">
        <f>[1]Свод!P196</f>
        <v>27.422695469999997</v>
      </c>
      <c r="G205" s="324">
        <f>[1]Свод!R196</f>
        <v>27.422695469999997</v>
      </c>
      <c r="H205" s="324">
        <v>22.59135023</v>
      </c>
      <c r="I205" s="313">
        <f>'[4]12.БДДС (ДПН)'!$G$61/1000</f>
        <v>22.59135023</v>
      </c>
      <c r="J205" s="324">
        <v>25.983659515728043</v>
      </c>
      <c r="K205" s="313">
        <f>'[4]12.БДДС (ДПН)'!$H$61/1000</f>
        <v>24.067328509999999</v>
      </c>
      <c r="L205" s="324">
        <v>45.908912944974318</v>
      </c>
      <c r="M205" s="313">
        <f>'[4]12.БДДС (ДПН)'!$Q$61/1000</f>
        <v>40.008912944974327</v>
      </c>
      <c r="N205" s="324">
        <v>48.107923413080627</v>
      </c>
      <c r="O205" s="313">
        <f>'[4]12.БДДС (ДПН)'!$BE$61/1000</f>
        <v>41.107923413080627</v>
      </c>
      <c r="P205" s="324">
        <v>49.549932328332986</v>
      </c>
      <c r="Q205" s="313">
        <f>'[4]12.БДДС (ДПН)'!$BK$61/1000</f>
        <v>42.049932328332979</v>
      </c>
      <c r="R205" s="324">
        <v>51.035152362273294</v>
      </c>
      <c r="S205" s="313">
        <f>'[4]12.БДДС (ДПН)'!$BQ$61/1000</f>
        <v>44.035152362273301</v>
      </c>
      <c r="T205" s="324">
        <v>52.564877868151434</v>
      </c>
      <c r="U205" s="313">
        <f>'[4]12.БДДС (ДПН)'!$BW$61/1000</f>
        <v>44.564877868151434</v>
      </c>
      <c r="V205" s="324">
        <v>54.141824204195977</v>
      </c>
      <c r="W205" s="324">
        <f t="shared" si="293"/>
        <v>45.901824204195975</v>
      </c>
      <c r="X205" s="324">
        <v>55.766078930321861</v>
      </c>
      <c r="Y205" s="324">
        <f t="shared" si="293"/>
        <v>47.278878930321852</v>
      </c>
      <c r="Z205" s="324">
        <v>57.439061298231515</v>
      </c>
      <c r="AA205" s="324">
        <f t="shared" si="293"/>
        <v>48.697245298231508</v>
      </c>
      <c r="AB205" s="324">
        <v>59.162233137178461</v>
      </c>
      <c r="AC205" s="324">
        <f t="shared" si="293"/>
        <v>50.158162657178451</v>
      </c>
      <c r="AD205" s="324">
        <v>60.937100131293818</v>
      </c>
      <c r="AE205" s="324">
        <f t="shared" si="293"/>
        <v>51.662907536893805</v>
      </c>
      <c r="AF205" s="324">
        <v>62.765213135232635</v>
      </c>
      <c r="AG205" s="324">
        <f t="shared" si="293"/>
        <v>53.212794763000623</v>
      </c>
      <c r="AH205" s="324">
        <v>64.648169529289618</v>
      </c>
      <c r="AI205" s="324">
        <f t="shared" si="293"/>
        <v>54.809178605890644</v>
      </c>
      <c r="AJ205" s="324">
        <v>66.587614615168306</v>
      </c>
      <c r="AK205" s="324">
        <f t="shared" si="293"/>
        <v>56.453453964067364</v>
      </c>
      <c r="AL205" s="324">
        <v>68.585243053623358</v>
      </c>
      <c r="AM205" s="324">
        <f t="shared" si="293"/>
        <v>58.147057582989383</v>
      </c>
      <c r="AN205" s="324">
        <v>70.642800345232061</v>
      </c>
      <c r="AO205" s="324">
        <f t="shared" si="293"/>
        <v>59.891469310479067</v>
      </c>
      <c r="AP205" s="324">
        <v>72.762084355589025</v>
      </c>
      <c r="AQ205" s="324">
        <f t="shared" si="293"/>
        <v>61.688213389793439</v>
      </c>
      <c r="AR205" s="324">
        <f t="shared" si="291"/>
        <v>1070.1928329795912</v>
      </c>
      <c r="AS205" s="324">
        <f t="shared" si="292"/>
        <v>927.34026548154861</v>
      </c>
    </row>
    <row r="206" spans="1:45" s="297" customFormat="1" x14ac:dyDescent="0.3">
      <c r="A206" s="302" t="s">
        <v>803</v>
      </c>
      <c r="B206" s="285" t="s">
        <v>805</v>
      </c>
      <c r="C206" s="301" t="s">
        <v>748</v>
      </c>
      <c r="D206" s="324">
        <f>[1]Свод!L197</f>
        <v>0</v>
      </c>
      <c r="E206" s="324">
        <f>[1]Свод!N197</f>
        <v>0</v>
      </c>
      <c r="F206" s="324">
        <f>[1]Свод!P197</f>
        <v>3.6663428800000006</v>
      </c>
      <c r="G206" s="324">
        <f>[1]Свод!R197</f>
        <v>3.6663428800000006</v>
      </c>
      <c r="H206" s="324">
        <v>4.0492237900000001</v>
      </c>
      <c r="I206" s="313">
        <f>('[4]12.БДДС (ДПН)'!$G$93+'[4]12.БДДС (ДПН)'!$G$99)/1000</f>
        <v>4.0492237900000001</v>
      </c>
      <c r="J206" s="324">
        <v>3.6330414473696733</v>
      </c>
      <c r="K206" s="313">
        <f>('[4]12.БДДС (ДПН)'!$H$93+'[4]12.БДДС (ДПН)'!$H$99)/1000</f>
        <v>4.3040326999999996</v>
      </c>
      <c r="L206" s="324">
        <v>0.30000390000000005</v>
      </c>
      <c r="M206" s="313">
        <f>('[4]12.БДДС (ДПН)'!$Q$93+'[4]12.БДДС (ДПН)'!$Q$99)/1000</f>
        <v>4.3310745399999995</v>
      </c>
      <c r="N206" s="324">
        <v>0.31168415600000005</v>
      </c>
      <c r="O206" s="313">
        <f>('[4]12.БДДС (ДПН)'!$BE$93+'[4]12.БДДС (ДПН)'!$BE$99)/1000</f>
        <v>4.3427547960000004</v>
      </c>
      <c r="P206" s="324">
        <v>0.32415152224000005</v>
      </c>
      <c r="Q206" s="313">
        <f>('[4]12.БДДС (ДПН)'!$BK$93+'[4]12.БДДС (ДПН)'!$BK$99)/1000</f>
        <v>4.3552221622400005</v>
      </c>
      <c r="R206" s="324">
        <v>0.33711758312960005</v>
      </c>
      <c r="S206" s="313">
        <f>('[4]12.БДДС (ДПН)'!$BQ$93+'[4]12.БДДС (ДПН)'!$BQ$99)/1000</f>
        <v>4.3681882231296001</v>
      </c>
      <c r="T206" s="324">
        <v>0.35060228645478408</v>
      </c>
      <c r="U206" s="313">
        <f>('[4]12.БДДС (ДПН)'!$BW$93+'[4]12.БДДС (ДПН)'!$BW$99)/1000</f>
        <v>4.381672926454784</v>
      </c>
      <c r="V206" s="324">
        <v>0.3611203550484276</v>
      </c>
      <c r="W206" s="324">
        <f t="shared" si="293"/>
        <v>4.5131231142484278</v>
      </c>
      <c r="X206" s="324">
        <v>0.37195396569988043</v>
      </c>
      <c r="Y206" s="324">
        <f t="shared" si="293"/>
        <v>4.6485168076758807</v>
      </c>
      <c r="Z206" s="324">
        <v>0.38311258467087683</v>
      </c>
      <c r="AA206" s="324">
        <f t="shared" si="293"/>
        <v>4.7879723119061577</v>
      </c>
      <c r="AB206" s="324">
        <v>0.39460596221100314</v>
      </c>
      <c r="AC206" s="324">
        <f t="shared" si="293"/>
        <v>4.9316114812633423</v>
      </c>
      <c r="AD206" s="324">
        <v>0.40644414107733323</v>
      </c>
      <c r="AE206" s="324">
        <f t="shared" si="293"/>
        <v>5.0795598257012431</v>
      </c>
      <c r="AF206" s="324">
        <v>0.41863746530965323</v>
      </c>
      <c r="AG206" s="324">
        <f t="shared" si="293"/>
        <v>5.2319466204722804</v>
      </c>
      <c r="AH206" s="324">
        <v>0.43119658926894283</v>
      </c>
      <c r="AI206" s="324">
        <f t="shared" si="293"/>
        <v>5.3889050190864491</v>
      </c>
      <c r="AJ206" s="324">
        <v>0.44413248694701113</v>
      </c>
      <c r="AK206" s="324">
        <f t="shared" si="293"/>
        <v>5.5505721696590431</v>
      </c>
      <c r="AL206" s="324">
        <v>0.45745646155542147</v>
      </c>
      <c r="AM206" s="324">
        <f t="shared" si="293"/>
        <v>5.717089334748815</v>
      </c>
      <c r="AN206" s="324">
        <v>0.47118015540208413</v>
      </c>
      <c r="AO206" s="324">
        <f t="shared" si="293"/>
        <v>5.8886020147912799</v>
      </c>
      <c r="AP206" s="324">
        <v>0.48531556006414667</v>
      </c>
      <c r="AQ206" s="324">
        <f t="shared" si="293"/>
        <v>6.0652600752350185</v>
      </c>
      <c r="AR206" s="324">
        <f t="shared" si="291"/>
        <v>21.263666172448836</v>
      </c>
      <c r="AS206" s="324">
        <f t="shared" si="292"/>
        <v>95.268013672612341</v>
      </c>
    </row>
    <row r="207" spans="1:45" s="335" customFormat="1" ht="31.2" x14ac:dyDescent="0.3">
      <c r="A207" s="331" t="s">
        <v>804</v>
      </c>
      <c r="B207" s="337" t="s">
        <v>1002</v>
      </c>
      <c r="C207" s="333" t="s">
        <v>748</v>
      </c>
      <c r="D207" s="336">
        <f>[1]Свод!L198</f>
        <v>0</v>
      </c>
      <c r="E207" s="336">
        <f>[1]Свод!N198</f>
        <v>0</v>
      </c>
      <c r="F207" s="336">
        <f>[1]Свод!P198</f>
        <v>0</v>
      </c>
      <c r="G207" s="336">
        <f>[1]Свод!R198</f>
        <v>0</v>
      </c>
      <c r="H207" s="336">
        <v>0</v>
      </c>
      <c r="I207" s="334">
        <f>('[4]12.БДДС (ДПН)'!$G$173)/1000</f>
        <v>0</v>
      </c>
      <c r="J207" s="336">
        <v>0</v>
      </c>
      <c r="K207" s="334">
        <f>('[4]12.БДДС (ДПН)'!$H$173)/1000</f>
        <v>0</v>
      </c>
      <c r="L207" s="336">
        <v>0</v>
      </c>
      <c r="M207" s="334">
        <f>('[4]12.БДДС (ДПН)'!$Q$173)/1000</f>
        <v>0</v>
      </c>
      <c r="N207" s="336">
        <v>197.925258138</v>
      </c>
      <c r="O207" s="334">
        <f>('[4]12.БДДС (ДПН)'!$BE$173)/1000</f>
        <v>0</v>
      </c>
      <c r="P207" s="336">
        <v>335.87293934150301</v>
      </c>
      <c r="Q207" s="334">
        <f>('[4]12.БДДС (ДПН)'!$BK$173)/1000</f>
        <v>256.19776760703104</v>
      </c>
      <c r="R207" s="336">
        <v>265.63859090940997</v>
      </c>
      <c r="S207" s="334">
        <f>('[4]12.БДДС (ДПН)'!$BQ$173)/1000</f>
        <v>244.16850179531201</v>
      </c>
      <c r="T207" s="336">
        <v>244.397658552617</v>
      </c>
      <c r="U207" s="334">
        <f>('[4]12.БДДС (ДПН)'!$BW$173)/1000</f>
        <v>207.31287888281199</v>
      </c>
      <c r="V207" s="336">
        <v>223.15672619582358</v>
      </c>
      <c r="W207" s="336">
        <v>170.45725597031239</v>
      </c>
      <c r="X207" s="336">
        <v>201.9157938390307</v>
      </c>
      <c r="Y207" s="336">
        <v>133.60163305781236</v>
      </c>
      <c r="Z207" s="336">
        <v>180.67486148223784</v>
      </c>
      <c r="AA207" s="336">
        <v>96.74601014531234</v>
      </c>
      <c r="AB207" s="336">
        <v>159.43392912544496</v>
      </c>
      <c r="AC207" s="336">
        <v>59.890387232812323</v>
      </c>
      <c r="AD207" s="336">
        <v>138.19299676865208</v>
      </c>
      <c r="AE207" s="336">
        <v>23.034764320312309</v>
      </c>
      <c r="AF207" s="336">
        <v>116.95206441185921</v>
      </c>
      <c r="AG207" s="336">
        <v>0.25594182578123437</v>
      </c>
      <c r="AH207" s="336">
        <v>95.711132055066287</v>
      </c>
      <c r="AI207" s="336">
        <v>0</v>
      </c>
      <c r="AJ207" s="336">
        <v>74.470199698273319</v>
      </c>
      <c r="AK207" s="336">
        <v>0</v>
      </c>
      <c r="AL207" s="336">
        <v>53.229267341480359</v>
      </c>
      <c r="AM207" s="336">
        <v>0</v>
      </c>
      <c r="AN207" s="336">
        <v>31.988334984687434</v>
      </c>
      <c r="AO207" s="336">
        <v>0</v>
      </c>
      <c r="AP207" s="336">
        <v>10.747402627894518</v>
      </c>
      <c r="AQ207" s="336">
        <v>0</v>
      </c>
      <c r="AR207" s="336">
        <f t="shared" si="291"/>
        <v>2330.3071554719809</v>
      </c>
      <c r="AS207" s="336">
        <f t="shared" si="292"/>
        <v>1191.665140837498</v>
      </c>
    </row>
    <row r="208" spans="1:45" s="297" customFormat="1" x14ac:dyDescent="0.3">
      <c r="A208" s="302" t="s">
        <v>824</v>
      </c>
      <c r="B208" s="285" t="s">
        <v>1063</v>
      </c>
      <c r="C208" s="301" t="s">
        <v>748</v>
      </c>
      <c r="D208" s="324">
        <f>[1]Свод!L199</f>
        <v>1.4136257684491205</v>
      </c>
      <c r="E208" s="324">
        <f>[1]Свод!N199</f>
        <v>48.503921644779204</v>
      </c>
      <c r="F208" s="324">
        <f>[1]Свод!P199</f>
        <v>45.577345789999868</v>
      </c>
      <c r="G208" s="324">
        <f>[1]Свод!R199</f>
        <v>-0.16638021000008019</v>
      </c>
      <c r="H208" s="324">
        <v>17.335356129999997</v>
      </c>
      <c r="I208" s="313">
        <f>I191-I192-I193-I200-I201-I202-I203-I204-I205-I206-I207</f>
        <v>17.335356129999997</v>
      </c>
      <c r="J208" s="324">
        <v>40.235459097127617</v>
      </c>
      <c r="K208" s="313">
        <f>K191-K192-K193-K200-K201-K202-K203-K204-K205-K206-K207</f>
        <v>9.4975920899999728</v>
      </c>
      <c r="L208" s="324">
        <v>53.474285758513112</v>
      </c>
      <c r="M208" s="313">
        <f>M191-M192-M193-M200-M201-M202-M203-M204-M205-M206-M207</f>
        <v>54.546687033713098</v>
      </c>
      <c r="N208" s="324">
        <v>75.954348008861473</v>
      </c>
      <c r="O208" s="313">
        <f>O191-O192-O193-O200-O201-O202-O203-O204-O205-O206-O207</f>
        <v>50.375924410549608</v>
      </c>
      <c r="P208" s="324">
        <v>82.302692645086381</v>
      </c>
      <c r="Q208" s="313">
        <f>Q191-Q192-Q193-Q200-Q201-Q202-Q203-Q204-Q205-Q206-Q207</f>
        <v>66.528395380027973</v>
      </c>
      <c r="R208" s="324">
        <v>91.830318831251304</v>
      </c>
      <c r="S208" s="313">
        <f>S191-S192-S193-S200-S201-S202-S203-S204-S205-S206-S207</f>
        <v>72.841521781864174</v>
      </c>
      <c r="T208" s="324">
        <v>106.15735308362608</v>
      </c>
      <c r="U208" s="313">
        <f>U191-U192-U193-U200-U201-U202-U203-U204-U205-U206-U207</f>
        <v>81.00066966260195</v>
      </c>
      <c r="V208" s="324">
        <v>104.34207367613486</v>
      </c>
      <c r="W208" s="324">
        <f>U208*1.03-5</f>
        <v>78.430689752480006</v>
      </c>
      <c r="X208" s="324">
        <v>102.4723358864189</v>
      </c>
      <c r="Y208" s="324">
        <f>W208*1.03-5</f>
        <v>75.783610445054407</v>
      </c>
      <c r="Z208" s="324">
        <v>105.54650596301147</v>
      </c>
      <c r="AA208" s="324">
        <f>Y208*1.03</f>
        <v>78.057118758406048</v>
      </c>
      <c r="AB208" s="324">
        <v>108.71290114190181</v>
      </c>
      <c r="AC208" s="324">
        <f t="shared" si="293"/>
        <v>80.398832321158238</v>
      </c>
      <c r="AD208" s="324">
        <v>111.97428817615886</v>
      </c>
      <c r="AE208" s="324">
        <f t="shared" si="293"/>
        <v>82.810797290792991</v>
      </c>
      <c r="AF208" s="324">
        <v>115.33351682144364</v>
      </c>
      <c r="AG208" s="324">
        <f t="shared" si="293"/>
        <v>85.295121209516779</v>
      </c>
      <c r="AH208" s="324">
        <v>118.79352232608694</v>
      </c>
      <c r="AI208" s="324">
        <f t="shared" si="293"/>
        <v>87.853974845802284</v>
      </c>
      <c r="AJ208" s="324">
        <v>122.35732799586955</v>
      </c>
      <c r="AK208" s="324">
        <f t="shared" si="293"/>
        <v>90.489594091176357</v>
      </c>
      <c r="AL208" s="324">
        <v>126.02804783574564</v>
      </c>
      <c r="AM208" s="324">
        <f t="shared" si="293"/>
        <v>93.204281913911657</v>
      </c>
      <c r="AN208" s="324">
        <v>129.80888927081801</v>
      </c>
      <c r="AO208" s="324">
        <f t="shared" si="293"/>
        <v>96.000410371329011</v>
      </c>
      <c r="AP208" s="324">
        <v>133.70315594894257</v>
      </c>
      <c r="AQ208" s="324">
        <f t="shared" si="293"/>
        <v>98.88042268246889</v>
      </c>
      <c r="AR208" s="324">
        <f t="shared" si="291"/>
        <v>1841.6908915902263</v>
      </c>
      <c r="AS208" s="324">
        <f t="shared" si="292"/>
        <v>1394.6595131640815</v>
      </c>
    </row>
    <row r="209" spans="1:45" s="297" customFormat="1" ht="26.25" customHeight="1" x14ac:dyDescent="0.3">
      <c r="A209" s="302" t="s">
        <v>543</v>
      </c>
      <c r="B209" s="295" t="s">
        <v>1023</v>
      </c>
      <c r="C209" s="301" t="s">
        <v>748</v>
      </c>
      <c r="D209" s="324">
        <f>[1]Свод!L200</f>
        <v>0</v>
      </c>
      <c r="E209" s="324">
        <f>[1]Свод!N200</f>
        <v>0</v>
      </c>
      <c r="F209" s="324">
        <f>[1]Свод!P200</f>
        <v>0</v>
      </c>
      <c r="G209" s="324">
        <f>[1]Свод!R200</f>
        <v>0</v>
      </c>
      <c r="H209" s="324">
        <v>1.7698260000000001</v>
      </c>
      <c r="I209" s="313">
        <f>('[4]12.БДДС (ДПН)'!$G$210)/1000</f>
        <v>1.7698260000000001</v>
      </c>
      <c r="J209" s="324">
        <v>0</v>
      </c>
      <c r="K209" s="313">
        <f>('[4]12.БДДС (ДПН)'!$H$210)/1000</f>
        <v>0</v>
      </c>
      <c r="L209" s="324">
        <v>0</v>
      </c>
      <c r="M209" s="313">
        <f>('[4]12.БДДС (ДПН)'!$Q$210)/1000</f>
        <v>0</v>
      </c>
      <c r="N209" s="324">
        <v>212.92392000000001</v>
      </c>
      <c r="O209" s="313">
        <f>('[4]12.БДДС (ДПН)'!$BE$210)/1000</f>
        <v>212.92392000000001</v>
      </c>
      <c r="P209" s="324">
        <v>0</v>
      </c>
      <c r="Q209" s="313">
        <f>('[4]12.БДДС (ДПН)'!$BK$210)/1000</f>
        <v>0</v>
      </c>
      <c r="R209" s="324">
        <v>0</v>
      </c>
      <c r="S209" s="313">
        <f>('[4]12.БДДС (ДПН)'!$BQ$210)/1000</f>
        <v>0</v>
      </c>
      <c r="T209" s="324">
        <v>0</v>
      </c>
      <c r="U209" s="313">
        <f>('[4]12.БДДС (ДПН)'!$BW$210)/1000</f>
        <v>0</v>
      </c>
      <c r="V209" s="324">
        <v>0</v>
      </c>
      <c r="W209" s="324">
        <f t="shared" si="293"/>
        <v>0</v>
      </c>
      <c r="X209" s="324">
        <v>0</v>
      </c>
      <c r="Y209" s="324">
        <f>[1]Свод!AJ200</f>
        <v>0</v>
      </c>
      <c r="Z209" s="324">
        <v>0</v>
      </c>
      <c r="AA209" s="324">
        <f>[1]Свод!AL200</f>
        <v>0</v>
      </c>
      <c r="AB209" s="324">
        <v>0</v>
      </c>
      <c r="AC209" s="324">
        <f>[1]Свод!AN200</f>
        <v>0</v>
      </c>
      <c r="AD209" s="324">
        <v>0</v>
      </c>
      <c r="AE209" s="324">
        <f>[1]Свод!AP200</f>
        <v>0</v>
      </c>
      <c r="AF209" s="324">
        <v>0</v>
      </c>
      <c r="AG209" s="324">
        <f>[1]Свод!AR200</f>
        <v>0</v>
      </c>
      <c r="AH209" s="324">
        <v>0</v>
      </c>
      <c r="AI209" s="324">
        <f>[1]Свод!AT200</f>
        <v>0</v>
      </c>
      <c r="AJ209" s="324">
        <v>0</v>
      </c>
      <c r="AK209" s="324">
        <f>[1]Свод!AV200</f>
        <v>0</v>
      </c>
      <c r="AL209" s="324">
        <v>0</v>
      </c>
      <c r="AM209" s="324">
        <f>[1]Свод!AX200</f>
        <v>0</v>
      </c>
      <c r="AN209" s="324">
        <v>0</v>
      </c>
      <c r="AO209" s="324">
        <f>[1]Свод!AZ200</f>
        <v>0</v>
      </c>
      <c r="AP209" s="324">
        <v>0</v>
      </c>
      <c r="AQ209" s="324">
        <v>0</v>
      </c>
      <c r="AR209" s="324">
        <f t="shared" si="291"/>
        <v>214.693746</v>
      </c>
      <c r="AS209" s="324">
        <f t="shared" si="292"/>
        <v>214.693746</v>
      </c>
    </row>
    <row r="210" spans="1:45" s="297" customFormat="1" x14ac:dyDescent="0.3">
      <c r="A210" s="302" t="s">
        <v>544</v>
      </c>
      <c r="B210" s="285" t="s">
        <v>44</v>
      </c>
      <c r="C210" s="301" t="s">
        <v>748</v>
      </c>
      <c r="D210" s="324">
        <f>[1]Свод!L201</f>
        <v>0</v>
      </c>
      <c r="E210" s="324">
        <f>[1]Свод!N201</f>
        <v>0</v>
      </c>
      <c r="F210" s="324">
        <f>[1]Свод!P201</f>
        <v>0</v>
      </c>
      <c r="G210" s="324">
        <f>[1]Свод!R201</f>
        <v>0</v>
      </c>
      <c r="H210" s="324">
        <v>1.7698260000000001</v>
      </c>
      <c r="I210" s="313">
        <f>('[4]12.БДДС (ДПН)'!$G$218)/1000</f>
        <v>1.7698260000000001</v>
      </c>
      <c r="J210" s="324">
        <v>0</v>
      </c>
      <c r="K210" s="313">
        <f>('[4]12.БДДС (ДПН)'!$H$218)/1000</f>
        <v>0</v>
      </c>
      <c r="L210" s="324">
        <v>0</v>
      </c>
      <c r="M210" s="313">
        <f>('[4]12.БДДС (ДПН)'!$Q$218)/1000</f>
        <v>0</v>
      </c>
      <c r="N210" s="324">
        <v>212.92392000000001</v>
      </c>
      <c r="O210" s="313">
        <f>('[4]12.БДДС (ДПН)'!$BE$218)/1000</f>
        <v>212.92392000000001</v>
      </c>
      <c r="P210" s="324">
        <v>0</v>
      </c>
      <c r="Q210" s="313">
        <f>('[4]12.БДДС (ДПН)'!$BK$218)/1000</f>
        <v>0</v>
      </c>
      <c r="R210" s="324">
        <v>0</v>
      </c>
      <c r="S210" s="313">
        <f>('[4]12.БДДС (ДПН)'!$BQ$218)/1000</f>
        <v>0</v>
      </c>
      <c r="T210" s="324">
        <v>0</v>
      </c>
      <c r="U210" s="313">
        <f>('[4]12.БДДС (ДПН)'!$BW$218)/1000</f>
        <v>0</v>
      </c>
      <c r="V210" s="324">
        <v>0</v>
      </c>
      <c r="W210" s="324">
        <f t="shared" si="293"/>
        <v>0</v>
      </c>
      <c r="X210" s="324">
        <v>0</v>
      </c>
      <c r="Y210" s="324">
        <f>[1]Свод!AJ201</f>
        <v>0</v>
      </c>
      <c r="Z210" s="324">
        <v>0</v>
      </c>
      <c r="AA210" s="324">
        <f>[1]Свод!AL201</f>
        <v>0</v>
      </c>
      <c r="AB210" s="324">
        <v>0</v>
      </c>
      <c r="AC210" s="324">
        <f>[1]Свод!AN201</f>
        <v>0</v>
      </c>
      <c r="AD210" s="324">
        <v>0</v>
      </c>
      <c r="AE210" s="324">
        <f>[1]Свод!AP201</f>
        <v>0</v>
      </c>
      <c r="AF210" s="324">
        <v>0</v>
      </c>
      <c r="AG210" s="324">
        <f>[1]Свод!AR201</f>
        <v>0</v>
      </c>
      <c r="AH210" s="324">
        <v>0</v>
      </c>
      <c r="AI210" s="324">
        <f>[1]Свод!AT201</f>
        <v>0</v>
      </c>
      <c r="AJ210" s="324">
        <v>0</v>
      </c>
      <c r="AK210" s="324">
        <f>[1]Свод!AV201</f>
        <v>0</v>
      </c>
      <c r="AL210" s="324">
        <v>0</v>
      </c>
      <c r="AM210" s="324">
        <f>[1]Свод!AX201</f>
        <v>0</v>
      </c>
      <c r="AN210" s="324">
        <v>0</v>
      </c>
      <c r="AO210" s="324">
        <f>[1]Свод!AZ201</f>
        <v>0</v>
      </c>
      <c r="AP210" s="324">
        <v>0</v>
      </c>
      <c r="AQ210" s="324">
        <f>[1]Свод!BB201</f>
        <v>0</v>
      </c>
      <c r="AR210" s="324">
        <f t="shared" si="291"/>
        <v>214.693746</v>
      </c>
      <c r="AS210" s="324">
        <f t="shared" si="292"/>
        <v>214.693746</v>
      </c>
    </row>
    <row r="211" spans="1:45" s="297" customFormat="1" x14ac:dyDescent="0.3">
      <c r="A211" s="302" t="s">
        <v>545</v>
      </c>
      <c r="B211" s="285" t="s">
        <v>68</v>
      </c>
      <c r="C211" s="301" t="s">
        <v>748</v>
      </c>
      <c r="D211" s="313">
        <v>0</v>
      </c>
      <c r="E211" s="313">
        <v>0</v>
      </c>
      <c r="F211" s="313">
        <v>0</v>
      </c>
      <c r="G211" s="313">
        <v>0</v>
      </c>
      <c r="H211" s="313">
        <v>0</v>
      </c>
      <c r="I211" s="313">
        <v>0</v>
      </c>
      <c r="J211" s="313">
        <v>0</v>
      </c>
      <c r="K211" s="313">
        <v>0</v>
      </c>
      <c r="L211" s="313">
        <v>0</v>
      </c>
      <c r="M211" s="313">
        <v>0</v>
      </c>
      <c r="N211" s="313">
        <v>0</v>
      </c>
      <c r="O211" s="313">
        <v>0</v>
      </c>
      <c r="P211" s="313">
        <v>0</v>
      </c>
      <c r="Q211" s="313">
        <v>0</v>
      </c>
      <c r="R211" s="313">
        <v>0</v>
      </c>
      <c r="S211" s="313">
        <v>0</v>
      </c>
      <c r="T211" s="313">
        <v>0</v>
      </c>
      <c r="U211" s="313">
        <v>0</v>
      </c>
      <c r="V211" s="313">
        <v>0</v>
      </c>
      <c r="W211" s="313">
        <f t="shared" si="293"/>
        <v>0</v>
      </c>
      <c r="X211" s="313">
        <v>0</v>
      </c>
      <c r="Y211" s="313">
        <v>0</v>
      </c>
      <c r="Z211" s="313">
        <v>0</v>
      </c>
      <c r="AA211" s="313">
        <v>0</v>
      </c>
      <c r="AB211" s="313">
        <v>0</v>
      </c>
      <c r="AC211" s="313">
        <v>0</v>
      </c>
      <c r="AD211" s="313">
        <v>0</v>
      </c>
      <c r="AE211" s="313">
        <v>0</v>
      </c>
      <c r="AF211" s="313">
        <v>0</v>
      </c>
      <c r="AG211" s="313">
        <v>0</v>
      </c>
      <c r="AH211" s="313">
        <v>0</v>
      </c>
      <c r="AI211" s="313">
        <v>0</v>
      </c>
      <c r="AJ211" s="313">
        <v>0</v>
      </c>
      <c r="AK211" s="313">
        <v>0</v>
      </c>
      <c r="AL211" s="313">
        <v>0</v>
      </c>
      <c r="AM211" s="313">
        <v>0</v>
      </c>
      <c r="AN211" s="313">
        <v>0</v>
      </c>
      <c r="AO211" s="313">
        <v>0</v>
      </c>
      <c r="AP211" s="313">
        <v>0</v>
      </c>
      <c r="AQ211" s="313">
        <v>0</v>
      </c>
      <c r="AR211" s="324">
        <f t="shared" si="291"/>
        <v>0</v>
      </c>
      <c r="AS211" s="324">
        <f t="shared" si="292"/>
        <v>0</v>
      </c>
    </row>
    <row r="212" spans="1:45" s="297" customFormat="1" ht="34.5" customHeight="1" x14ac:dyDescent="0.3">
      <c r="A212" s="302" t="s">
        <v>653</v>
      </c>
      <c r="B212" s="141" t="s">
        <v>1070</v>
      </c>
      <c r="C212" s="301" t="s">
        <v>748</v>
      </c>
      <c r="D212" s="313">
        <v>0</v>
      </c>
      <c r="E212" s="313">
        <v>0</v>
      </c>
      <c r="F212" s="313">
        <v>0</v>
      </c>
      <c r="G212" s="313">
        <v>0</v>
      </c>
      <c r="H212" s="313">
        <v>0</v>
      </c>
      <c r="I212" s="313">
        <v>0</v>
      </c>
      <c r="J212" s="313">
        <v>0</v>
      </c>
      <c r="K212" s="313">
        <v>0</v>
      </c>
      <c r="L212" s="313">
        <v>0</v>
      </c>
      <c r="M212" s="313">
        <v>0</v>
      </c>
      <c r="N212" s="313">
        <v>0</v>
      </c>
      <c r="O212" s="313">
        <v>0</v>
      </c>
      <c r="P212" s="313">
        <v>0</v>
      </c>
      <c r="Q212" s="313">
        <v>0</v>
      </c>
      <c r="R212" s="313">
        <v>0</v>
      </c>
      <c r="S212" s="313">
        <v>0</v>
      </c>
      <c r="T212" s="313">
        <v>0</v>
      </c>
      <c r="U212" s="313">
        <v>0</v>
      </c>
      <c r="V212" s="313">
        <v>0</v>
      </c>
      <c r="W212" s="313">
        <v>0</v>
      </c>
      <c r="X212" s="313">
        <v>0</v>
      </c>
      <c r="Y212" s="313">
        <v>0</v>
      </c>
      <c r="Z212" s="313">
        <v>0</v>
      </c>
      <c r="AA212" s="313">
        <v>0</v>
      </c>
      <c r="AB212" s="313">
        <v>0</v>
      </c>
      <c r="AC212" s="313">
        <v>0</v>
      </c>
      <c r="AD212" s="313">
        <v>0</v>
      </c>
      <c r="AE212" s="313">
        <v>0</v>
      </c>
      <c r="AF212" s="313">
        <v>0</v>
      </c>
      <c r="AG212" s="313">
        <v>0</v>
      </c>
      <c r="AH212" s="313">
        <v>0</v>
      </c>
      <c r="AI212" s="313">
        <v>0</v>
      </c>
      <c r="AJ212" s="313">
        <v>0</v>
      </c>
      <c r="AK212" s="313">
        <v>0</v>
      </c>
      <c r="AL212" s="313">
        <v>0</v>
      </c>
      <c r="AM212" s="313">
        <v>0</v>
      </c>
      <c r="AN212" s="313">
        <v>0</v>
      </c>
      <c r="AO212" s="313">
        <v>0</v>
      </c>
      <c r="AP212" s="313">
        <v>0</v>
      </c>
      <c r="AQ212" s="313">
        <v>0</v>
      </c>
      <c r="AR212" s="313">
        <f t="shared" si="291"/>
        <v>0</v>
      </c>
      <c r="AS212" s="313">
        <f t="shared" si="292"/>
        <v>0</v>
      </c>
    </row>
    <row r="213" spans="1:45" s="297" customFormat="1" x14ac:dyDescent="0.3">
      <c r="A213" s="302" t="s">
        <v>654</v>
      </c>
      <c r="B213" s="286" t="s">
        <v>620</v>
      </c>
      <c r="C213" s="301" t="s">
        <v>748</v>
      </c>
      <c r="D213" s="313">
        <v>0</v>
      </c>
      <c r="E213" s="313">
        <v>0</v>
      </c>
      <c r="F213" s="313">
        <v>0</v>
      </c>
      <c r="G213" s="313">
        <v>0</v>
      </c>
      <c r="H213" s="313">
        <v>0</v>
      </c>
      <c r="I213" s="313">
        <v>0</v>
      </c>
      <c r="J213" s="313">
        <v>0</v>
      </c>
      <c r="K213" s="313">
        <v>0</v>
      </c>
      <c r="L213" s="313">
        <v>0</v>
      </c>
      <c r="M213" s="313">
        <v>0</v>
      </c>
      <c r="N213" s="313">
        <v>0</v>
      </c>
      <c r="O213" s="313">
        <v>0</v>
      </c>
      <c r="P213" s="313">
        <v>0</v>
      </c>
      <c r="Q213" s="313">
        <v>0</v>
      </c>
      <c r="R213" s="313">
        <v>0</v>
      </c>
      <c r="S213" s="313">
        <v>0</v>
      </c>
      <c r="T213" s="313">
        <v>0</v>
      </c>
      <c r="U213" s="313">
        <v>0</v>
      </c>
      <c r="V213" s="313">
        <v>0</v>
      </c>
      <c r="W213" s="313">
        <v>0</v>
      </c>
      <c r="X213" s="313">
        <v>0</v>
      </c>
      <c r="Y213" s="313">
        <v>0</v>
      </c>
      <c r="Z213" s="313">
        <v>0</v>
      </c>
      <c r="AA213" s="313">
        <v>0</v>
      </c>
      <c r="AB213" s="313">
        <v>0</v>
      </c>
      <c r="AC213" s="313">
        <v>0</v>
      </c>
      <c r="AD213" s="313">
        <v>0</v>
      </c>
      <c r="AE213" s="313">
        <v>0</v>
      </c>
      <c r="AF213" s="313">
        <v>0</v>
      </c>
      <c r="AG213" s="313">
        <v>0</v>
      </c>
      <c r="AH213" s="313">
        <v>0</v>
      </c>
      <c r="AI213" s="313">
        <v>0</v>
      </c>
      <c r="AJ213" s="313">
        <v>0</v>
      </c>
      <c r="AK213" s="313">
        <v>0</v>
      </c>
      <c r="AL213" s="313">
        <v>0</v>
      </c>
      <c r="AM213" s="313">
        <v>0</v>
      </c>
      <c r="AN213" s="313">
        <v>0</v>
      </c>
      <c r="AO213" s="313">
        <v>0</v>
      </c>
      <c r="AP213" s="313">
        <v>0</v>
      </c>
      <c r="AQ213" s="313">
        <v>0</v>
      </c>
      <c r="AR213" s="313">
        <f t="shared" si="291"/>
        <v>0</v>
      </c>
      <c r="AS213" s="313">
        <f t="shared" si="292"/>
        <v>0</v>
      </c>
    </row>
    <row r="214" spans="1:45" s="297" customFormat="1" x14ac:dyDescent="0.3">
      <c r="A214" s="302" t="s">
        <v>655</v>
      </c>
      <c r="B214" s="286" t="s">
        <v>738</v>
      </c>
      <c r="C214" s="301" t="s">
        <v>748</v>
      </c>
      <c r="D214" s="313">
        <v>0</v>
      </c>
      <c r="E214" s="313">
        <v>0</v>
      </c>
      <c r="F214" s="313">
        <v>0</v>
      </c>
      <c r="G214" s="313">
        <v>0</v>
      </c>
      <c r="H214" s="313">
        <v>0</v>
      </c>
      <c r="I214" s="313">
        <v>0</v>
      </c>
      <c r="J214" s="313">
        <v>0</v>
      </c>
      <c r="K214" s="313">
        <v>0</v>
      </c>
      <c r="L214" s="313">
        <v>0</v>
      </c>
      <c r="M214" s="313">
        <v>0</v>
      </c>
      <c r="N214" s="313">
        <v>0</v>
      </c>
      <c r="O214" s="313">
        <v>0</v>
      </c>
      <c r="P214" s="313">
        <v>0</v>
      </c>
      <c r="Q214" s="313">
        <v>0</v>
      </c>
      <c r="R214" s="313">
        <v>0</v>
      </c>
      <c r="S214" s="313">
        <v>0</v>
      </c>
      <c r="T214" s="313">
        <v>0</v>
      </c>
      <c r="U214" s="313">
        <v>0</v>
      </c>
      <c r="V214" s="313">
        <v>0</v>
      </c>
      <c r="W214" s="313">
        <v>0</v>
      </c>
      <c r="X214" s="313">
        <v>0</v>
      </c>
      <c r="Y214" s="313">
        <v>0</v>
      </c>
      <c r="Z214" s="313">
        <v>0</v>
      </c>
      <c r="AA214" s="313">
        <v>0</v>
      </c>
      <c r="AB214" s="313">
        <v>0</v>
      </c>
      <c r="AC214" s="313">
        <v>0</v>
      </c>
      <c r="AD214" s="313">
        <v>0</v>
      </c>
      <c r="AE214" s="313">
        <v>0</v>
      </c>
      <c r="AF214" s="313">
        <v>0</v>
      </c>
      <c r="AG214" s="313">
        <v>0</v>
      </c>
      <c r="AH214" s="313">
        <v>0</v>
      </c>
      <c r="AI214" s="313">
        <v>0</v>
      </c>
      <c r="AJ214" s="313">
        <v>0</v>
      </c>
      <c r="AK214" s="313">
        <v>0</v>
      </c>
      <c r="AL214" s="313">
        <v>0</v>
      </c>
      <c r="AM214" s="313">
        <v>0</v>
      </c>
      <c r="AN214" s="313">
        <v>0</v>
      </c>
      <c r="AO214" s="313">
        <v>0</v>
      </c>
      <c r="AP214" s="313">
        <v>0</v>
      </c>
      <c r="AQ214" s="313">
        <v>0</v>
      </c>
      <c r="AR214" s="313">
        <f t="shared" si="291"/>
        <v>0</v>
      </c>
      <c r="AS214" s="313">
        <f t="shared" si="292"/>
        <v>0</v>
      </c>
    </row>
    <row r="215" spans="1:45" s="297" customFormat="1" x14ac:dyDescent="0.3">
      <c r="A215" s="302" t="s">
        <v>546</v>
      </c>
      <c r="B215" s="285" t="s">
        <v>1064</v>
      </c>
      <c r="C215" s="301" t="s">
        <v>748</v>
      </c>
      <c r="D215" s="324">
        <f>[1]Свод!L206</f>
        <v>0</v>
      </c>
      <c r="E215" s="324">
        <f>[1]Свод!N206</f>
        <v>0</v>
      </c>
      <c r="F215" s="324">
        <f>[1]Свод!P206</f>
        <v>0</v>
      </c>
      <c r="G215" s="324">
        <f>[1]Свод!R206</f>
        <v>0</v>
      </c>
      <c r="H215" s="324">
        <v>0</v>
      </c>
      <c r="I215" s="313">
        <f>I209-I210</f>
        <v>0</v>
      </c>
      <c r="J215" s="324">
        <v>0</v>
      </c>
      <c r="K215" s="313">
        <f>K209-K210</f>
        <v>0</v>
      </c>
      <c r="L215" s="324">
        <v>0</v>
      </c>
      <c r="M215" s="313">
        <f>M209-M210</f>
        <v>0</v>
      </c>
      <c r="N215" s="324">
        <v>0</v>
      </c>
      <c r="O215" s="313">
        <f>O209-O210</f>
        <v>0</v>
      </c>
      <c r="P215" s="324">
        <v>0</v>
      </c>
      <c r="Q215" s="313">
        <f>Q209-Q210</f>
        <v>0</v>
      </c>
      <c r="R215" s="324">
        <v>0</v>
      </c>
      <c r="S215" s="313">
        <f>S209-S210</f>
        <v>0</v>
      </c>
      <c r="T215" s="324">
        <v>0</v>
      </c>
      <c r="U215" s="313">
        <f>U209-U210</f>
        <v>0</v>
      </c>
      <c r="V215" s="324">
        <v>0</v>
      </c>
      <c r="W215" s="324">
        <f t="shared" si="293"/>
        <v>0</v>
      </c>
      <c r="X215" s="324">
        <v>0</v>
      </c>
      <c r="Y215" s="324">
        <f>[1]Свод!AJ206</f>
        <v>0</v>
      </c>
      <c r="Z215" s="324">
        <v>0</v>
      </c>
      <c r="AA215" s="324">
        <f>[1]Свод!AL206</f>
        <v>0</v>
      </c>
      <c r="AB215" s="324">
        <v>0</v>
      </c>
      <c r="AC215" s="324">
        <f>[1]Свод!AN206</f>
        <v>0</v>
      </c>
      <c r="AD215" s="324">
        <v>0</v>
      </c>
      <c r="AE215" s="324">
        <f>[1]Свод!AP206</f>
        <v>0</v>
      </c>
      <c r="AF215" s="324">
        <v>0</v>
      </c>
      <c r="AG215" s="324">
        <f>[1]Свод!AR206</f>
        <v>0</v>
      </c>
      <c r="AH215" s="324">
        <v>0</v>
      </c>
      <c r="AI215" s="324">
        <f>[1]Свод!AT206</f>
        <v>0</v>
      </c>
      <c r="AJ215" s="324">
        <v>0</v>
      </c>
      <c r="AK215" s="324">
        <f>[1]Свод!AV206</f>
        <v>0</v>
      </c>
      <c r="AL215" s="324">
        <v>0</v>
      </c>
      <c r="AM215" s="324">
        <f>[1]Свод!AX206</f>
        <v>0</v>
      </c>
      <c r="AN215" s="324">
        <v>0</v>
      </c>
      <c r="AO215" s="324">
        <f>[1]Свод!AZ206</f>
        <v>0</v>
      </c>
      <c r="AP215" s="324">
        <v>0</v>
      </c>
      <c r="AQ215" s="324">
        <f>[1]Свод!BB206</f>
        <v>0</v>
      </c>
      <c r="AR215" s="324">
        <f t="shared" si="291"/>
        <v>0</v>
      </c>
      <c r="AS215" s="324">
        <f t="shared" si="292"/>
        <v>0</v>
      </c>
    </row>
    <row r="216" spans="1:45" s="297" customFormat="1" x14ac:dyDescent="0.3">
      <c r="A216" s="302" t="s">
        <v>548</v>
      </c>
      <c r="B216" s="295" t="s">
        <v>1024</v>
      </c>
      <c r="C216" s="301" t="s">
        <v>748</v>
      </c>
      <c r="D216" s="324">
        <f>[1]Свод!L207</f>
        <v>50.324666370000003</v>
      </c>
      <c r="E216" s="324">
        <f>[1]Свод!N207</f>
        <v>120.7471866185</v>
      </c>
      <c r="F216" s="324">
        <f>[1]Свод!P207</f>
        <v>156.27391959773882</v>
      </c>
      <c r="G216" s="324">
        <f>[1]Свод!R207</f>
        <v>143.72758854</v>
      </c>
      <c r="H216" s="324">
        <v>124.292607922</v>
      </c>
      <c r="I216" s="313">
        <f>('[4]12.БДДС (ДПН)'!$G$220)/1000</f>
        <v>124.292607922</v>
      </c>
      <c r="J216" s="324">
        <v>134.06614153200002</v>
      </c>
      <c r="K216" s="313">
        <f>('[4]12.БДДС (ДПН)'!$H$220)/1000</f>
        <v>134.209730826</v>
      </c>
      <c r="L216" s="324">
        <v>134.35041686596</v>
      </c>
      <c r="M216" s="313">
        <f>('[4]12.БДДС (ДПН)'!$Q$220)/1000</f>
        <v>133.90793700272582</v>
      </c>
      <c r="N216" s="324">
        <v>1648.9955066814885</v>
      </c>
      <c r="O216" s="313">
        <f>('[4]12.БДДС (ДПН)'!$BE$220)/1000</f>
        <v>142.9177027269468</v>
      </c>
      <c r="P216" s="324">
        <v>109.20353174557789</v>
      </c>
      <c r="Q216" s="313">
        <f>('[4]12.БДДС (ДПН)'!$BK$220)/1000</f>
        <v>1647.9521873023775</v>
      </c>
      <c r="R216" s="324">
        <v>120.0018699245103</v>
      </c>
      <c r="S216" s="313">
        <f>('[4]12.БДДС (ДПН)'!$BQ$220)/1000</f>
        <v>120.0018699245103</v>
      </c>
      <c r="T216" s="324">
        <v>131.49639285000001</v>
      </c>
      <c r="U216" s="313">
        <f>('[4]12.БДДС (ДПН)'!$BW$220)/1000</f>
        <v>131.49639285000001</v>
      </c>
      <c r="V216" s="324">
        <v>123.7710648</v>
      </c>
      <c r="W216" s="324">
        <f>W217</f>
        <v>123.7710648</v>
      </c>
      <c r="X216" s="324">
        <v>94.453899269999994</v>
      </c>
      <c r="Y216" s="324">
        <f>[1]Свод!AJ207</f>
        <v>94.453899269999994</v>
      </c>
      <c r="Z216" s="324">
        <v>100.43900019</v>
      </c>
      <c r="AA216" s="324">
        <f>[1]Свод!AL207</f>
        <v>100.43900019</v>
      </c>
      <c r="AB216" s="324">
        <v>60.692331150000008</v>
      </c>
      <c r="AC216" s="324">
        <f>[1]Свод!AN207</f>
        <v>60.692331150000008</v>
      </c>
      <c r="AD216" s="324">
        <v>3.9067528</v>
      </c>
      <c r="AE216" s="324">
        <f>[1]Свод!AP207</f>
        <v>3.9067528</v>
      </c>
      <c r="AF216" s="324">
        <v>0</v>
      </c>
      <c r="AG216" s="324">
        <f>[1]Свод!AR207</f>
        <v>0</v>
      </c>
      <c r="AH216" s="324">
        <v>0</v>
      </c>
      <c r="AI216" s="324">
        <f>[1]Свод!AT207</f>
        <v>0</v>
      </c>
      <c r="AJ216" s="324">
        <v>0</v>
      </c>
      <c r="AK216" s="324">
        <f>[1]Свод!AV207</f>
        <v>0</v>
      </c>
      <c r="AL216" s="324">
        <v>0</v>
      </c>
      <c r="AM216" s="324">
        <f>[1]Свод!AX207</f>
        <v>0</v>
      </c>
      <c r="AN216" s="324">
        <v>0</v>
      </c>
      <c r="AO216" s="324">
        <f>[1]Свод!AZ207</f>
        <v>0</v>
      </c>
      <c r="AP216" s="324">
        <v>0</v>
      </c>
      <c r="AQ216" s="324">
        <v>0</v>
      </c>
      <c r="AR216" s="324">
        <f t="shared" si="291"/>
        <v>3256.7428768577761</v>
      </c>
      <c r="AS216" s="324">
        <f t="shared" si="292"/>
        <v>3289.1148378907997</v>
      </c>
    </row>
    <row r="217" spans="1:45" s="297" customFormat="1" x14ac:dyDescent="0.3">
      <c r="A217" s="302" t="s">
        <v>549</v>
      </c>
      <c r="B217" s="285" t="s">
        <v>1025</v>
      </c>
      <c r="C217" s="301" t="s">
        <v>748</v>
      </c>
      <c r="D217" s="324">
        <f>[1]Свод!L208</f>
        <v>50.324666370000003</v>
      </c>
      <c r="E217" s="324">
        <f>[1]Свод!N208</f>
        <v>120.7471866185</v>
      </c>
      <c r="F217" s="324">
        <f>[1]Свод!P208</f>
        <v>156.27391959773882</v>
      </c>
      <c r="G217" s="324">
        <f>[1]Свод!R208</f>
        <v>143.72758854</v>
      </c>
      <c r="H217" s="324">
        <v>124.292607922</v>
      </c>
      <c r="I217" s="313">
        <f>I216</f>
        <v>124.292607922</v>
      </c>
      <c r="J217" s="324">
        <v>134.06614153200002</v>
      </c>
      <c r="K217" s="313">
        <f>K216</f>
        <v>134.209730826</v>
      </c>
      <c r="L217" s="324">
        <v>134.35041686596</v>
      </c>
      <c r="M217" s="313">
        <f>M216</f>
        <v>133.90793700272582</v>
      </c>
      <c r="N217" s="324">
        <v>1648.9955066814885</v>
      </c>
      <c r="O217" s="313">
        <f>O216</f>
        <v>142.9177027269468</v>
      </c>
      <c r="P217" s="324">
        <v>109.20353174557789</v>
      </c>
      <c r="Q217" s="313">
        <f>Q216</f>
        <v>1647.9521873023775</v>
      </c>
      <c r="R217" s="324">
        <v>120.0018699245103</v>
      </c>
      <c r="S217" s="313">
        <f>S216</f>
        <v>120.0018699245103</v>
      </c>
      <c r="T217" s="324">
        <v>131.49639285000001</v>
      </c>
      <c r="U217" s="313">
        <f>U216</f>
        <v>131.49639285000001</v>
      </c>
      <c r="V217" s="324">
        <v>123.7710648</v>
      </c>
      <c r="W217" s="324">
        <f>W218</f>
        <v>123.7710648</v>
      </c>
      <c r="X217" s="324">
        <v>94.453899269999994</v>
      </c>
      <c r="Y217" s="324">
        <f>[1]Свод!AJ208</f>
        <v>94.453899269999994</v>
      </c>
      <c r="Z217" s="324">
        <v>100.43900019</v>
      </c>
      <c r="AA217" s="324">
        <f>[1]Свод!AL208</f>
        <v>100.43900019</v>
      </c>
      <c r="AB217" s="324">
        <v>60.692331150000008</v>
      </c>
      <c r="AC217" s="324">
        <f>[1]Свод!AN208</f>
        <v>60.692331150000008</v>
      </c>
      <c r="AD217" s="324">
        <v>3.9067528</v>
      </c>
      <c r="AE217" s="324">
        <f>[1]Свод!AP208</f>
        <v>3.9067528</v>
      </c>
      <c r="AF217" s="324">
        <v>0</v>
      </c>
      <c r="AG217" s="324">
        <f>[1]Свод!AR208</f>
        <v>0</v>
      </c>
      <c r="AH217" s="324">
        <v>0</v>
      </c>
      <c r="AI217" s="324">
        <f>[1]Свод!AT208</f>
        <v>0</v>
      </c>
      <c r="AJ217" s="324">
        <v>0</v>
      </c>
      <c r="AK217" s="324">
        <f>[1]Свод!AV208</f>
        <v>0</v>
      </c>
      <c r="AL217" s="324">
        <v>0</v>
      </c>
      <c r="AM217" s="324">
        <f>[1]Свод!AX208</f>
        <v>0</v>
      </c>
      <c r="AN217" s="324">
        <v>0</v>
      </c>
      <c r="AO217" s="324">
        <f>[1]Свод!AZ208</f>
        <v>0</v>
      </c>
      <c r="AP217" s="324">
        <v>0</v>
      </c>
      <c r="AQ217" s="324">
        <v>0</v>
      </c>
      <c r="AR217" s="324">
        <f t="shared" si="291"/>
        <v>3256.7428768577761</v>
      </c>
      <c r="AS217" s="324">
        <f t="shared" si="292"/>
        <v>3289.1148378907997</v>
      </c>
    </row>
    <row r="218" spans="1:45" s="297" customFormat="1" x14ac:dyDescent="0.3">
      <c r="A218" s="302" t="s">
        <v>656</v>
      </c>
      <c r="B218" s="141" t="s">
        <v>866</v>
      </c>
      <c r="C218" s="301" t="s">
        <v>748</v>
      </c>
      <c r="D218" s="324">
        <f>[1]Свод!L209</f>
        <v>50.324666370000003</v>
      </c>
      <c r="E218" s="324">
        <f>[1]Свод!N209</f>
        <v>120.7471866185</v>
      </c>
      <c r="F218" s="324">
        <f>[1]Свод!P209</f>
        <v>156.27391959773882</v>
      </c>
      <c r="G218" s="324">
        <f>[1]Свод!R209</f>
        <v>143.72758854</v>
      </c>
      <c r="H218" s="324">
        <v>124.292607922</v>
      </c>
      <c r="I218" s="313">
        <f>I217</f>
        <v>124.292607922</v>
      </c>
      <c r="J218" s="324">
        <v>134.06614153200002</v>
      </c>
      <c r="K218" s="313">
        <f>K217</f>
        <v>134.209730826</v>
      </c>
      <c r="L218" s="324">
        <v>134.35041686596</v>
      </c>
      <c r="M218" s="313">
        <f>M217</f>
        <v>133.90793700272582</v>
      </c>
      <c r="N218" s="324">
        <v>1648.9955066814885</v>
      </c>
      <c r="O218" s="313">
        <f>O217</f>
        <v>142.9177027269468</v>
      </c>
      <c r="P218" s="324">
        <v>109.20353174557789</v>
      </c>
      <c r="Q218" s="313">
        <f>Q217</f>
        <v>1647.9521873023775</v>
      </c>
      <c r="R218" s="324">
        <v>120.0018699245103</v>
      </c>
      <c r="S218" s="313">
        <f>S217</f>
        <v>120.0018699245103</v>
      </c>
      <c r="T218" s="324">
        <v>131.49639285000001</v>
      </c>
      <c r="U218" s="313">
        <f>U217</f>
        <v>131.49639285000001</v>
      </c>
      <c r="V218" s="324">
        <v>123.7710648</v>
      </c>
      <c r="W218" s="324">
        <f>W380</f>
        <v>123.7710648</v>
      </c>
      <c r="X218" s="324">
        <v>94.453899269999994</v>
      </c>
      <c r="Y218" s="324">
        <f t="shared" ref="Y218:AK218" si="301">Y380</f>
        <v>94.453899269999994</v>
      </c>
      <c r="Z218" s="324">
        <v>100.43900019</v>
      </c>
      <c r="AA218" s="324">
        <f t="shared" si="301"/>
        <v>100.43900019</v>
      </c>
      <c r="AB218" s="324">
        <v>60.692331150000008</v>
      </c>
      <c r="AC218" s="324">
        <f t="shared" si="301"/>
        <v>60.692331150000008</v>
      </c>
      <c r="AD218" s="324">
        <v>3.9067528</v>
      </c>
      <c r="AE218" s="324">
        <f t="shared" si="301"/>
        <v>3.9067528</v>
      </c>
      <c r="AF218" s="324">
        <v>0</v>
      </c>
      <c r="AG218" s="324">
        <f t="shared" si="301"/>
        <v>0</v>
      </c>
      <c r="AH218" s="324">
        <v>0</v>
      </c>
      <c r="AI218" s="324">
        <f t="shared" si="301"/>
        <v>0</v>
      </c>
      <c r="AJ218" s="324">
        <v>0</v>
      </c>
      <c r="AK218" s="324">
        <f t="shared" si="301"/>
        <v>0</v>
      </c>
      <c r="AL218" s="324">
        <v>0</v>
      </c>
      <c r="AM218" s="324">
        <f t="shared" ref="AM218" si="302">AM380</f>
        <v>0</v>
      </c>
      <c r="AN218" s="324">
        <v>0</v>
      </c>
      <c r="AO218" s="324">
        <f t="shared" ref="AO218" si="303">AO380</f>
        <v>0</v>
      </c>
      <c r="AP218" s="324">
        <v>0</v>
      </c>
      <c r="AQ218" s="324">
        <f>AQ380</f>
        <v>0</v>
      </c>
      <c r="AR218" s="324">
        <f t="shared" si="291"/>
        <v>3256.7428768577761</v>
      </c>
      <c r="AS218" s="324">
        <f t="shared" si="292"/>
        <v>3289.1148378907997</v>
      </c>
    </row>
    <row r="219" spans="1:45" s="297" customFormat="1" x14ac:dyDescent="0.3">
      <c r="A219" s="302" t="s">
        <v>657</v>
      </c>
      <c r="B219" s="141" t="s">
        <v>867</v>
      </c>
      <c r="C219" s="301" t="s">
        <v>748</v>
      </c>
      <c r="D219" s="313">
        <v>0</v>
      </c>
      <c r="E219" s="313">
        <v>0</v>
      </c>
      <c r="F219" s="313">
        <v>0</v>
      </c>
      <c r="G219" s="313">
        <v>0</v>
      </c>
      <c r="H219" s="313">
        <v>0</v>
      </c>
      <c r="I219" s="313">
        <v>0</v>
      </c>
      <c r="J219" s="313">
        <v>0</v>
      </c>
      <c r="K219" s="313">
        <v>0</v>
      </c>
      <c r="L219" s="313">
        <v>0</v>
      </c>
      <c r="M219" s="313">
        <v>0</v>
      </c>
      <c r="N219" s="313">
        <v>0</v>
      </c>
      <c r="O219" s="313">
        <v>0</v>
      </c>
      <c r="P219" s="313">
        <v>0</v>
      </c>
      <c r="Q219" s="313">
        <v>0</v>
      </c>
      <c r="R219" s="313">
        <v>0</v>
      </c>
      <c r="S219" s="313">
        <v>0</v>
      </c>
      <c r="T219" s="313">
        <v>0</v>
      </c>
      <c r="U219" s="313">
        <v>0</v>
      </c>
      <c r="V219" s="313">
        <v>0</v>
      </c>
      <c r="W219" s="313">
        <v>0</v>
      </c>
      <c r="X219" s="313">
        <v>0</v>
      </c>
      <c r="Y219" s="313">
        <v>0</v>
      </c>
      <c r="Z219" s="313">
        <v>0</v>
      </c>
      <c r="AA219" s="313">
        <v>0</v>
      </c>
      <c r="AB219" s="313">
        <v>0</v>
      </c>
      <c r="AC219" s="313">
        <v>0</v>
      </c>
      <c r="AD219" s="313">
        <v>0</v>
      </c>
      <c r="AE219" s="313">
        <v>0</v>
      </c>
      <c r="AF219" s="313">
        <v>0</v>
      </c>
      <c r="AG219" s="313">
        <v>0</v>
      </c>
      <c r="AH219" s="313">
        <v>0</v>
      </c>
      <c r="AI219" s="313">
        <v>0</v>
      </c>
      <c r="AJ219" s="313">
        <v>0</v>
      </c>
      <c r="AK219" s="313">
        <v>0</v>
      </c>
      <c r="AL219" s="313">
        <v>0</v>
      </c>
      <c r="AM219" s="313">
        <v>0</v>
      </c>
      <c r="AN219" s="313">
        <v>0</v>
      </c>
      <c r="AO219" s="313">
        <v>0</v>
      </c>
      <c r="AP219" s="313">
        <v>0</v>
      </c>
      <c r="AQ219" s="313">
        <v>0</v>
      </c>
      <c r="AR219" s="313">
        <f t="shared" si="291"/>
        <v>0</v>
      </c>
      <c r="AS219" s="313">
        <f t="shared" si="292"/>
        <v>0</v>
      </c>
    </row>
    <row r="220" spans="1:45" s="297" customFormat="1" x14ac:dyDescent="0.3">
      <c r="A220" s="302" t="s">
        <v>658</v>
      </c>
      <c r="B220" s="141" t="s">
        <v>868</v>
      </c>
      <c r="C220" s="301" t="s">
        <v>748</v>
      </c>
      <c r="D220" s="313">
        <v>0</v>
      </c>
      <c r="E220" s="313">
        <v>0</v>
      </c>
      <c r="F220" s="313">
        <v>0</v>
      </c>
      <c r="G220" s="313">
        <v>0</v>
      </c>
      <c r="H220" s="313">
        <v>0</v>
      </c>
      <c r="I220" s="313">
        <v>0</v>
      </c>
      <c r="J220" s="313">
        <v>0</v>
      </c>
      <c r="K220" s="313">
        <v>0</v>
      </c>
      <c r="L220" s="313">
        <v>0</v>
      </c>
      <c r="M220" s="313">
        <v>0</v>
      </c>
      <c r="N220" s="313">
        <v>0</v>
      </c>
      <c r="O220" s="313">
        <v>0</v>
      </c>
      <c r="P220" s="313">
        <v>0</v>
      </c>
      <c r="Q220" s="313">
        <v>0</v>
      </c>
      <c r="R220" s="313">
        <v>0</v>
      </c>
      <c r="S220" s="313">
        <v>0</v>
      </c>
      <c r="T220" s="313">
        <v>0</v>
      </c>
      <c r="U220" s="313">
        <v>0</v>
      </c>
      <c r="V220" s="313">
        <v>0</v>
      </c>
      <c r="W220" s="313">
        <v>0</v>
      </c>
      <c r="X220" s="313">
        <v>0</v>
      </c>
      <c r="Y220" s="313">
        <v>0</v>
      </c>
      <c r="Z220" s="313">
        <v>0</v>
      </c>
      <c r="AA220" s="313">
        <v>0</v>
      </c>
      <c r="AB220" s="313">
        <v>0</v>
      </c>
      <c r="AC220" s="313">
        <v>0</v>
      </c>
      <c r="AD220" s="313">
        <v>0</v>
      </c>
      <c r="AE220" s="313">
        <v>0</v>
      </c>
      <c r="AF220" s="313">
        <v>0</v>
      </c>
      <c r="AG220" s="313">
        <v>0</v>
      </c>
      <c r="AH220" s="313">
        <v>0</v>
      </c>
      <c r="AI220" s="313">
        <v>0</v>
      </c>
      <c r="AJ220" s="313">
        <v>0</v>
      </c>
      <c r="AK220" s="313">
        <v>0</v>
      </c>
      <c r="AL220" s="313">
        <v>0</v>
      </c>
      <c r="AM220" s="313">
        <v>0</v>
      </c>
      <c r="AN220" s="313">
        <v>0</v>
      </c>
      <c r="AO220" s="313">
        <v>0</v>
      </c>
      <c r="AP220" s="313">
        <v>0</v>
      </c>
      <c r="AQ220" s="313">
        <v>0</v>
      </c>
      <c r="AR220" s="313">
        <f t="shared" si="291"/>
        <v>0</v>
      </c>
      <c r="AS220" s="313">
        <f t="shared" si="292"/>
        <v>0</v>
      </c>
    </row>
    <row r="221" spans="1:45" s="297" customFormat="1" x14ac:dyDescent="0.3">
      <c r="A221" s="302" t="s">
        <v>659</v>
      </c>
      <c r="B221" s="141" t="s">
        <v>869</v>
      </c>
      <c r="C221" s="301" t="s">
        <v>748</v>
      </c>
      <c r="D221" s="313">
        <v>0</v>
      </c>
      <c r="E221" s="313">
        <v>0</v>
      </c>
      <c r="F221" s="313">
        <v>0</v>
      </c>
      <c r="G221" s="313">
        <v>0</v>
      </c>
      <c r="H221" s="313">
        <v>0</v>
      </c>
      <c r="I221" s="313">
        <v>0</v>
      </c>
      <c r="J221" s="313">
        <v>0</v>
      </c>
      <c r="K221" s="313">
        <v>0</v>
      </c>
      <c r="L221" s="313">
        <v>0</v>
      </c>
      <c r="M221" s="313">
        <v>0</v>
      </c>
      <c r="N221" s="313">
        <v>0</v>
      </c>
      <c r="O221" s="313">
        <v>0</v>
      </c>
      <c r="P221" s="313">
        <v>0</v>
      </c>
      <c r="Q221" s="313">
        <v>0</v>
      </c>
      <c r="R221" s="313">
        <v>0</v>
      </c>
      <c r="S221" s="313">
        <v>0</v>
      </c>
      <c r="T221" s="313">
        <v>0</v>
      </c>
      <c r="U221" s="313">
        <v>0</v>
      </c>
      <c r="V221" s="313">
        <v>0</v>
      </c>
      <c r="W221" s="313">
        <v>0</v>
      </c>
      <c r="X221" s="313">
        <v>0</v>
      </c>
      <c r="Y221" s="313">
        <v>0</v>
      </c>
      <c r="Z221" s="313">
        <v>0</v>
      </c>
      <c r="AA221" s="313">
        <v>0</v>
      </c>
      <c r="AB221" s="313">
        <v>0</v>
      </c>
      <c r="AC221" s="313">
        <v>0</v>
      </c>
      <c r="AD221" s="313">
        <v>0</v>
      </c>
      <c r="AE221" s="313">
        <v>0</v>
      </c>
      <c r="AF221" s="313">
        <v>0</v>
      </c>
      <c r="AG221" s="313">
        <v>0</v>
      </c>
      <c r="AH221" s="313">
        <v>0</v>
      </c>
      <c r="AI221" s="313">
        <v>0</v>
      </c>
      <c r="AJ221" s="313">
        <v>0</v>
      </c>
      <c r="AK221" s="313">
        <v>0</v>
      </c>
      <c r="AL221" s="313">
        <v>0</v>
      </c>
      <c r="AM221" s="313">
        <v>0</v>
      </c>
      <c r="AN221" s="313">
        <v>0</v>
      </c>
      <c r="AO221" s="313">
        <v>0</v>
      </c>
      <c r="AP221" s="313">
        <v>0</v>
      </c>
      <c r="AQ221" s="313">
        <v>0</v>
      </c>
      <c r="AR221" s="313">
        <f t="shared" si="291"/>
        <v>0</v>
      </c>
      <c r="AS221" s="313">
        <f t="shared" si="292"/>
        <v>0</v>
      </c>
    </row>
    <row r="222" spans="1:45" s="297" customFormat="1" x14ac:dyDescent="0.3">
      <c r="A222" s="302" t="s">
        <v>791</v>
      </c>
      <c r="B222" s="141" t="s">
        <v>870</v>
      </c>
      <c r="C222" s="301" t="s">
        <v>748</v>
      </c>
      <c r="D222" s="313">
        <v>0</v>
      </c>
      <c r="E222" s="313">
        <v>0</v>
      </c>
      <c r="F222" s="313">
        <v>0</v>
      </c>
      <c r="G222" s="313">
        <v>0</v>
      </c>
      <c r="H222" s="313">
        <v>0</v>
      </c>
      <c r="I222" s="313">
        <v>0</v>
      </c>
      <c r="J222" s="313">
        <v>0</v>
      </c>
      <c r="K222" s="313">
        <v>0</v>
      </c>
      <c r="L222" s="313">
        <v>0</v>
      </c>
      <c r="M222" s="313">
        <v>0</v>
      </c>
      <c r="N222" s="313">
        <v>0</v>
      </c>
      <c r="O222" s="313">
        <v>0</v>
      </c>
      <c r="P222" s="313">
        <v>0</v>
      </c>
      <c r="Q222" s="313">
        <v>0</v>
      </c>
      <c r="R222" s="313">
        <v>0</v>
      </c>
      <c r="S222" s="313">
        <v>0</v>
      </c>
      <c r="T222" s="313">
        <v>0</v>
      </c>
      <c r="U222" s="313">
        <v>0</v>
      </c>
      <c r="V222" s="313">
        <v>0</v>
      </c>
      <c r="W222" s="313">
        <v>0</v>
      </c>
      <c r="X222" s="313">
        <v>0</v>
      </c>
      <c r="Y222" s="313">
        <v>0</v>
      </c>
      <c r="Z222" s="313">
        <v>0</v>
      </c>
      <c r="AA222" s="313">
        <v>0</v>
      </c>
      <c r="AB222" s="313">
        <v>0</v>
      </c>
      <c r="AC222" s="313">
        <v>0</v>
      </c>
      <c r="AD222" s="313">
        <v>0</v>
      </c>
      <c r="AE222" s="313">
        <v>0</v>
      </c>
      <c r="AF222" s="313">
        <v>0</v>
      </c>
      <c r="AG222" s="313">
        <v>0</v>
      </c>
      <c r="AH222" s="313">
        <v>0</v>
      </c>
      <c r="AI222" s="313">
        <v>0</v>
      </c>
      <c r="AJ222" s="313">
        <v>0</v>
      </c>
      <c r="AK222" s="313">
        <v>0</v>
      </c>
      <c r="AL222" s="313">
        <v>0</v>
      </c>
      <c r="AM222" s="313">
        <v>0</v>
      </c>
      <c r="AN222" s="313">
        <v>0</v>
      </c>
      <c r="AO222" s="313">
        <v>0</v>
      </c>
      <c r="AP222" s="313">
        <v>0</v>
      </c>
      <c r="AQ222" s="313">
        <v>0</v>
      </c>
      <c r="AR222" s="313">
        <f t="shared" si="291"/>
        <v>0</v>
      </c>
      <c r="AS222" s="313">
        <f t="shared" si="292"/>
        <v>0</v>
      </c>
    </row>
    <row r="223" spans="1:45" s="297" customFormat="1" x14ac:dyDescent="0.3">
      <c r="A223" s="302" t="s">
        <v>792</v>
      </c>
      <c r="B223" s="141" t="s">
        <v>547</v>
      </c>
      <c r="C223" s="301" t="s">
        <v>748</v>
      </c>
      <c r="D223" s="313">
        <v>0</v>
      </c>
      <c r="E223" s="313">
        <v>0</v>
      </c>
      <c r="F223" s="313">
        <v>0</v>
      </c>
      <c r="G223" s="313">
        <v>0</v>
      </c>
      <c r="H223" s="313">
        <v>0</v>
      </c>
      <c r="I223" s="313">
        <v>0</v>
      </c>
      <c r="J223" s="313">
        <v>0</v>
      </c>
      <c r="K223" s="313">
        <v>0</v>
      </c>
      <c r="L223" s="313">
        <v>0</v>
      </c>
      <c r="M223" s="313">
        <v>0</v>
      </c>
      <c r="N223" s="313">
        <v>0</v>
      </c>
      <c r="O223" s="313">
        <v>0</v>
      </c>
      <c r="P223" s="313">
        <v>0</v>
      </c>
      <c r="Q223" s="313">
        <v>0</v>
      </c>
      <c r="R223" s="313">
        <v>0</v>
      </c>
      <c r="S223" s="313">
        <v>0</v>
      </c>
      <c r="T223" s="313">
        <v>0</v>
      </c>
      <c r="U223" s="313">
        <v>0</v>
      </c>
      <c r="V223" s="313">
        <v>0</v>
      </c>
      <c r="W223" s="313">
        <v>0</v>
      </c>
      <c r="X223" s="313">
        <v>0</v>
      </c>
      <c r="Y223" s="313">
        <v>0</v>
      </c>
      <c r="Z223" s="313">
        <v>0</v>
      </c>
      <c r="AA223" s="313">
        <v>0</v>
      </c>
      <c r="AB223" s="313">
        <v>0</v>
      </c>
      <c r="AC223" s="313">
        <v>0</v>
      </c>
      <c r="AD223" s="313">
        <v>0</v>
      </c>
      <c r="AE223" s="313">
        <v>0</v>
      </c>
      <c r="AF223" s="313">
        <v>0</v>
      </c>
      <c r="AG223" s="313">
        <v>0</v>
      </c>
      <c r="AH223" s="313">
        <v>0</v>
      </c>
      <c r="AI223" s="313">
        <v>0</v>
      </c>
      <c r="AJ223" s="313">
        <v>0</v>
      </c>
      <c r="AK223" s="313">
        <v>0</v>
      </c>
      <c r="AL223" s="313">
        <v>0</v>
      </c>
      <c r="AM223" s="313">
        <v>0</v>
      </c>
      <c r="AN223" s="313">
        <v>0</v>
      </c>
      <c r="AO223" s="313">
        <v>0</v>
      </c>
      <c r="AP223" s="313">
        <v>0</v>
      </c>
      <c r="AQ223" s="313">
        <v>0</v>
      </c>
      <c r="AR223" s="313">
        <f t="shared" si="291"/>
        <v>0</v>
      </c>
      <c r="AS223" s="313">
        <f t="shared" si="292"/>
        <v>0</v>
      </c>
    </row>
    <row r="224" spans="1:45" s="297" customFormat="1" x14ac:dyDescent="0.3">
      <c r="A224" s="302" t="s">
        <v>550</v>
      </c>
      <c r="B224" s="285" t="s">
        <v>56</v>
      </c>
      <c r="C224" s="301" t="s">
        <v>748</v>
      </c>
      <c r="D224" s="313">
        <v>0</v>
      </c>
      <c r="E224" s="313">
        <v>0</v>
      </c>
      <c r="F224" s="313">
        <v>0</v>
      </c>
      <c r="G224" s="313">
        <v>0</v>
      </c>
      <c r="H224" s="313">
        <v>0</v>
      </c>
      <c r="I224" s="313">
        <v>0</v>
      </c>
      <c r="J224" s="313">
        <v>0</v>
      </c>
      <c r="K224" s="313">
        <v>0</v>
      </c>
      <c r="L224" s="313">
        <v>0</v>
      </c>
      <c r="M224" s="313">
        <v>0</v>
      </c>
      <c r="N224" s="313">
        <v>0</v>
      </c>
      <c r="O224" s="313">
        <v>0</v>
      </c>
      <c r="P224" s="313">
        <v>0</v>
      </c>
      <c r="Q224" s="313">
        <v>0</v>
      </c>
      <c r="R224" s="313">
        <v>0</v>
      </c>
      <c r="S224" s="313">
        <v>0</v>
      </c>
      <c r="T224" s="313">
        <v>0</v>
      </c>
      <c r="U224" s="313">
        <v>0</v>
      </c>
      <c r="V224" s="313">
        <v>0</v>
      </c>
      <c r="W224" s="313">
        <v>0</v>
      </c>
      <c r="X224" s="313">
        <v>0</v>
      </c>
      <c r="Y224" s="313">
        <v>0</v>
      </c>
      <c r="Z224" s="313">
        <v>0</v>
      </c>
      <c r="AA224" s="313">
        <v>0</v>
      </c>
      <c r="AB224" s="313">
        <v>0</v>
      </c>
      <c r="AC224" s="313">
        <v>0</v>
      </c>
      <c r="AD224" s="313">
        <v>0</v>
      </c>
      <c r="AE224" s="313">
        <v>0</v>
      </c>
      <c r="AF224" s="313">
        <v>0</v>
      </c>
      <c r="AG224" s="313">
        <v>0</v>
      </c>
      <c r="AH224" s="313">
        <v>0</v>
      </c>
      <c r="AI224" s="313">
        <v>0</v>
      </c>
      <c r="AJ224" s="313">
        <v>0</v>
      </c>
      <c r="AK224" s="313">
        <v>0</v>
      </c>
      <c r="AL224" s="313">
        <v>0</v>
      </c>
      <c r="AM224" s="313">
        <v>0</v>
      </c>
      <c r="AN224" s="313">
        <v>0</v>
      </c>
      <c r="AO224" s="313">
        <v>0</v>
      </c>
      <c r="AP224" s="313">
        <v>0</v>
      </c>
      <c r="AQ224" s="313">
        <v>0</v>
      </c>
      <c r="AR224" s="313">
        <f t="shared" si="291"/>
        <v>0</v>
      </c>
      <c r="AS224" s="313">
        <f t="shared" si="292"/>
        <v>0</v>
      </c>
    </row>
    <row r="225" spans="1:45" s="297" customFormat="1" x14ac:dyDescent="0.3">
      <c r="A225" s="302" t="s">
        <v>551</v>
      </c>
      <c r="B225" s="285" t="s">
        <v>1069</v>
      </c>
      <c r="C225" s="301" t="s">
        <v>748</v>
      </c>
      <c r="D225" s="313">
        <v>0</v>
      </c>
      <c r="E225" s="313">
        <v>0</v>
      </c>
      <c r="F225" s="313">
        <v>0</v>
      </c>
      <c r="G225" s="313">
        <v>0</v>
      </c>
      <c r="H225" s="313">
        <v>0</v>
      </c>
      <c r="I225" s="313">
        <v>0</v>
      </c>
      <c r="J225" s="313">
        <v>0</v>
      </c>
      <c r="K225" s="313">
        <v>0</v>
      </c>
      <c r="L225" s="313">
        <v>0</v>
      </c>
      <c r="M225" s="313">
        <v>0</v>
      </c>
      <c r="N225" s="313">
        <v>0</v>
      </c>
      <c r="O225" s="313">
        <v>0</v>
      </c>
      <c r="P225" s="313">
        <v>0</v>
      </c>
      <c r="Q225" s="313">
        <v>0</v>
      </c>
      <c r="R225" s="313">
        <v>0</v>
      </c>
      <c r="S225" s="313">
        <v>0</v>
      </c>
      <c r="T225" s="313">
        <v>0</v>
      </c>
      <c r="U225" s="313">
        <v>0</v>
      </c>
      <c r="V225" s="313">
        <v>0</v>
      </c>
      <c r="W225" s="313">
        <v>0</v>
      </c>
      <c r="X225" s="313">
        <v>0</v>
      </c>
      <c r="Y225" s="313">
        <v>0</v>
      </c>
      <c r="Z225" s="313">
        <v>0</v>
      </c>
      <c r="AA225" s="313">
        <v>0</v>
      </c>
      <c r="AB225" s="313">
        <v>0</v>
      </c>
      <c r="AC225" s="313">
        <v>0</v>
      </c>
      <c r="AD225" s="313">
        <v>0</v>
      </c>
      <c r="AE225" s="313">
        <v>0</v>
      </c>
      <c r="AF225" s="313">
        <v>0</v>
      </c>
      <c r="AG225" s="313">
        <v>0</v>
      </c>
      <c r="AH225" s="313">
        <v>0</v>
      </c>
      <c r="AI225" s="313">
        <v>0</v>
      </c>
      <c r="AJ225" s="313">
        <v>0</v>
      </c>
      <c r="AK225" s="313">
        <v>0</v>
      </c>
      <c r="AL225" s="313">
        <v>0</v>
      </c>
      <c r="AM225" s="313">
        <v>0</v>
      </c>
      <c r="AN225" s="313">
        <v>0</v>
      </c>
      <c r="AO225" s="313">
        <v>0</v>
      </c>
      <c r="AP225" s="313">
        <v>0</v>
      </c>
      <c r="AQ225" s="313">
        <v>0</v>
      </c>
      <c r="AR225" s="313">
        <f t="shared" si="291"/>
        <v>0</v>
      </c>
      <c r="AS225" s="313">
        <f t="shared" si="292"/>
        <v>0</v>
      </c>
    </row>
    <row r="226" spans="1:45" s="305" customFormat="1" x14ac:dyDescent="0.3">
      <c r="A226" s="302" t="s">
        <v>925</v>
      </c>
      <c r="B226" s="285" t="s">
        <v>863</v>
      </c>
      <c r="C226" s="301">
        <v>0</v>
      </c>
      <c r="D226" s="324" t="s">
        <v>590</v>
      </c>
      <c r="E226" s="324" t="s">
        <v>590</v>
      </c>
      <c r="F226" s="324" t="s">
        <v>590</v>
      </c>
      <c r="G226" s="324" t="s">
        <v>590</v>
      </c>
      <c r="H226" s="324" t="s">
        <v>590</v>
      </c>
      <c r="I226" s="324" t="s">
        <v>590</v>
      </c>
      <c r="J226" s="324" t="s">
        <v>590</v>
      </c>
      <c r="K226" s="324" t="s">
        <v>590</v>
      </c>
      <c r="L226" s="324" t="s">
        <v>590</v>
      </c>
      <c r="M226" s="324" t="s">
        <v>590</v>
      </c>
      <c r="N226" s="324" t="s">
        <v>590</v>
      </c>
      <c r="O226" s="324" t="s">
        <v>590</v>
      </c>
      <c r="P226" s="324" t="s">
        <v>590</v>
      </c>
      <c r="Q226" s="324" t="s">
        <v>590</v>
      </c>
      <c r="R226" s="324" t="s">
        <v>590</v>
      </c>
      <c r="S226" s="324" t="s">
        <v>590</v>
      </c>
      <c r="T226" s="324" t="s">
        <v>590</v>
      </c>
      <c r="U226" s="324" t="s">
        <v>590</v>
      </c>
      <c r="V226" s="324" t="s">
        <v>590</v>
      </c>
      <c r="W226" s="324" t="s">
        <v>590</v>
      </c>
      <c r="X226" s="324" t="s">
        <v>590</v>
      </c>
      <c r="Y226" s="324" t="s">
        <v>590</v>
      </c>
      <c r="Z226" s="324" t="s">
        <v>590</v>
      </c>
      <c r="AA226" s="324" t="s">
        <v>590</v>
      </c>
      <c r="AB226" s="324" t="s">
        <v>590</v>
      </c>
      <c r="AC226" s="324" t="s">
        <v>590</v>
      </c>
      <c r="AD226" s="324" t="s">
        <v>590</v>
      </c>
      <c r="AE226" s="324" t="s">
        <v>590</v>
      </c>
      <c r="AF226" s="324" t="s">
        <v>590</v>
      </c>
      <c r="AG226" s="324" t="s">
        <v>590</v>
      </c>
      <c r="AH226" s="324" t="s">
        <v>590</v>
      </c>
      <c r="AI226" s="324" t="s">
        <v>590</v>
      </c>
      <c r="AJ226" s="324" t="s">
        <v>590</v>
      </c>
      <c r="AK226" s="324" t="s">
        <v>590</v>
      </c>
      <c r="AL226" s="324" t="s">
        <v>590</v>
      </c>
      <c r="AM226" s="324" t="s">
        <v>590</v>
      </c>
      <c r="AN226" s="324" t="s">
        <v>590</v>
      </c>
      <c r="AO226" s="324" t="s">
        <v>590</v>
      </c>
      <c r="AP226" s="324" t="s">
        <v>590</v>
      </c>
      <c r="AQ226" s="324" t="s">
        <v>590</v>
      </c>
      <c r="AR226" s="324" t="s">
        <v>590</v>
      </c>
      <c r="AS226" s="324" t="s">
        <v>590</v>
      </c>
    </row>
    <row r="227" spans="1:45" s="297" customFormat="1" ht="31.2" x14ac:dyDescent="0.3">
      <c r="A227" s="302" t="s">
        <v>926</v>
      </c>
      <c r="B227" s="285" t="s">
        <v>927</v>
      </c>
      <c r="C227" s="301" t="s">
        <v>748</v>
      </c>
      <c r="D227" s="313">
        <v>0</v>
      </c>
      <c r="E227" s="313">
        <v>0</v>
      </c>
      <c r="F227" s="313">
        <v>0</v>
      </c>
      <c r="G227" s="313">
        <v>0</v>
      </c>
      <c r="H227" s="313">
        <v>0</v>
      </c>
      <c r="I227" s="313">
        <v>0</v>
      </c>
      <c r="J227" s="313">
        <v>0</v>
      </c>
      <c r="K227" s="313">
        <v>0</v>
      </c>
      <c r="L227" s="313">
        <v>0</v>
      </c>
      <c r="M227" s="313">
        <v>0</v>
      </c>
      <c r="N227" s="313">
        <v>0</v>
      </c>
      <c r="O227" s="313">
        <v>0</v>
      </c>
      <c r="P227" s="313">
        <v>0</v>
      </c>
      <c r="Q227" s="313">
        <v>0</v>
      </c>
      <c r="R227" s="313">
        <v>0</v>
      </c>
      <c r="S227" s="313">
        <v>0</v>
      </c>
      <c r="T227" s="313">
        <v>0</v>
      </c>
      <c r="U227" s="313">
        <v>0</v>
      </c>
      <c r="V227" s="313">
        <v>0</v>
      </c>
      <c r="W227" s="313">
        <v>0</v>
      </c>
      <c r="X227" s="313">
        <v>0</v>
      </c>
      <c r="Y227" s="313">
        <v>0</v>
      </c>
      <c r="Z227" s="313">
        <v>0</v>
      </c>
      <c r="AA227" s="313">
        <v>0</v>
      </c>
      <c r="AB227" s="313">
        <v>0</v>
      </c>
      <c r="AC227" s="313">
        <v>0</v>
      </c>
      <c r="AD227" s="313">
        <v>0</v>
      </c>
      <c r="AE227" s="313">
        <v>0</v>
      </c>
      <c r="AF227" s="313">
        <v>0</v>
      </c>
      <c r="AG227" s="313">
        <v>0</v>
      </c>
      <c r="AH227" s="313">
        <v>0</v>
      </c>
      <c r="AI227" s="313">
        <v>0</v>
      </c>
      <c r="AJ227" s="313">
        <v>0</v>
      </c>
      <c r="AK227" s="313">
        <v>0</v>
      </c>
      <c r="AL227" s="313">
        <v>0</v>
      </c>
      <c r="AM227" s="313">
        <v>0</v>
      </c>
      <c r="AN227" s="313">
        <v>0</v>
      </c>
      <c r="AO227" s="313">
        <v>0</v>
      </c>
      <c r="AP227" s="313">
        <v>0</v>
      </c>
      <c r="AQ227" s="313">
        <v>0</v>
      </c>
      <c r="AR227" s="313">
        <f t="shared" si="291"/>
        <v>0</v>
      </c>
      <c r="AS227" s="313">
        <f t="shared" si="292"/>
        <v>0</v>
      </c>
    </row>
    <row r="228" spans="1:45" s="297" customFormat="1" x14ac:dyDescent="0.3">
      <c r="A228" s="302" t="s">
        <v>552</v>
      </c>
      <c r="B228" s="295" t="s">
        <v>1026</v>
      </c>
      <c r="C228" s="301" t="s">
        <v>748</v>
      </c>
      <c r="D228" s="324">
        <f>[1]Свод!L219</f>
        <v>0</v>
      </c>
      <c r="E228" s="324">
        <f>[1]Свод!N219</f>
        <v>0</v>
      </c>
      <c r="F228" s="324">
        <f>[1]Свод!P219</f>
        <v>0</v>
      </c>
      <c r="G228" s="324">
        <f>[1]Свод!R219</f>
        <v>14.863022540000001</v>
      </c>
      <c r="H228" s="324">
        <v>2.5367721400000005</v>
      </c>
      <c r="I228" s="313">
        <f>I229</f>
        <v>2.5367721400000005</v>
      </c>
      <c r="J228" s="324">
        <v>16.253774679182914</v>
      </c>
      <c r="K228" s="313">
        <f>K229</f>
        <v>18.254414489999998</v>
      </c>
      <c r="L228" s="324">
        <v>15.622483802074056</v>
      </c>
      <c r="M228" s="313">
        <f>'[4]12.БДДС (ДПН)'!$Q$240/1000</f>
        <v>18.703046345229914</v>
      </c>
      <c r="N228" s="324">
        <v>1557.4345989999999</v>
      </c>
      <c r="O228" s="313">
        <f>'[4]12.БДДС (ДПН)'!$BE$240/1000</f>
        <v>19.112946999999998</v>
      </c>
      <c r="P228" s="324">
        <v>17.201652999999997</v>
      </c>
      <c r="Q228" s="313">
        <f>'[4]12.БДДС (ДПН)'!$BK$240/1000</f>
        <v>1555.5233049999999</v>
      </c>
      <c r="R228" s="324">
        <v>15.481487</v>
      </c>
      <c r="S228" s="313">
        <f>'[4]12.БДДС (ДПН)'!$BQ$240/1000</f>
        <v>15.481487</v>
      </c>
      <c r="T228" s="324">
        <v>13.933339</v>
      </c>
      <c r="U228" s="313">
        <f>'[4]12.БДДС (ДПН)'!$BW$240/1000</f>
        <v>13.933339</v>
      </c>
      <c r="V228" s="324">
        <v>14.351339170000001</v>
      </c>
      <c r="W228" s="324">
        <f t="shared" si="293"/>
        <v>14.351339170000001</v>
      </c>
      <c r="X228" s="324">
        <v>14.781879345100002</v>
      </c>
      <c r="Y228" s="324">
        <f t="shared" si="293"/>
        <v>14.781879345100002</v>
      </c>
      <c r="Z228" s="324">
        <v>15.225335725453002</v>
      </c>
      <c r="AA228" s="324">
        <f t="shared" si="293"/>
        <v>15.225335725453002</v>
      </c>
      <c r="AB228" s="324">
        <v>15.682095797216592</v>
      </c>
      <c r="AC228" s="324">
        <f t="shared" si="293"/>
        <v>15.682095797216592</v>
      </c>
      <c r="AD228" s="324">
        <v>16.15255867113309</v>
      </c>
      <c r="AE228" s="324">
        <f t="shared" si="293"/>
        <v>16.15255867113309</v>
      </c>
      <c r="AF228" s="324">
        <v>16.637135431267083</v>
      </c>
      <c r="AG228" s="324">
        <f t="shared" si="293"/>
        <v>16.637135431267083</v>
      </c>
      <c r="AH228" s="324">
        <v>17.136249494205096</v>
      </c>
      <c r="AI228" s="324">
        <f t="shared" si="293"/>
        <v>17.136249494205096</v>
      </c>
      <c r="AJ228" s="324">
        <v>17.650336979031248</v>
      </c>
      <c r="AK228" s="324">
        <f t="shared" si="293"/>
        <v>17.650336979031248</v>
      </c>
      <c r="AL228" s="324">
        <v>18.179847088402187</v>
      </c>
      <c r="AM228" s="324">
        <f t="shared" si="293"/>
        <v>18.179847088402187</v>
      </c>
      <c r="AN228" s="324">
        <v>18.725242501054254</v>
      </c>
      <c r="AO228" s="324">
        <f t="shared" si="293"/>
        <v>18.725242501054254</v>
      </c>
      <c r="AP228" s="324">
        <v>19.286999776085882</v>
      </c>
      <c r="AQ228" s="324">
        <f t="shared" si="293"/>
        <v>19.286999776085882</v>
      </c>
      <c r="AR228" s="324">
        <f t="shared" si="291"/>
        <v>1837.1361511402051</v>
      </c>
      <c r="AS228" s="324">
        <f t="shared" si="292"/>
        <v>1842.217353494178</v>
      </c>
    </row>
    <row r="229" spans="1:45" s="297" customFormat="1" x14ac:dyDescent="0.3">
      <c r="A229" s="302" t="s">
        <v>553</v>
      </c>
      <c r="B229" s="285" t="s">
        <v>57</v>
      </c>
      <c r="C229" s="301" t="s">
        <v>748</v>
      </c>
      <c r="D229" s="324">
        <f>[1]Свод!L220</f>
        <v>0</v>
      </c>
      <c r="E229" s="324">
        <f>[1]Свод!N220</f>
        <v>0</v>
      </c>
      <c r="F229" s="324">
        <f>[1]Свод!P220</f>
        <v>0</v>
      </c>
      <c r="G229" s="324">
        <f>[1]Свод!R220</f>
        <v>14.863022540000001</v>
      </c>
      <c r="H229" s="324">
        <v>2.5367721400000005</v>
      </c>
      <c r="I229" s="313">
        <f>'[4]12.БДДС (ДПН)'!$G$251/1000</f>
        <v>2.5367721400000005</v>
      </c>
      <c r="J229" s="324">
        <v>16.253774679182914</v>
      </c>
      <c r="K229" s="313">
        <f>'[4]12.БДДС (ДПН)'!$H$251/1000</f>
        <v>18.254414489999998</v>
      </c>
      <c r="L229" s="324">
        <v>15.622483802074056</v>
      </c>
      <c r="M229" s="313">
        <f>'[4]12.БДДС (ДПН)'!$Q$251/1000</f>
        <v>18.703046345229914</v>
      </c>
      <c r="N229" s="324">
        <v>19.112946999999998</v>
      </c>
      <c r="O229" s="313">
        <f>'[4]12.БДДС (ДПН)'!$BE$251/1000</f>
        <v>19.112946999999998</v>
      </c>
      <c r="P229" s="324">
        <v>17.201652999999997</v>
      </c>
      <c r="Q229" s="313">
        <f>'[4]12.БДДС (ДПН)'!$BK$251/1000</f>
        <v>17.201652999999997</v>
      </c>
      <c r="R229" s="324">
        <v>15.481487</v>
      </c>
      <c r="S229" s="313">
        <f>'[4]12.БДДС (ДПН)'!$BQ$251/1000</f>
        <v>15.481487</v>
      </c>
      <c r="T229" s="324">
        <v>13.933339</v>
      </c>
      <c r="U229" s="313">
        <f>'[4]12.БДДС (ДПН)'!$BW$251/1000</f>
        <v>13.933339</v>
      </c>
      <c r="V229" s="324">
        <v>14.351339170000001</v>
      </c>
      <c r="W229" s="324">
        <f t="shared" si="293"/>
        <v>14.351339170000001</v>
      </c>
      <c r="X229" s="324">
        <v>14.781879345100002</v>
      </c>
      <c r="Y229" s="324">
        <f t="shared" si="293"/>
        <v>14.781879345100002</v>
      </c>
      <c r="Z229" s="324">
        <v>15.225335725453002</v>
      </c>
      <c r="AA229" s="324">
        <f t="shared" si="293"/>
        <v>15.225335725453002</v>
      </c>
      <c r="AB229" s="324">
        <v>15.682095797216592</v>
      </c>
      <c r="AC229" s="324">
        <f t="shared" si="293"/>
        <v>15.682095797216592</v>
      </c>
      <c r="AD229" s="324">
        <v>16.15255867113309</v>
      </c>
      <c r="AE229" s="324">
        <f t="shared" si="293"/>
        <v>16.15255867113309</v>
      </c>
      <c r="AF229" s="324">
        <v>16.637135431267083</v>
      </c>
      <c r="AG229" s="324">
        <f t="shared" si="293"/>
        <v>16.637135431267083</v>
      </c>
      <c r="AH229" s="324">
        <v>17.136249494205096</v>
      </c>
      <c r="AI229" s="324">
        <f t="shared" si="293"/>
        <v>17.136249494205096</v>
      </c>
      <c r="AJ229" s="324">
        <v>17.650336979031248</v>
      </c>
      <c r="AK229" s="324">
        <f t="shared" si="293"/>
        <v>17.650336979031248</v>
      </c>
      <c r="AL229" s="324">
        <v>18.179847088402187</v>
      </c>
      <c r="AM229" s="324">
        <f t="shared" si="293"/>
        <v>18.179847088402187</v>
      </c>
      <c r="AN229" s="324">
        <v>18.725242501054254</v>
      </c>
      <c r="AO229" s="324">
        <f t="shared" si="293"/>
        <v>18.725242501054254</v>
      </c>
      <c r="AP229" s="324">
        <v>19.286999776085882</v>
      </c>
      <c r="AQ229" s="324">
        <f t="shared" si="293"/>
        <v>19.286999776085882</v>
      </c>
      <c r="AR229" s="324">
        <f t="shared" si="291"/>
        <v>298.81449914020538</v>
      </c>
      <c r="AS229" s="324">
        <f t="shared" si="292"/>
        <v>303.8957014941783</v>
      </c>
    </row>
    <row r="230" spans="1:45" s="297" customFormat="1" x14ac:dyDescent="0.3">
      <c r="A230" s="302" t="s">
        <v>554</v>
      </c>
      <c r="B230" s="285" t="s">
        <v>1027</v>
      </c>
      <c r="C230" s="301" t="s">
        <v>748</v>
      </c>
      <c r="D230" s="324">
        <f>[1]Свод!L221</f>
        <v>0</v>
      </c>
      <c r="E230" s="324">
        <f>[1]Свод!N221</f>
        <v>0</v>
      </c>
      <c r="F230" s="324">
        <f>[1]Свод!P221</f>
        <v>0</v>
      </c>
      <c r="G230" s="324">
        <f>[1]Свод!R221</f>
        <v>0</v>
      </c>
      <c r="H230" s="324">
        <v>0</v>
      </c>
      <c r="I230" s="313">
        <f>'[4]12.БДДС (ДПН)'!$G$242/1000</f>
        <v>0</v>
      </c>
      <c r="J230" s="324">
        <v>0</v>
      </c>
      <c r="K230" s="313">
        <f>'[4]12.БДДС (ДПН)'!$H$242/1000</f>
        <v>0</v>
      </c>
      <c r="L230" s="324">
        <v>0</v>
      </c>
      <c r="M230" s="313">
        <f>'[4]12.БДДС (ДПН)'!$Q$242/1000</f>
        <v>0</v>
      </c>
      <c r="N230" s="324">
        <v>1538.3216520000001</v>
      </c>
      <c r="O230" s="313">
        <f>'[4]12.БДДС (ДПН)'!$BE$242/1000</f>
        <v>0</v>
      </c>
      <c r="P230" s="324">
        <v>0</v>
      </c>
      <c r="Q230" s="313">
        <f>'[4]12.БДДС (ДПН)'!$BK$242/1000</f>
        <v>1538.3216520000001</v>
      </c>
      <c r="R230" s="324">
        <v>0</v>
      </c>
      <c r="S230" s="313">
        <f>'[4]12.БДДС (ДПН)'!$BQ$242/1000</f>
        <v>0</v>
      </c>
      <c r="T230" s="324">
        <v>0</v>
      </c>
      <c r="U230" s="313">
        <f>'[4]12.БДДС (ДПН)'!$BW$242/1000</f>
        <v>0</v>
      </c>
      <c r="V230" s="324">
        <v>0</v>
      </c>
      <c r="W230" s="324">
        <f t="shared" si="293"/>
        <v>0</v>
      </c>
      <c r="X230" s="324">
        <v>0</v>
      </c>
      <c r="Y230" s="324">
        <f t="shared" si="293"/>
        <v>0</v>
      </c>
      <c r="Z230" s="324">
        <v>0</v>
      </c>
      <c r="AA230" s="324">
        <f t="shared" si="293"/>
        <v>0</v>
      </c>
      <c r="AB230" s="324">
        <v>0</v>
      </c>
      <c r="AC230" s="324">
        <f t="shared" si="293"/>
        <v>0</v>
      </c>
      <c r="AD230" s="324">
        <v>0</v>
      </c>
      <c r="AE230" s="324">
        <f t="shared" si="293"/>
        <v>0</v>
      </c>
      <c r="AF230" s="324">
        <v>0</v>
      </c>
      <c r="AG230" s="324">
        <f t="shared" si="293"/>
        <v>0</v>
      </c>
      <c r="AH230" s="324">
        <v>0</v>
      </c>
      <c r="AI230" s="324">
        <f t="shared" si="293"/>
        <v>0</v>
      </c>
      <c r="AJ230" s="324">
        <v>0</v>
      </c>
      <c r="AK230" s="324">
        <f t="shared" si="293"/>
        <v>0</v>
      </c>
      <c r="AL230" s="324">
        <v>0</v>
      </c>
      <c r="AM230" s="324">
        <f t="shared" si="293"/>
        <v>0</v>
      </c>
      <c r="AN230" s="324">
        <v>0</v>
      </c>
      <c r="AO230" s="324">
        <f t="shared" si="293"/>
        <v>0</v>
      </c>
      <c r="AP230" s="324">
        <v>0</v>
      </c>
      <c r="AQ230" s="324">
        <f t="shared" si="293"/>
        <v>0</v>
      </c>
      <c r="AR230" s="324">
        <f t="shared" si="291"/>
        <v>1538.3216520000001</v>
      </c>
      <c r="AS230" s="324">
        <f t="shared" si="292"/>
        <v>1538.3216520000001</v>
      </c>
    </row>
    <row r="231" spans="1:45" s="297" customFormat="1" x14ac:dyDescent="0.3">
      <c r="A231" s="302" t="s">
        <v>606</v>
      </c>
      <c r="B231" s="141" t="s">
        <v>1065</v>
      </c>
      <c r="C231" s="301" t="s">
        <v>748</v>
      </c>
      <c r="D231" s="313">
        <v>0</v>
      </c>
      <c r="E231" s="313">
        <v>0</v>
      </c>
      <c r="F231" s="313">
        <v>0</v>
      </c>
      <c r="G231" s="313">
        <v>0</v>
      </c>
      <c r="H231" s="313">
        <v>0</v>
      </c>
      <c r="I231" s="313">
        <v>0</v>
      </c>
      <c r="J231" s="313">
        <v>0</v>
      </c>
      <c r="K231" s="313">
        <v>0</v>
      </c>
      <c r="L231" s="313">
        <v>0</v>
      </c>
      <c r="M231" s="313">
        <v>0</v>
      </c>
      <c r="N231" s="313">
        <v>0</v>
      </c>
      <c r="O231" s="313">
        <v>0</v>
      </c>
      <c r="P231" s="313">
        <v>0</v>
      </c>
      <c r="Q231" s="313">
        <v>0</v>
      </c>
      <c r="R231" s="313">
        <v>0</v>
      </c>
      <c r="S231" s="313">
        <v>0</v>
      </c>
      <c r="T231" s="313">
        <v>0</v>
      </c>
      <c r="U231" s="313">
        <v>0</v>
      </c>
      <c r="V231" s="313">
        <v>0</v>
      </c>
      <c r="W231" s="313">
        <v>0</v>
      </c>
      <c r="X231" s="313">
        <v>0</v>
      </c>
      <c r="Y231" s="313">
        <v>0</v>
      </c>
      <c r="Z231" s="313">
        <v>0</v>
      </c>
      <c r="AA231" s="313">
        <v>0</v>
      </c>
      <c r="AB231" s="313">
        <v>0</v>
      </c>
      <c r="AC231" s="313">
        <v>0</v>
      </c>
      <c r="AD231" s="313">
        <v>0</v>
      </c>
      <c r="AE231" s="313">
        <v>0</v>
      </c>
      <c r="AF231" s="313">
        <v>0</v>
      </c>
      <c r="AG231" s="313">
        <v>0</v>
      </c>
      <c r="AH231" s="313">
        <v>0</v>
      </c>
      <c r="AI231" s="313">
        <v>0</v>
      </c>
      <c r="AJ231" s="313">
        <v>0</v>
      </c>
      <c r="AK231" s="313">
        <v>0</v>
      </c>
      <c r="AL231" s="313">
        <v>0</v>
      </c>
      <c r="AM231" s="313">
        <v>0</v>
      </c>
      <c r="AN231" s="313">
        <v>0</v>
      </c>
      <c r="AO231" s="313">
        <v>0</v>
      </c>
      <c r="AP231" s="313">
        <v>0</v>
      </c>
      <c r="AQ231" s="313">
        <v>0</v>
      </c>
      <c r="AR231" s="313">
        <f t="shared" si="291"/>
        <v>0</v>
      </c>
      <c r="AS231" s="313">
        <f t="shared" si="292"/>
        <v>0</v>
      </c>
    </row>
    <row r="232" spans="1:45" s="297" customFormat="1" x14ac:dyDescent="0.3">
      <c r="A232" s="302" t="s">
        <v>607</v>
      </c>
      <c r="B232" s="141" t="s">
        <v>1071</v>
      </c>
      <c r="C232" s="301" t="s">
        <v>748</v>
      </c>
      <c r="D232" s="324">
        <f>[1]Свод!L223</f>
        <v>0</v>
      </c>
      <c r="E232" s="324">
        <f>[1]Свод!N223</f>
        <v>0</v>
      </c>
      <c r="F232" s="324">
        <f>[1]Свод!P223</f>
        <v>0</v>
      </c>
      <c r="G232" s="324">
        <f>[1]Свод!R223</f>
        <v>0</v>
      </c>
      <c r="H232" s="324">
        <v>0</v>
      </c>
      <c r="I232" s="313">
        <f>I230</f>
        <v>0</v>
      </c>
      <c r="J232" s="324">
        <v>0</v>
      </c>
      <c r="K232" s="313">
        <f>K230</f>
        <v>0</v>
      </c>
      <c r="L232" s="324">
        <v>0</v>
      </c>
      <c r="M232" s="313">
        <f>M230</f>
        <v>0</v>
      </c>
      <c r="N232" s="324">
        <v>1538.3216520000001</v>
      </c>
      <c r="O232" s="313">
        <f>O230</f>
        <v>0</v>
      </c>
      <c r="P232" s="324">
        <v>0</v>
      </c>
      <c r="Q232" s="313">
        <f>Q230</f>
        <v>1538.3216520000001</v>
      </c>
      <c r="R232" s="324">
        <v>0</v>
      </c>
      <c r="S232" s="313">
        <f>S230</f>
        <v>0</v>
      </c>
      <c r="T232" s="324">
        <v>0</v>
      </c>
      <c r="U232" s="313">
        <f>U230</f>
        <v>0</v>
      </c>
      <c r="V232" s="324">
        <v>0</v>
      </c>
      <c r="W232" s="324">
        <f t="shared" si="293"/>
        <v>0</v>
      </c>
      <c r="X232" s="324">
        <v>0</v>
      </c>
      <c r="Y232" s="324">
        <f t="shared" si="293"/>
        <v>0</v>
      </c>
      <c r="Z232" s="324">
        <v>0</v>
      </c>
      <c r="AA232" s="324">
        <f t="shared" si="293"/>
        <v>0</v>
      </c>
      <c r="AB232" s="324">
        <v>0</v>
      </c>
      <c r="AC232" s="324">
        <f t="shared" si="293"/>
        <v>0</v>
      </c>
      <c r="AD232" s="324">
        <v>0</v>
      </c>
      <c r="AE232" s="324">
        <f t="shared" si="293"/>
        <v>0</v>
      </c>
      <c r="AF232" s="324">
        <v>0</v>
      </c>
      <c r="AG232" s="324">
        <f t="shared" si="293"/>
        <v>0</v>
      </c>
      <c r="AH232" s="324">
        <v>0</v>
      </c>
      <c r="AI232" s="324">
        <f t="shared" si="293"/>
        <v>0</v>
      </c>
      <c r="AJ232" s="324">
        <v>0</v>
      </c>
      <c r="AK232" s="324">
        <f t="shared" si="293"/>
        <v>0</v>
      </c>
      <c r="AL232" s="324">
        <v>0</v>
      </c>
      <c r="AM232" s="324">
        <f t="shared" si="293"/>
        <v>0</v>
      </c>
      <c r="AN232" s="324">
        <v>0</v>
      </c>
      <c r="AO232" s="324">
        <f t="shared" si="293"/>
        <v>0</v>
      </c>
      <c r="AP232" s="324">
        <v>0</v>
      </c>
      <c r="AQ232" s="324">
        <f t="shared" si="293"/>
        <v>0</v>
      </c>
      <c r="AR232" s="324">
        <f t="shared" si="291"/>
        <v>1538.3216520000001</v>
      </c>
      <c r="AS232" s="324">
        <f t="shared" si="292"/>
        <v>1538.3216520000001</v>
      </c>
    </row>
    <row r="233" spans="1:45" s="297" customFormat="1" x14ac:dyDescent="0.3">
      <c r="A233" s="302" t="s">
        <v>642</v>
      </c>
      <c r="B233" s="141" t="s">
        <v>61</v>
      </c>
      <c r="C233" s="301" t="s">
        <v>748</v>
      </c>
      <c r="D233" s="313">
        <v>0</v>
      </c>
      <c r="E233" s="313">
        <v>0</v>
      </c>
      <c r="F233" s="313">
        <v>0</v>
      </c>
      <c r="G233" s="313">
        <v>0</v>
      </c>
      <c r="H233" s="313">
        <v>0</v>
      </c>
      <c r="I233" s="313">
        <v>0</v>
      </c>
      <c r="J233" s="313">
        <v>0</v>
      </c>
      <c r="K233" s="313">
        <v>0</v>
      </c>
      <c r="L233" s="313">
        <v>0</v>
      </c>
      <c r="M233" s="313">
        <v>0</v>
      </c>
      <c r="N233" s="313">
        <v>0</v>
      </c>
      <c r="O233" s="313">
        <v>0</v>
      </c>
      <c r="P233" s="313">
        <v>0</v>
      </c>
      <c r="Q233" s="313">
        <v>0</v>
      </c>
      <c r="R233" s="313">
        <v>0</v>
      </c>
      <c r="S233" s="313">
        <v>0</v>
      </c>
      <c r="T233" s="313">
        <v>0</v>
      </c>
      <c r="U233" s="313">
        <v>0</v>
      </c>
      <c r="V233" s="313">
        <v>0</v>
      </c>
      <c r="W233" s="313">
        <v>0</v>
      </c>
      <c r="X233" s="313">
        <v>0</v>
      </c>
      <c r="Y233" s="313">
        <v>0</v>
      </c>
      <c r="Z233" s="313">
        <v>0</v>
      </c>
      <c r="AA233" s="313">
        <v>0</v>
      </c>
      <c r="AB233" s="313">
        <v>0</v>
      </c>
      <c r="AC233" s="313">
        <v>0</v>
      </c>
      <c r="AD233" s="313">
        <v>0</v>
      </c>
      <c r="AE233" s="313">
        <v>0</v>
      </c>
      <c r="AF233" s="313">
        <v>0</v>
      </c>
      <c r="AG233" s="313">
        <v>0</v>
      </c>
      <c r="AH233" s="313">
        <v>0</v>
      </c>
      <c r="AI233" s="313">
        <v>0</v>
      </c>
      <c r="AJ233" s="313">
        <v>0</v>
      </c>
      <c r="AK233" s="313">
        <v>0</v>
      </c>
      <c r="AL233" s="313">
        <v>0</v>
      </c>
      <c r="AM233" s="313">
        <v>0</v>
      </c>
      <c r="AN233" s="313">
        <v>0</v>
      </c>
      <c r="AO233" s="313">
        <v>0</v>
      </c>
      <c r="AP233" s="313">
        <v>0</v>
      </c>
      <c r="AQ233" s="313">
        <v>0</v>
      </c>
      <c r="AR233" s="313">
        <f t="shared" si="291"/>
        <v>0</v>
      </c>
      <c r="AS233" s="313">
        <f t="shared" si="292"/>
        <v>0</v>
      </c>
    </row>
    <row r="234" spans="1:45" s="297" customFormat="1" x14ac:dyDescent="0.3">
      <c r="A234" s="302" t="s">
        <v>555</v>
      </c>
      <c r="B234" s="285" t="s">
        <v>1129</v>
      </c>
      <c r="C234" s="301" t="s">
        <v>748</v>
      </c>
      <c r="D234" s="313">
        <v>0</v>
      </c>
      <c r="E234" s="313">
        <v>0</v>
      </c>
      <c r="F234" s="313">
        <v>0</v>
      </c>
      <c r="G234" s="313">
        <v>0</v>
      </c>
      <c r="H234" s="313">
        <v>0</v>
      </c>
      <c r="I234" s="313">
        <v>0</v>
      </c>
      <c r="J234" s="313">
        <v>0</v>
      </c>
      <c r="K234" s="313">
        <v>0</v>
      </c>
      <c r="L234" s="313">
        <v>0</v>
      </c>
      <c r="M234" s="313">
        <v>0</v>
      </c>
      <c r="N234" s="313">
        <v>0</v>
      </c>
      <c r="O234" s="313">
        <v>0</v>
      </c>
      <c r="P234" s="313">
        <v>0</v>
      </c>
      <c r="Q234" s="313">
        <v>0</v>
      </c>
      <c r="R234" s="313">
        <v>0</v>
      </c>
      <c r="S234" s="313">
        <v>0</v>
      </c>
      <c r="T234" s="313">
        <v>0</v>
      </c>
      <c r="U234" s="313">
        <v>0</v>
      </c>
      <c r="V234" s="313">
        <v>0</v>
      </c>
      <c r="W234" s="313">
        <v>0</v>
      </c>
      <c r="X234" s="313">
        <v>0</v>
      </c>
      <c r="Y234" s="313">
        <v>0</v>
      </c>
      <c r="Z234" s="313">
        <v>0</v>
      </c>
      <c r="AA234" s="313">
        <v>0</v>
      </c>
      <c r="AB234" s="313">
        <v>0</v>
      </c>
      <c r="AC234" s="313">
        <v>0</v>
      </c>
      <c r="AD234" s="313">
        <v>0</v>
      </c>
      <c r="AE234" s="313">
        <v>0</v>
      </c>
      <c r="AF234" s="313">
        <v>0</v>
      </c>
      <c r="AG234" s="313">
        <v>0</v>
      </c>
      <c r="AH234" s="313">
        <v>0</v>
      </c>
      <c r="AI234" s="313">
        <v>0</v>
      </c>
      <c r="AJ234" s="313">
        <v>0</v>
      </c>
      <c r="AK234" s="313">
        <v>0</v>
      </c>
      <c r="AL234" s="313">
        <v>0</v>
      </c>
      <c r="AM234" s="313">
        <v>0</v>
      </c>
      <c r="AN234" s="313">
        <v>0</v>
      </c>
      <c r="AO234" s="313">
        <v>0</v>
      </c>
      <c r="AP234" s="313">
        <v>0</v>
      </c>
      <c r="AQ234" s="313">
        <v>0</v>
      </c>
      <c r="AR234" s="313">
        <f t="shared" si="291"/>
        <v>0</v>
      </c>
      <c r="AS234" s="313">
        <f t="shared" si="292"/>
        <v>0</v>
      </c>
    </row>
    <row r="235" spans="1:45" s="297" customFormat="1" ht="16.5" customHeight="1" x14ac:dyDescent="0.3">
      <c r="A235" s="302" t="s">
        <v>556</v>
      </c>
      <c r="B235" s="285" t="s">
        <v>1028</v>
      </c>
      <c r="C235" s="301" t="s">
        <v>748</v>
      </c>
      <c r="D235" s="313">
        <v>0</v>
      </c>
      <c r="E235" s="313">
        <v>0</v>
      </c>
      <c r="F235" s="313">
        <v>0</v>
      </c>
      <c r="G235" s="313">
        <v>0</v>
      </c>
      <c r="H235" s="313">
        <v>0</v>
      </c>
      <c r="I235" s="313">
        <v>0</v>
      </c>
      <c r="J235" s="313">
        <v>0</v>
      </c>
      <c r="K235" s="313">
        <v>0</v>
      </c>
      <c r="L235" s="313">
        <v>0</v>
      </c>
      <c r="M235" s="313">
        <v>0</v>
      </c>
      <c r="N235" s="313">
        <v>0</v>
      </c>
      <c r="O235" s="313">
        <v>0</v>
      </c>
      <c r="P235" s="313">
        <v>0</v>
      </c>
      <c r="Q235" s="313">
        <v>0</v>
      </c>
      <c r="R235" s="313">
        <v>0</v>
      </c>
      <c r="S235" s="313">
        <v>0</v>
      </c>
      <c r="T235" s="313">
        <v>0</v>
      </c>
      <c r="U235" s="313">
        <v>0</v>
      </c>
      <c r="V235" s="313">
        <v>0</v>
      </c>
      <c r="W235" s="313">
        <v>0</v>
      </c>
      <c r="X235" s="313">
        <v>0</v>
      </c>
      <c r="Y235" s="313">
        <v>0</v>
      </c>
      <c r="Z235" s="313">
        <v>0</v>
      </c>
      <c r="AA235" s="313">
        <v>0</v>
      </c>
      <c r="AB235" s="313">
        <v>0</v>
      </c>
      <c r="AC235" s="313">
        <v>0</v>
      </c>
      <c r="AD235" s="313">
        <v>0</v>
      </c>
      <c r="AE235" s="313">
        <v>0</v>
      </c>
      <c r="AF235" s="313">
        <v>0</v>
      </c>
      <c r="AG235" s="313">
        <v>0</v>
      </c>
      <c r="AH235" s="313">
        <v>0</v>
      </c>
      <c r="AI235" s="313">
        <v>0</v>
      </c>
      <c r="AJ235" s="313">
        <v>0</v>
      </c>
      <c r="AK235" s="313">
        <v>0</v>
      </c>
      <c r="AL235" s="313">
        <v>0</v>
      </c>
      <c r="AM235" s="313">
        <v>0</v>
      </c>
      <c r="AN235" s="313">
        <v>0</v>
      </c>
      <c r="AO235" s="313">
        <v>0</v>
      </c>
      <c r="AP235" s="313">
        <v>0</v>
      </c>
      <c r="AQ235" s="313">
        <v>0</v>
      </c>
      <c r="AR235" s="313">
        <f t="shared" si="291"/>
        <v>0</v>
      </c>
      <c r="AS235" s="313">
        <f t="shared" si="292"/>
        <v>0</v>
      </c>
    </row>
    <row r="236" spans="1:45" s="297" customFormat="1" x14ac:dyDescent="0.3">
      <c r="A236" s="302" t="s">
        <v>660</v>
      </c>
      <c r="B236" s="141" t="s">
        <v>665</v>
      </c>
      <c r="C236" s="301" t="s">
        <v>748</v>
      </c>
      <c r="D236" s="313">
        <v>0</v>
      </c>
      <c r="E236" s="313">
        <v>0</v>
      </c>
      <c r="F236" s="313">
        <v>0</v>
      </c>
      <c r="G236" s="313">
        <v>0</v>
      </c>
      <c r="H236" s="313">
        <v>0</v>
      </c>
      <c r="I236" s="313">
        <v>0</v>
      </c>
      <c r="J236" s="313">
        <v>0</v>
      </c>
      <c r="K236" s="313">
        <v>0</v>
      </c>
      <c r="L236" s="313">
        <v>0</v>
      </c>
      <c r="M236" s="313">
        <v>0</v>
      </c>
      <c r="N236" s="313">
        <v>0</v>
      </c>
      <c r="O236" s="313">
        <v>0</v>
      </c>
      <c r="P236" s="313">
        <v>0</v>
      </c>
      <c r="Q236" s="313">
        <v>0</v>
      </c>
      <c r="R236" s="313">
        <v>0</v>
      </c>
      <c r="S236" s="313">
        <v>0</v>
      </c>
      <c r="T236" s="313">
        <v>0</v>
      </c>
      <c r="U236" s="313">
        <v>0</v>
      </c>
      <c r="V236" s="313">
        <v>0</v>
      </c>
      <c r="W236" s="313">
        <v>0</v>
      </c>
      <c r="X236" s="313">
        <v>0</v>
      </c>
      <c r="Y236" s="313">
        <v>0</v>
      </c>
      <c r="Z236" s="313">
        <v>0</v>
      </c>
      <c r="AA236" s="313">
        <v>0</v>
      </c>
      <c r="AB236" s="313">
        <v>0</v>
      </c>
      <c r="AC236" s="313">
        <v>0</v>
      </c>
      <c r="AD236" s="313">
        <v>0</v>
      </c>
      <c r="AE236" s="313">
        <v>0</v>
      </c>
      <c r="AF236" s="313">
        <v>0</v>
      </c>
      <c r="AG236" s="313">
        <v>0</v>
      </c>
      <c r="AH236" s="313">
        <v>0</v>
      </c>
      <c r="AI236" s="313">
        <v>0</v>
      </c>
      <c r="AJ236" s="313">
        <v>0</v>
      </c>
      <c r="AK236" s="313">
        <v>0</v>
      </c>
      <c r="AL236" s="313">
        <v>0</v>
      </c>
      <c r="AM236" s="313">
        <v>0</v>
      </c>
      <c r="AN236" s="313">
        <v>0</v>
      </c>
      <c r="AO236" s="313">
        <v>0</v>
      </c>
      <c r="AP236" s="313">
        <v>0</v>
      </c>
      <c r="AQ236" s="313">
        <v>0</v>
      </c>
      <c r="AR236" s="313">
        <f t="shared" si="291"/>
        <v>0</v>
      </c>
      <c r="AS236" s="313">
        <f t="shared" si="292"/>
        <v>0</v>
      </c>
    </row>
    <row r="237" spans="1:45" s="297" customFormat="1" x14ac:dyDescent="0.3">
      <c r="A237" s="302" t="s">
        <v>661</v>
      </c>
      <c r="B237" s="141" t="s">
        <v>1159</v>
      </c>
      <c r="C237" s="301" t="s">
        <v>748</v>
      </c>
      <c r="D237" s="313">
        <v>0</v>
      </c>
      <c r="E237" s="313">
        <v>0</v>
      </c>
      <c r="F237" s="313">
        <v>0</v>
      </c>
      <c r="G237" s="313">
        <v>0</v>
      </c>
      <c r="H237" s="313">
        <v>0</v>
      </c>
      <c r="I237" s="313">
        <v>0</v>
      </c>
      <c r="J237" s="313">
        <v>0</v>
      </c>
      <c r="K237" s="313">
        <v>0</v>
      </c>
      <c r="L237" s="313">
        <v>0</v>
      </c>
      <c r="M237" s="313">
        <v>0</v>
      </c>
      <c r="N237" s="313">
        <v>0</v>
      </c>
      <c r="O237" s="313">
        <v>0</v>
      </c>
      <c r="P237" s="313">
        <v>0</v>
      </c>
      <c r="Q237" s="313">
        <v>0</v>
      </c>
      <c r="R237" s="313">
        <v>0</v>
      </c>
      <c r="S237" s="313">
        <v>0</v>
      </c>
      <c r="T237" s="313">
        <v>0</v>
      </c>
      <c r="U237" s="313">
        <v>0</v>
      </c>
      <c r="V237" s="313">
        <v>0</v>
      </c>
      <c r="W237" s="313">
        <v>0</v>
      </c>
      <c r="X237" s="313">
        <v>0</v>
      </c>
      <c r="Y237" s="313">
        <v>0</v>
      </c>
      <c r="Z237" s="313">
        <v>0</v>
      </c>
      <c r="AA237" s="313">
        <v>0</v>
      </c>
      <c r="AB237" s="313">
        <v>0</v>
      </c>
      <c r="AC237" s="313">
        <v>0</v>
      </c>
      <c r="AD237" s="313">
        <v>0</v>
      </c>
      <c r="AE237" s="313">
        <v>0</v>
      </c>
      <c r="AF237" s="313">
        <v>0</v>
      </c>
      <c r="AG237" s="313">
        <v>0</v>
      </c>
      <c r="AH237" s="313">
        <v>0</v>
      </c>
      <c r="AI237" s="313">
        <v>0</v>
      </c>
      <c r="AJ237" s="313">
        <v>0</v>
      </c>
      <c r="AK237" s="313">
        <v>0</v>
      </c>
      <c r="AL237" s="313">
        <v>0</v>
      </c>
      <c r="AM237" s="313">
        <v>0</v>
      </c>
      <c r="AN237" s="313">
        <v>0</v>
      </c>
      <c r="AO237" s="313">
        <v>0</v>
      </c>
      <c r="AP237" s="313">
        <v>0</v>
      </c>
      <c r="AQ237" s="313">
        <v>0</v>
      </c>
      <c r="AR237" s="313">
        <f t="shared" ref="AR237:AR300" si="304">J237+L237+N237+P237+R237+T237+V237+X237+Z237+AB237+AD237+AF237+AH237+AJ237+AL237+AN237+AP237+D237+E237+F237+G237+H237</f>
        <v>0</v>
      </c>
      <c r="AS237" s="313">
        <f t="shared" ref="AS237:AS300" si="305">K237+M237+O237+Q237+S237+U237+W237+Y237+AA237+AC237+AE237+AG237+AI237+AK237+AM237+AO237+AQ237+D237+E237+F237+G237+I237</f>
        <v>0</v>
      </c>
    </row>
    <row r="238" spans="1:45" s="297" customFormat="1" x14ac:dyDescent="0.3">
      <c r="A238" s="302" t="s">
        <v>662</v>
      </c>
      <c r="B238" s="285" t="s">
        <v>640</v>
      </c>
      <c r="C238" s="301" t="s">
        <v>748</v>
      </c>
      <c r="D238" s="313">
        <v>0</v>
      </c>
      <c r="E238" s="313">
        <v>0</v>
      </c>
      <c r="F238" s="313">
        <v>0</v>
      </c>
      <c r="G238" s="313">
        <v>0</v>
      </c>
      <c r="H238" s="313">
        <v>0</v>
      </c>
      <c r="I238" s="313">
        <v>0</v>
      </c>
      <c r="J238" s="313">
        <v>0</v>
      </c>
      <c r="K238" s="313">
        <v>0</v>
      </c>
      <c r="L238" s="313">
        <v>0</v>
      </c>
      <c r="M238" s="313">
        <v>0</v>
      </c>
      <c r="N238" s="313">
        <v>0</v>
      </c>
      <c r="O238" s="313">
        <v>0</v>
      </c>
      <c r="P238" s="313">
        <v>0</v>
      </c>
      <c r="Q238" s="313">
        <v>0</v>
      </c>
      <c r="R238" s="313">
        <v>0</v>
      </c>
      <c r="S238" s="313">
        <v>0</v>
      </c>
      <c r="T238" s="313">
        <v>0</v>
      </c>
      <c r="U238" s="313">
        <v>0</v>
      </c>
      <c r="V238" s="313">
        <v>0</v>
      </c>
      <c r="W238" s="313">
        <v>0</v>
      </c>
      <c r="X238" s="313">
        <v>0</v>
      </c>
      <c r="Y238" s="313">
        <v>0</v>
      </c>
      <c r="Z238" s="313">
        <v>0</v>
      </c>
      <c r="AA238" s="313">
        <v>0</v>
      </c>
      <c r="AB238" s="313">
        <v>0</v>
      </c>
      <c r="AC238" s="313">
        <v>0</v>
      </c>
      <c r="AD238" s="313">
        <v>0</v>
      </c>
      <c r="AE238" s="313">
        <v>0</v>
      </c>
      <c r="AF238" s="313">
        <v>0</v>
      </c>
      <c r="AG238" s="313">
        <v>0</v>
      </c>
      <c r="AH238" s="313">
        <v>0</v>
      </c>
      <c r="AI238" s="313">
        <v>0</v>
      </c>
      <c r="AJ238" s="313">
        <v>0</v>
      </c>
      <c r="AK238" s="313">
        <v>0</v>
      </c>
      <c r="AL238" s="313">
        <v>0</v>
      </c>
      <c r="AM238" s="313">
        <v>0</v>
      </c>
      <c r="AN238" s="313">
        <v>0</v>
      </c>
      <c r="AO238" s="313">
        <v>0</v>
      </c>
      <c r="AP238" s="313">
        <v>0</v>
      </c>
      <c r="AQ238" s="313">
        <v>0</v>
      </c>
      <c r="AR238" s="313">
        <f t="shared" si="304"/>
        <v>0</v>
      </c>
      <c r="AS238" s="313">
        <f t="shared" si="305"/>
        <v>0</v>
      </c>
    </row>
    <row r="239" spans="1:45" s="297" customFormat="1" x14ac:dyDescent="0.3">
      <c r="A239" s="302" t="s">
        <v>663</v>
      </c>
      <c r="B239" s="285" t="s">
        <v>641</v>
      </c>
      <c r="C239" s="301" t="s">
        <v>748</v>
      </c>
      <c r="D239" s="313">
        <v>0</v>
      </c>
      <c r="E239" s="313">
        <v>0</v>
      </c>
      <c r="F239" s="313">
        <v>0</v>
      </c>
      <c r="G239" s="313">
        <v>0</v>
      </c>
      <c r="H239" s="313">
        <v>0</v>
      </c>
      <c r="I239" s="313">
        <v>0</v>
      </c>
      <c r="J239" s="313">
        <v>0</v>
      </c>
      <c r="K239" s="313">
        <v>0</v>
      </c>
      <c r="L239" s="313">
        <v>0</v>
      </c>
      <c r="M239" s="313">
        <v>0</v>
      </c>
      <c r="N239" s="313">
        <v>0</v>
      </c>
      <c r="O239" s="313">
        <v>0</v>
      </c>
      <c r="P239" s="313">
        <v>0</v>
      </c>
      <c r="Q239" s="313">
        <v>0</v>
      </c>
      <c r="R239" s="313">
        <v>0</v>
      </c>
      <c r="S239" s="313">
        <v>0</v>
      </c>
      <c r="T239" s="313">
        <v>0</v>
      </c>
      <c r="U239" s="313">
        <v>0</v>
      </c>
      <c r="V239" s="313">
        <v>0</v>
      </c>
      <c r="W239" s="313">
        <v>0</v>
      </c>
      <c r="X239" s="313">
        <v>0</v>
      </c>
      <c r="Y239" s="313">
        <v>0</v>
      </c>
      <c r="Z239" s="313">
        <v>0</v>
      </c>
      <c r="AA239" s="313">
        <v>0</v>
      </c>
      <c r="AB239" s="313">
        <v>0</v>
      </c>
      <c r="AC239" s="313">
        <v>0</v>
      </c>
      <c r="AD239" s="313">
        <v>0</v>
      </c>
      <c r="AE239" s="313">
        <v>0</v>
      </c>
      <c r="AF239" s="313">
        <v>0</v>
      </c>
      <c r="AG239" s="313">
        <v>0</v>
      </c>
      <c r="AH239" s="313">
        <v>0</v>
      </c>
      <c r="AI239" s="313">
        <v>0</v>
      </c>
      <c r="AJ239" s="313">
        <v>0</v>
      </c>
      <c r="AK239" s="313">
        <v>0</v>
      </c>
      <c r="AL239" s="313">
        <v>0</v>
      </c>
      <c r="AM239" s="313">
        <v>0</v>
      </c>
      <c r="AN239" s="313">
        <v>0</v>
      </c>
      <c r="AO239" s="313">
        <v>0</v>
      </c>
      <c r="AP239" s="313">
        <v>0</v>
      </c>
      <c r="AQ239" s="313">
        <v>0</v>
      </c>
      <c r="AR239" s="313">
        <f t="shared" si="304"/>
        <v>0</v>
      </c>
      <c r="AS239" s="313">
        <f t="shared" si="305"/>
        <v>0</v>
      </c>
    </row>
    <row r="240" spans="1:45" s="297" customFormat="1" x14ac:dyDescent="0.3">
      <c r="A240" s="302" t="s">
        <v>664</v>
      </c>
      <c r="B240" s="285" t="s">
        <v>1066</v>
      </c>
      <c r="C240" s="301" t="s">
        <v>748</v>
      </c>
      <c r="D240" s="313">
        <f t="shared" ref="D240:G240" si="306">D228-D229-D230</f>
        <v>0</v>
      </c>
      <c r="E240" s="313">
        <f t="shared" si="306"/>
        <v>0</v>
      </c>
      <c r="F240" s="313">
        <f t="shared" si="306"/>
        <v>0</v>
      </c>
      <c r="G240" s="313">
        <f t="shared" si="306"/>
        <v>0</v>
      </c>
      <c r="H240" s="313">
        <v>0</v>
      </c>
      <c r="I240" s="313">
        <f t="shared" ref="I240:S240" si="307">I228-I229-I230</f>
        <v>0</v>
      </c>
      <c r="J240" s="313">
        <v>0</v>
      </c>
      <c r="K240" s="313">
        <f t="shared" si="307"/>
        <v>0</v>
      </c>
      <c r="L240" s="313">
        <v>0</v>
      </c>
      <c r="M240" s="313">
        <f t="shared" si="307"/>
        <v>0</v>
      </c>
      <c r="N240" s="313">
        <v>0</v>
      </c>
      <c r="O240" s="313">
        <f t="shared" si="307"/>
        <v>0</v>
      </c>
      <c r="P240" s="313">
        <v>0</v>
      </c>
      <c r="Q240" s="313">
        <f t="shared" si="307"/>
        <v>0</v>
      </c>
      <c r="R240" s="313">
        <v>0</v>
      </c>
      <c r="S240" s="313">
        <f t="shared" si="307"/>
        <v>0</v>
      </c>
      <c r="T240" s="313">
        <v>0</v>
      </c>
      <c r="U240" s="313">
        <f t="shared" ref="U240" si="308">U228-U229-U230</f>
        <v>0</v>
      </c>
      <c r="V240" s="313">
        <v>0</v>
      </c>
      <c r="W240" s="313">
        <f t="shared" si="293"/>
        <v>0</v>
      </c>
      <c r="X240" s="313">
        <v>0</v>
      </c>
      <c r="Y240" s="313">
        <f t="shared" si="293"/>
        <v>0</v>
      </c>
      <c r="Z240" s="313">
        <v>0</v>
      </c>
      <c r="AA240" s="313">
        <f t="shared" si="293"/>
        <v>0</v>
      </c>
      <c r="AB240" s="313">
        <v>0</v>
      </c>
      <c r="AC240" s="313">
        <f t="shared" si="293"/>
        <v>0</v>
      </c>
      <c r="AD240" s="313">
        <v>0</v>
      </c>
      <c r="AE240" s="313">
        <f t="shared" si="293"/>
        <v>0</v>
      </c>
      <c r="AF240" s="313">
        <v>0</v>
      </c>
      <c r="AG240" s="313">
        <f t="shared" si="293"/>
        <v>0</v>
      </c>
      <c r="AH240" s="313">
        <v>0</v>
      </c>
      <c r="AI240" s="313">
        <f t="shared" si="293"/>
        <v>0</v>
      </c>
      <c r="AJ240" s="313">
        <v>0</v>
      </c>
      <c r="AK240" s="313">
        <f t="shared" si="293"/>
        <v>0</v>
      </c>
      <c r="AL240" s="313">
        <v>0</v>
      </c>
      <c r="AM240" s="313">
        <f t="shared" si="293"/>
        <v>0</v>
      </c>
      <c r="AN240" s="313">
        <v>0</v>
      </c>
      <c r="AO240" s="313">
        <f t="shared" si="293"/>
        <v>0</v>
      </c>
      <c r="AP240" s="313">
        <v>0</v>
      </c>
      <c r="AQ240" s="313">
        <f t="shared" si="293"/>
        <v>0</v>
      </c>
      <c r="AR240" s="324">
        <f t="shared" si="304"/>
        <v>0</v>
      </c>
      <c r="AS240" s="324">
        <f t="shared" si="305"/>
        <v>0</v>
      </c>
    </row>
    <row r="241" spans="1:45" s="297" customFormat="1" x14ac:dyDescent="0.3">
      <c r="A241" s="302" t="s">
        <v>557</v>
      </c>
      <c r="B241" s="295" t="s">
        <v>1029</v>
      </c>
      <c r="C241" s="301" t="s">
        <v>748</v>
      </c>
      <c r="D241" s="324">
        <f>[1]Свод!L232</f>
        <v>0</v>
      </c>
      <c r="E241" s="324">
        <f>[1]Свод!N232</f>
        <v>0</v>
      </c>
      <c r="F241" s="324">
        <f>[1]Свод!P232</f>
        <v>55.358975960000002</v>
      </c>
      <c r="G241" s="324">
        <f>[1]Свод!R232</f>
        <v>64.358975960000009</v>
      </c>
      <c r="H241" s="324">
        <v>43.90386513</v>
      </c>
      <c r="I241" s="313">
        <f>I246+I247</f>
        <v>43.90386513</v>
      </c>
      <c r="J241" s="324">
        <v>22.8221242283871</v>
      </c>
      <c r="K241" s="313">
        <f>K247</f>
        <v>24.778675849999999</v>
      </c>
      <c r="L241" s="324">
        <v>29.371994155354834</v>
      </c>
      <c r="M241" s="313">
        <f>'[4]12.БДДС (ДПН)'!$Q$259/1000</f>
        <v>29.371994155354834</v>
      </c>
      <c r="N241" s="324">
        <v>258.8058816162582</v>
      </c>
      <c r="O241" s="313">
        <f>'[4]12.БДДС (ДПН)'!$BE$259/1000</f>
        <v>275.33568921150044</v>
      </c>
      <c r="P241" s="324">
        <v>341.04331182779777</v>
      </c>
      <c r="Q241" s="313">
        <f>'[4]12.БДДС (ДПН)'!$BK$259/1000</f>
        <v>173.27802731903469</v>
      </c>
      <c r="R241" s="324">
        <v>92.35187981214311</v>
      </c>
      <c r="S241" s="313">
        <f>'[4]12.БДДС (ДПН)'!$BQ$259/1000</f>
        <v>416.62878075000003</v>
      </c>
      <c r="T241" s="324">
        <v>92.35187981214311</v>
      </c>
      <c r="U241" s="313">
        <f>'[4]12.БДДС (ДПН)'!$BW$259/1000</f>
        <v>244.64919841383642</v>
      </c>
      <c r="V241" s="324">
        <v>92.35187981214311</v>
      </c>
      <c r="W241" s="313">
        <f>160.24183875</f>
        <v>160.24183875</v>
      </c>
      <c r="X241" s="324">
        <v>92.35187981214311</v>
      </c>
      <c r="Y241" s="313">
        <f>W241</f>
        <v>160.24183875</v>
      </c>
      <c r="Z241" s="324">
        <v>92.35187981214311</v>
      </c>
      <c r="AA241" s="313">
        <f>Y241</f>
        <v>160.24183875</v>
      </c>
      <c r="AB241" s="324">
        <v>92.35187981214311</v>
      </c>
      <c r="AC241" s="313">
        <f>AA241</f>
        <v>160.24183875</v>
      </c>
      <c r="AD241" s="324">
        <v>92.35187981214311</v>
      </c>
      <c r="AE241" s="313">
        <f>AC241</f>
        <v>160.24183875</v>
      </c>
      <c r="AF241" s="324">
        <v>92.35187981214311</v>
      </c>
      <c r="AG241" s="313">
        <v>13.353486562499199</v>
      </c>
      <c r="AH241" s="324">
        <v>92.35187981214311</v>
      </c>
      <c r="AI241" s="313">
        <v>0</v>
      </c>
      <c r="AJ241" s="324">
        <v>92.35187981214311</v>
      </c>
      <c r="AK241" s="313">
        <f>AI241</f>
        <v>0</v>
      </c>
      <c r="AL241" s="324">
        <v>92.35187981214311</v>
      </c>
      <c r="AM241" s="313">
        <f>AK241</f>
        <v>0</v>
      </c>
      <c r="AN241" s="324">
        <v>92.35187981214311</v>
      </c>
      <c r="AO241" s="313">
        <f>AM241</f>
        <v>0</v>
      </c>
      <c r="AP241" s="324">
        <v>89.055782426483802</v>
      </c>
      <c r="AQ241" s="313">
        <f>AO241</f>
        <v>0</v>
      </c>
      <c r="AR241" s="324">
        <f t="shared" si="304"/>
        <v>2012.9434690499991</v>
      </c>
      <c r="AS241" s="324">
        <f t="shared" si="305"/>
        <v>2142.2268630622257</v>
      </c>
    </row>
    <row r="242" spans="1:45" s="297" customFormat="1" x14ac:dyDescent="0.3">
      <c r="A242" s="302" t="s">
        <v>558</v>
      </c>
      <c r="B242" s="285" t="s">
        <v>1160</v>
      </c>
      <c r="C242" s="301" t="s">
        <v>748</v>
      </c>
      <c r="D242" s="324">
        <f>[1]Свод!L233</f>
        <v>0</v>
      </c>
      <c r="E242" s="324">
        <f>[1]Свод!N233</f>
        <v>0</v>
      </c>
      <c r="F242" s="324">
        <f>[1]Свод!P233</f>
        <v>0</v>
      </c>
      <c r="G242" s="324">
        <f>[1]Свод!R233</f>
        <v>0</v>
      </c>
      <c r="H242" s="324">
        <v>0</v>
      </c>
      <c r="I242" s="313">
        <f>'[4]12.БДДС (ДПН)'!$G$262/1000</f>
        <v>0</v>
      </c>
      <c r="J242" s="324">
        <v>0</v>
      </c>
      <c r="K242" s="313">
        <f>'[4]12.БДДС (ДПН)'!$H$262/1000</f>
        <v>0</v>
      </c>
      <c r="L242" s="324">
        <v>0</v>
      </c>
      <c r="M242" s="313">
        <f>'[4]12.БДДС (ДПН)'!$Q$262/1000</f>
        <v>0</v>
      </c>
      <c r="N242" s="324">
        <v>0</v>
      </c>
      <c r="O242" s="313">
        <f>'[4]12.БДДС (ДПН)'!$BE$262/1000</f>
        <v>0</v>
      </c>
      <c r="P242" s="324">
        <v>0</v>
      </c>
      <c r="Q242" s="313">
        <f>'[4]12.БДДС (ДПН)'!$BK$262/1000</f>
        <v>0</v>
      </c>
      <c r="R242" s="324">
        <v>0</v>
      </c>
      <c r="S242" s="313">
        <f>'[4]12.БДДС (ДПН)'!$BQ$262/1000</f>
        <v>0</v>
      </c>
      <c r="T242" s="324">
        <v>0</v>
      </c>
      <c r="U242" s="313">
        <f>'[4]12.БДДС (ДПН)'!$BW$262/1000</f>
        <v>0</v>
      </c>
      <c r="V242" s="324">
        <v>0</v>
      </c>
      <c r="W242" s="324">
        <f t="shared" ref="W242:AQ292" si="309">U242*1.03</f>
        <v>0</v>
      </c>
      <c r="X242" s="324">
        <v>0</v>
      </c>
      <c r="Y242" s="324">
        <f>[1]Свод!AJ233</f>
        <v>0</v>
      </c>
      <c r="Z242" s="324">
        <v>0</v>
      </c>
      <c r="AA242" s="324">
        <f>[1]Свод!AL233</f>
        <v>0</v>
      </c>
      <c r="AB242" s="324">
        <v>0</v>
      </c>
      <c r="AC242" s="324">
        <f>[1]Свод!AN233</f>
        <v>0</v>
      </c>
      <c r="AD242" s="324">
        <v>0</v>
      </c>
      <c r="AE242" s="324">
        <f>[1]Свод!AP233</f>
        <v>0</v>
      </c>
      <c r="AF242" s="324">
        <v>0</v>
      </c>
      <c r="AG242" s="324">
        <f>[1]Свод!AR233</f>
        <v>0</v>
      </c>
      <c r="AH242" s="324">
        <v>0</v>
      </c>
      <c r="AI242" s="324">
        <f>[1]Свод!AT233</f>
        <v>0</v>
      </c>
      <c r="AJ242" s="324">
        <v>0</v>
      </c>
      <c r="AK242" s="324">
        <f>[1]Свод!AV233</f>
        <v>0</v>
      </c>
      <c r="AL242" s="324">
        <v>0</v>
      </c>
      <c r="AM242" s="324">
        <f>[1]Свод!AX233</f>
        <v>0</v>
      </c>
      <c r="AN242" s="324">
        <v>0</v>
      </c>
      <c r="AO242" s="324">
        <f>[1]Свод!AZ233</f>
        <v>0</v>
      </c>
      <c r="AP242" s="324">
        <v>89.055782426483802</v>
      </c>
      <c r="AQ242" s="324">
        <f>AQ244</f>
        <v>0</v>
      </c>
      <c r="AR242" s="324">
        <f t="shared" si="304"/>
        <v>89.055782426483802</v>
      </c>
      <c r="AS242" s="324">
        <f t="shared" si="305"/>
        <v>0</v>
      </c>
    </row>
    <row r="243" spans="1:45" s="297" customFormat="1" x14ac:dyDescent="0.3">
      <c r="A243" s="302" t="s">
        <v>1072</v>
      </c>
      <c r="B243" s="141" t="s">
        <v>1065</v>
      </c>
      <c r="C243" s="301" t="s">
        <v>748</v>
      </c>
      <c r="D243" s="313">
        <v>0</v>
      </c>
      <c r="E243" s="313">
        <v>0</v>
      </c>
      <c r="F243" s="313">
        <v>0</v>
      </c>
      <c r="G243" s="313">
        <v>0</v>
      </c>
      <c r="H243" s="313">
        <v>0</v>
      </c>
      <c r="I243" s="313">
        <v>0</v>
      </c>
      <c r="J243" s="313">
        <v>0</v>
      </c>
      <c r="K243" s="313">
        <v>0</v>
      </c>
      <c r="L243" s="313">
        <v>0</v>
      </c>
      <c r="M243" s="313">
        <v>0</v>
      </c>
      <c r="N243" s="313">
        <v>0</v>
      </c>
      <c r="O243" s="313">
        <v>0</v>
      </c>
      <c r="P243" s="313">
        <v>0</v>
      </c>
      <c r="Q243" s="313">
        <v>0</v>
      </c>
      <c r="R243" s="313">
        <v>0</v>
      </c>
      <c r="S243" s="313">
        <v>0</v>
      </c>
      <c r="T243" s="313">
        <v>0</v>
      </c>
      <c r="U243" s="313">
        <v>0</v>
      </c>
      <c r="V243" s="313">
        <v>0</v>
      </c>
      <c r="W243" s="313">
        <v>0</v>
      </c>
      <c r="X243" s="313">
        <v>0</v>
      </c>
      <c r="Y243" s="313">
        <v>0</v>
      </c>
      <c r="Z243" s="313">
        <v>0</v>
      </c>
      <c r="AA243" s="313">
        <v>0</v>
      </c>
      <c r="AB243" s="313">
        <v>0</v>
      </c>
      <c r="AC243" s="313">
        <v>0</v>
      </c>
      <c r="AD243" s="313">
        <v>0</v>
      </c>
      <c r="AE243" s="313">
        <v>0</v>
      </c>
      <c r="AF243" s="313">
        <v>0</v>
      </c>
      <c r="AG243" s="313">
        <v>0</v>
      </c>
      <c r="AH243" s="313">
        <v>0</v>
      </c>
      <c r="AI243" s="313">
        <v>0</v>
      </c>
      <c r="AJ243" s="313">
        <v>0</v>
      </c>
      <c r="AK243" s="313">
        <v>0</v>
      </c>
      <c r="AL243" s="313">
        <v>0</v>
      </c>
      <c r="AM243" s="313">
        <v>0</v>
      </c>
      <c r="AN243" s="313">
        <v>0</v>
      </c>
      <c r="AO243" s="313">
        <v>0</v>
      </c>
      <c r="AP243" s="313">
        <v>0</v>
      </c>
      <c r="AQ243" s="313">
        <v>0</v>
      </c>
      <c r="AR243" s="313">
        <f t="shared" si="304"/>
        <v>0</v>
      </c>
      <c r="AS243" s="313">
        <f t="shared" si="305"/>
        <v>0</v>
      </c>
    </row>
    <row r="244" spans="1:45" s="348" customFormat="1" x14ac:dyDescent="0.3">
      <c r="A244" s="343" t="s">
        <v>1073</v>
      </c>
      <c r="B244" s="344" t="s">
        <v>1071</v>
      </c>
      <c r="C244" s="345" t="s">
        <v>748</v>
      </c>
      <c r="D244" s="346">
        <f>[1]Свод!L235</f>
        <v>0</v>
      </c>
      <c r="E244" s="346">
        <f>[1]Свод!N235</f>
        <v>0</v>
      </c>
      <c r="F244" s="346">
        <f>[1]Свод!P235</f>
        <v>0</v>
      </c>
      <c r="G244" s="346">
        <f>[1]Свод!R235</f>
        <v>0</v>
      </c>
      <c r="H244" s="346">
        <v>0</v>
      </c>
      <c r="I244" s="347">
        <f>I242</f>
        <v>0</v>
      </c>
      <c r="J244" s="346">
        <v>0</v>
      </c>
      <c r="K244" s="347">
        <f>K242</f>
        <v>0</v>
      </c>
      <c r="L244" s="347">
        <v>0</v>
      </c>
      <c r="M244" s="347">
        <v>0</v>
      </c>
      <c r="N244" s="347">
        <v>0</v>
      </c>
      <c r="O244" s="347">
        <v>0</v>
      </c>
      <c r="P244" s="347">
        <v>341.04331182779777</v>
      </c>
      <c r="Q244" s="347">
        <f>Q241-Q246</f>
        <v>146.8883521875</v>
      </c>
      <c r="R244" s="347">
        <v>92.35187981214311</v>
      </c>
      <c r="S244" s="347">
        <f>S241-S246</f>
        <v>416.62878075000003</v>
      </c>
      <c r="T244" s="347">
        <v>92.35187981214311</v>
      </c>
      <c r="U244" s="347">
        <f>U241-U246</f>
        <v>160.24183875</v>
      </c>
      <c r="V244" s="347">
        <v>92.35187981214311</v>
      </c>
      <c r="W244" s="347">
        <f>W241-W246</f>
        <v>160.24183875</v>
      </c>
      <c r="X244" s="347">
        <v>92.35187981214311</v>
      </c>
      <c r="Y244" s="347">
        <f t="shared" ref="W244:AK244" si="310">Y241</f>
        <v>160.24183875</v>
      </c>
      <c r="Z244" s="347">
        <v>92.35187981214311</v>
      </c>
      <c r="AA244" s="347">
        <f t="shared" si="310"/>
        <v>160.24183875</v>
      </c>
      <c r="AB244" s="347">
        <v>92.35187981214311</v>
      </c>
      <c r="AC244" s="347">
        <f t="shared" si="310"/>
        <v>160.24183875</v>
      </c>
      <c r="AD244" s="347">
        <v>92.35187981214311</v>
      </c>
      <c r="AE244" s="347">
        <f t="shared" si="310"/>
        <v>160.24183875</v>
      </c>
      <c r="AF244" s="347">
        <v>92.35187981214311</v>
      </c>
      <c r="AG244" s="347">
        <f t="shared" si="310"/>
        <v>13.353486562499199</v>
      </c>
      <c r="AH244" s="347">
        <v>92.35187981214311</v>
      </c>
      <c r="AI244" s="347">
        <f t="shared" si="310"/>
        <v>0</v>
      </c>
      <c r="AJ244" s="347">
        <v>92.35187981214311</v>
      </c>
      <c r="AK244" s="347">
        <f t="shared" si="310"/>
        <v>0</v>
      </c>
      <c r="AL244" s="347">
        <v>92.35187981214311</v>
      </c>
      <c r="AM244" s="347">
        <f t="shared" ref="AM244" si="311">AM241</f>
        <v>0</v>
      </c>
      <c r="AN244" s="347">
        <v>92.35187981214311</v>
      </c>
      <c r="AO244" s="347">
        <f t="shared" ref="AO244" si="312">AO241</f>
        <v>0</v>
      </c>
      <c r="AP244" s="347">
        <v>89.055782426483802</v>
      </c>
      <c r="AQ244" s="347">
        <v>0</v>
      </c>
      <c r="AR244" s="346">
        <f t="shared" si="304"/>
        <v>1538.3216519999989</v>
      </c>
      <c r="AS244" s="346">
        <f>K244+M244+O244+Q244+S244+U244+W244+Y244+AA244+AC244+AE244+AG244+AI244+AK244+AM244+AO244+AQ244+D244+E244+F244+G244+I244</f>
        <v>1538.3216519999989</v>
      </c>
    </row>
    <row r="245" spans="1:45" s="297" customFormat="1" x14ac:dyDescent="0.3">
      <c r="A245" s="302" t="s">
        <v>1074</v>
      </c>
      <c r="B245" s="141" t="s">
        <v>61</v>
      </c>
      <c r="C245" s="301" t="s">
        <v>748</v>
      </c>
      <c r="D245" s="313">
        <v>0</v>
      </c>
      <c r="E245" s="313">
        <v>0</v>
      </c>
      <c r="F245" s="313">
        <v>0</v>
      </c>
      <c r="G245" s="313">
        <v>0</v>
      </c>
      <c r="H245" s="313">
        <v>0</v>
      </c>
      <c r="I245" s="313">
        <v>0</v>
      </c>
      <c r="J245" s="313">
        <v>0</v>
      </c>
      <c r="K245" s="313">
        <v>0</v>
      </c>
      <c r="L245" s="313">
        <v>0</v>
      </c>
      <c r="M245" s="313">
        <v>0</v>
      </c>
      <c r="N245" s="313">
        <v>0</v>
      </c>
      <c r="O245" s="313">
        <v>0</v>
      </c>
      <c r="P245" s="313">
        <v>0</v>
      </c>
      <c r="Q245" s="313">
        <v>0</v>
      </c>
      <c r="R245" s="313">
        <v>0</v>
      </c>
      <c r="S245" s="313">
        <v>0</v>
      </c>
      <c r="T245" s="313">
        <v>0</v>
      </c>
      <c r="U245" s="313">
        <v>0</v>
      </c>
      <c r="V245" s="313">
        <v>0</v>
      </c>
      <c r="W245" s="313">
        <v>0</v>
      </c>
      <c r="X245" s="313">
        <v>0</v>
      </c>
      <c r="Y245" s="313">
        <v>0</v>
      </c>
      <c r="Z245" s="313">
        <v>0</v>
      </c>
      <c r="AA245" s="313">
        <v>0</v>
      </c>
      <c r="AB245" s="313">
        <v>0</v>
      </c>
      <c r="AC245" s="313">
        <v>0</v>
      </c>
      <c r="AD245" s="313">
        <v>0</v>
      </c>
      <c r="AE245" s="313">
        <v>0</v>
      </c>
      <c r="AF245" s="313">
        <v>0</v>
      </c>
      <c r="AG245" s="313">
        <v>0</v>
      </c>
      <c r="AH245" s="313">
        <v>0</v>
      </c>
      <c r="AI245" s="313">
        <v>0</v>
      </c>
      <c r="AJ245" s="313">
        <v>0</v>
      </c>
      <c r="AK245" s="313">
        <v>0</v>
      </c>
      <c r="AL245" s="313">
        <v>0</v>
      </c>
      <c r="AM245" s="313">
        <v>0</v>
      </c>
      <c r="AN245" s="313">
        <v>0</v>
      </c>
      <c r="AO245" s="313">
        <v>0</v>
      </c>
      <c r="AP245" s="313">
        <v>0</v>
      </c>
      <c r="AQ245" s="313">
        <v>0</v>
      </c>
      <c r="AR245" s="313">
        <f t="shared" si="304"/>
        <v>0</v>
      </c>
      <c r="AS245" s="313">
        <f t="shared" si="305"/>
        <v>0</v>
      </c>
    </row>
    <row r="246" spans="1:45" s="299" customFormat="1" x14ac:dyDescent="0.3">
      <c r="A246" s="302" t="s">
        <v>559</v>
      </c>
      <c r="B246" s="285" t="s">
        <v>14</v>
      </c>
      <c r="C246" s="301" t="s">
        <v>748</v>
      </c>
      <c r="D246" s="324">
        <f>[1]Свод!L237</f>
        <v>0</v>
      </c>
      <c r="E246" s="324">
        <f>[1]Свод!N237</f>
        <v>0</v>
      </c>
      <c r="F246" s="324">
        <f>[1]Свод!P237</f>
        <v>0</v>
      </c>
      <c r="G246" s="324">
        <f>[1]Свод!R237</f>
        <v>55.358975960000002</v>
      </c>
      <c r="H246" s="324">
        <v>13.90386513</v>
      </c>
      <c r="I246" s="313">
        <f>'[4]12.БДДС (ДПН)'!$G$260/1000</f>
        <v>13.90386513</v>
      </c>
      <c r="J246" s="324">
        <v>0</v>
      </c>
      <c r="K246" s="313">
        <f>'[4]12.БДДС (ДПН)'!$H$260/1000</f>
        <v>0</v>
      </c>
      <c r="L246" s="324">
        <v>0</v>
      </c>
      <c r="M246" s="313">
        <f>'[4]12.БДДС (ДПН)'!$Q$260/1000</f>
        <v>0</v>
      </c>
      <c r="N246" s="324">
        <v>0</v>
      </c>
      <c r="O246" s="313">
        <f>'[4]12.БДДС (ДПН)'!$BE$260/1000</f>
        <v>16.529807595242278</v>
      </c>
      <c r="P246" s="324">
        <v>0</v>
      </c>
      <c r="Q246" s="313">
        <f>'[4]12.БДДС (ДПН)'!$BK$260/1000</f>
        <v>26.389675131534691</v>
      </c>
      <c r="R246" s="324">
        <v>0</v>
      </c>
      <c r="S246" s="313">
        <f>'[4]12.БДДС (ДПН)'!$BQ$260/1000</f>
        <v>0</v>
      </c>
      <c r="T246" s="324">
        <v>0</v>
      </c>
      <c r="U246" s="313">
        <f>'[4]12.БДДС (ДПН)'!$BW$260/1000</f>
        <v>84.407359663836417</v>
      </c>
      <c r="V246" s="324">
        <v>0</v>
      </c>
      <c r="W246" s="324">
        <v>0</v>
      </c>
      <c r="X246" s="324">
        <v>0</v>
      </c>
      <c r="Y246" s="324">
        <v>0</v>
      </c>
      <c r="Z246" s="324">
        <v>0</v>
      </c>
      <c r="AA246" s="324">
        <v>0</v>
      </c>
      <c r="AB246" s="324">
        <v>0</v>
      </c>
      <c r="AC246" s="324">
        <v>0</v>
      </c>
      <c r="AD246" s="324">
        <v>0</v>
      </c>
      <c r="AE246" s="324">
        <v>0</v>
      </c>
      <c r="AF246" s="324">
        <v>6.5163043104457703</v>
      </c>
      <c r="AG246" s="324">
        <f>AG145/2</f>
        <v>29.76746631465948</v>
      </c>
      <c r="AH246" s="324">
        <v>20.244580901931378</v>
      </c>
      <c r="AI246" s="324">
        <f t="shared" ref="AI246:AQ246" si="313">AI145/2</f>
        <v>31.950340661974529</v>
      </c>
      <c r="AJ246" s="324">
        <v>33.123985406268758</v>
      </c>
      <c r="AK246" s="324">
        <f t="shared" si="313"/>
        <v>33.124784799890882</v>
      </c>
      <c r="AL246" s="324">
        <v>46.24119453955327</v>
      </c>
      <c r="AM246" s="324">
        <f t="shared" si="313"/>
        <v>34.504498741113501</v>
      </c>
      <c r="AN246" s="324">
        <v>59.038891414209751</v>
      </c>
      <c r="AO246" s="324">
        <f t="shared" si="313"/>
        <v>35.531189553298013</v>
      </c>
      <c r="AP246" s="324">
        <v>59.214171866604119</v>
      </c>
      <c r="AQ246" s="324">
        <f t="shared" si="313"/>
        <v>23.900947746698527</v>
      </c>
      <c r="AR246" s="324">
        <f t="shared" si="304"/>
        <v>293.64196952901301</v>
      </c>
      <c r="AS246" s="324">
        <f t="shared" si="305"/>
        <v>385.36891129824835</v>
      </c>
    </row>
    <row r="247" spans="1:45" s="297" customFormat="1" x14ac:dyDescent="0.3">
      <c r="A247" s="302" t="s">
        <v>1107</v>
      </c>
      <c r="B247" s="285" t="s">
        <v>1067</v>
      </c>
      <c r="C247" s="301" t="s">
        <v>748</v>
      </c>
      <c r="D247" s="324">
        <f>[1]Свод!L238</f>
        <v>0</v>
      </c>
      <c r="E247" s="324">
        <f>[1]Свод!N238</f>
        <v>0</v>
      </c>
      <c r="F247" s="324">
        <f>[1]Свод!P238</f>
        <v>9</v>
      </c>
      <c r="G247" s="324">
        <f>[1]Свод!R238</f>
        <v>9</v>
      </c>
      <c r="H247" s="324">
        <v>30</v>
      </c>
      <c r="I247" s="313">
        <f>H247</f>
        <v>30</v>
      </c>
      <c r="J247" s="324">
        <v>22.8221242283871</v>
      </c>
      <c r="K247" s="313">
        <f>'[4]12.БДДС (ДПН)'!$H$273/1000</f>
        <v>24.778675849999999</v>
      </c>
      <c r="L247" s="324">
        <v>29.371994155354834</v>
      </c>
      <c r="M247" s="313">
        <f>'[4]12.БДДС (ДПН)'!$Q$273/1000</f>
        <v>29.371994155354834</v>
      </c>
      <c r="N247" s="324">
        <v>258.8058816162582</v>
      </c>
      <c r="O247" s="313">
        <f>'[4]12.БДДС (ДПН)'!$BE$273/1000</f>
        <v>258.8058816162582</v>
      </c>
      <c r="P247" s="324">
        <v>0</v>
      </c>
      <c r="Q247" s="313">
        <f>'[4]12.БДДС (ДПН)'!$BK$272/1000</f>
        <v>0</v>
      </c>
      <c r="R247" s="324">
        <v>0</v>
      </c>
      <c r="S247" s="313">
        <f>'[4]12.БДДС (ДПН)'!$BQ$272/1000</f>
        <v>0</v>
      </c>
      <c r="T247" s="324">
        <v>0</v>
      </c>
      <c r="U247" s="313">
        <f>'[4]12.БДДС (ДПН)'!$BW$272/1000</f>
        <v>0</v>
      </c>
      <c r="V247" s="324">
        <v>0</v>
      </c>
      <c r="W247" s="324">
        <f t="shared" si="309"/>
        <v>0</v>
      </c>
      <c r="X247" s="324">
        <v>0</v>
      </c>
      <c r="Y247" s="324">
        <f>[1]Свод!AJ238</f>
        <v>0</v>
      </c>
      <c r="Z247" s="324">
        <v>0</v>
      </c>
      <c r="AA247" s="324">
        <f>[1]Свод!AL238</f>
        <v>0</v>
      </c>
      <c r="AB247" s="324">
        <v>0</v>
      </c>
      <c r="AC247" s="324">
        <f>[1]Свод!AN238</f>
        <v>0</v>
      </c>
      <c r="AD247" s="324">
        <v>0</v>
      </c>
      <c r="AE247" s="324">
        <f>[1]Свод!AP238</f>
        <v>0</v>
      </c>
      <c r="AF247" s="324">
        <v>0</v>
      </c>
      <c r="AG247" s="324">
        <f>[1]Свод!AR238</f>
        <v>0</v>
      </c>
      <c r="AH247" s="324">
        <v>0</v>
      </c>
      <c r="AI247" s="324">
        <f>[1]Свод!AT238</f>
        <v>0</v>
      </c>
      <c r="AJ247" s="324">
        <v>0</v>
      </c>
      <c r="AK247" s="324">
        <f>[1]Свод!AV238</f>
        <v>0</v>
      </c>
      <c r="AL247" s="324">
        <v>0</v>
      </c>
      <c r="AM247" s="324">
        <f>[1]Свод!AX238</f>
        <v>0</v>
      </c>
      <c r="AN247" s="324">
        <v>0</v>
      </c>
      <c r="AO247" s="324">
        <f>[1]Свод!AZ238</f>
        <v>0</v>
      </c>
      <c r="AP247" s="324">
        <v>359</v>
      </c>
      <c r="AQ247" s="324">
        <f>[1]Свод!BB238</f>
        <v>359</v>
      </c>
      <c r="AR247" s="324">
        <f t="shared" si="304"/>
        <v>718.00000000000011</v>
      </c>
      <c r="AS247" s="324">
        <f t="shared" si="305"/>
        <v>719.95655162161302</v>
      </c>
    </row>
    <row r="248" spans="1:45" s="297" customFormat="1" x14ac:dyDescent="0.3">
      <c r="A248" s="302" t="s">
        <v>560</v>
      </c>
      <c r="B248" s="295" t="s">
        <v>1158</v>
      </c>
      <c r="C248" s="301" t="s">
        <v>748</v>
      </c>
      <c r="D248" s="313">
        <f t="shared" ref="D248:G248" si="314">D173-D191</f>
        <v>88.546790673278053</v>
      </c>
      <c r="E248" s="313">
        <f t="shared" si="314"/>
        <v>164.50881612508215</v>
      </c>
      <c r="F248" s="313">
        <f t="shared" si="314"/>
        <v>233.01470674999996</v>
      </c>
      <c r="G248" s="313">
        <f t="shared" si="314"/>
        <v>233.01470674999996</v>
      </c>
      <c r="H248" s="313">
        <v>139.95656637999946</v>
      </c>
      <c r="I248" s="313">
        <f t="shared" ref="I248:S248" si="315">I173-I191</f>
        <v>139.95656637999946</v>
      </c>
      <c r="J248" s="313">
        <v>110.443434233689</v>
      </c>
      <c r="K248" s="313">
        <f t="shared" si="315"/>
        <v>168.32052614600002</v>
      </c>
      <c r="L248" s="313">
        <v>145.47957844913367</v>
      </c>
      <c r="M248" s="313">
        <f t="shared" si="315"/>
        <v>195.11526740137924</v>
      </c>
      <c r="N248" s="313">
        <v>167.86723525962088</v>
      </c>
      <c r="O248" s="313">
        <f t="shared" si="315"/>
        <v>213.54559419584666</v>
      </c>
      <c r="P248" s="313">
        <v>445.40409068365716</v>
      </c>
      <c r="Q248" s="313">
        <f t="shared" si="315"/>
        <v>126.11733505405869</v>
      </c>
      <c r="R248" s="313">
        <v>187.71920334133188</v>
      </c>
      <c r="S248" s="313">
        <f t="shared" si="315"/>
        <v>604.41767116967662</v>
      </c>
      <c r="T248" s="313">
        <v>184.25065085459573</v>
      </c>
      <c r="U248" s="313">
        <f t="shared" ref="U248:AK248" si="316">U173-U191</f>
        <v>322.99468917491208</v>
      </c>
      <c r="V248" s="313">
        <v>177.80169661284322</v>
      </c>
      <c r="W248" s="313">
        <f t="shared" si="316"/>
        <v>209.08792931913445</v>
      </c>
      <c r="X248" s="313">
        <v>173.15884688551614</v>
      </c>
      <c r="Y248" s="313">
        <f t="shared" si="316"/>
        <v>237.31737302193869</v>
      </c>
      <c r="Z248" s="313">
        <v>163.3299763749676</v>
      </c>
      <c r="AA248" s="313">
        <f t="shared" si="316"/>
        <v>240.27852402775375</v>
      </c>
      <c r="AB248" s="313">
        <v>153.81143355754784</v>
      </c>
      <c r="AC248" s="313">
        <f t="shared" si="316"/>
        <v>203.4652626555162</v>
      </c>
      <c r="AD248" s="313">
        <v>114.44972679482953</v>
      </c>
      <c r="AE248" s="313">
        <f t="shared" si="316"/>
        <v>146.72155506466606</v>
      </c>
      <c r="AF248" s="313">
        <v>83.269940858527207</v>
      </c>
      <c r="AG248" s="313">
        <f t="shared" si="316"/>
        <v>93.993067140746007</v>
      </c>
      <c r="AH248" s="313">
        <v>60.517533373431888</v>
      </c>
      <c r="AI248" s="313">
        <f t="shared" si="316"/>
        <v>47.076479235523493</v>
      </c>
      <c r="AJ248" s="313">
        <v>76.445325693080122</v>
      </c>
      <c r="AK248" s="313">
        <f t="shared" si="316"/>
        <v>38.48877361258883</v>
      </c>
      <c r="AL248" s="313">
        <v>92.213723811611999</v>
      </c>
      <c r="AM248" s="313">
        <f t="shared" ref="AM248" si="317">AM173-AM191</f>
        <v>29.643436820967509</v>
      </c>
      <c r="AN248" s="313">
        <v>107.81794590299887</v>
      </c>
      <c r="AO248" s="313">
        <f t="shared" ref="AO248" si="318">AO173-AO191</f>
        <v>20.532739925596616</v>
      </c>
      <c r="AP248" s="313">
        <v>123.25306668642224</v>
      </c>
      <c r="AQ248" s="313">
        <f t="shared" ref="AQ248" si="319">AQ173-AQ191</f>
        <v>11.148722123363768</v>
      </c>
      <c r="AR248" s="324">
        <f t="shared" si="304"/>
        <v>3426.2749960521651</v>
      </c>
      <c r="AS248" s="324">
        <f t="shared" si="305"/>
        <v>3767.3065327680288</v>
      </c>
    </row>
    <row r="249" spans="1:45" s="297" customFormat="1" ht="31.2" x14ac:dyDescent="0.3">
      <c r="A249" s="302" t="s">
        <v>561</v>
      </c>
      <c r="B249" s="295" t="s">
        <v>1149</v>
      </c>
      <c r="C249" s="301" t="s">
        <v>748</v>
      </c>
      <c r="D249" s="313">
        <f t="shared" ref="D249:G249" si="320">D209-D216</f>
        <v>-50.324666370000003</v>
      </c>
      <c r="E249" s="313">
        <f t="shared" si="320"/>
        <v>-120.7471866185</v>
      </c>
      <c r="F249" s="313">
        <f t="shared" si="320"/>
        <v>-156.27391959773882</v>
      </c>
      <c r="G249" s="313">
        <f t="shared" si="320"/>
        <v>-143.72758854</v>
      </c>
      <c r="H249" s="313">
        <v>-122.52278192200001</v>
      </c>
      <c r="I249" s="313">
        <f t="shared" ref="I249:S249" si="321">I209-I216</f>
        <v>-122.52278192200001</v>
      </c>
      <c r="J249" s="313">
        <v>-134.06614153200002</v>
      </c>
      <c r="K249" s="313">
        <f t="shared" si="321"/>
        <v>-134.209730826</v>
      </c>
      <c r="L249" s="313">
        <v>-134.35041686596</v>
      </c>
      <c r="M249" s="313">
        <f t="shared" si="321"/>
        <v>-133.90793700272582</v>
      </c>
      <c r="N249" s="313">
        <v>-1436.0715866814885</v>
      </c>
      <c r="O249" s="313">
        <f t="shared" si="321"/>
        <v>70.00621727305321</v>
      </c>
      <c r="P249" s="313">
        <v>-109.20353174557789</v>
      </c>
      <c r="Q249" s="313">
        <f t="shared" si="321"/>
        <v>-1647.9521873023775</v>
      </c>
      <c r="R249" s="313">
        <v>-120.0018699245103</v>
      </c>
      <c r="S249" s="313">
        <f t="shared" si="321"/>
        <v>-120.0018699245103</v>
      </c>
      <c r="T249" s="313">
        <v>-131.49639285000001</v>
      </c>
      <c r="U249" s="313">
        <f t="shared" ref="U249" si="322">U209-U216</f>
        <v>-131.49639285000001</v>
      </c>
      <c r="V249" s="313">
        <v>-123.7710648</v>
      </c>
      <c r="W249" s="313">
        <f t="shared" ref="W249:AK249" si="323">W209-W216</f>
        <v>-123.7710648</v>
      </c>
      <c r="X249" s="313">
        <v>-94.453899269999994</v>
      </c>
      <c r="Y249" s="313">
        <f t="shared" si="323"/>
        <v>-94.453899269999994</v>
      </c>
      <c r="Z249" s="313">
        <v>-100.43900019</v>
      </c>
      <c r="AA249" s="313">
        <f t="shared" si="323"/>
        <v>-100.43900019</v>
      </c>
      <c r="AB249" s="313">
        <v>-60.692331150000008</v>
      </c>
      <c r="AC249" s="313">
        <f t="shared" si="323"/>
        <v>-60.692331150000008</v>
      </c>
      <c r="AD249" s="313">
        <v>-3.9067528</v>
      </c>
      <c r="AE249" s="313">
        <f t="shared" si="323"/>
        <v>-3.9067528</v>
      </c>
      <c r="AF249" s="313">
        <v>0</v>
      </c>
      <c r="AG249" s="313">
        <f t="shared" si="323"/>
        <v>0</v>
      </c>
      <c r="AH249" s="313">
        <v>0</v>
      </c>
      <c r="AI249" s="313">
        <f t="shared" si="323"/>
        <v>0</v>
      </c>
      <c r="AJ249" s="313">
        <v>0</v>
      </c>
      <c r="AK249" s="313">
        <f t="shared" si="323"/>
        <v>0</v>
      </c>
      <c r="AL249" s="313">
        <v>0</v>
      </c>
      <c r="AM249" s="313">
        <f t="shared" ref="AM249" si="324">AM209-AM216</f>
        <v>0</v>
      </c>
      <c r="AN249" s="313">
        <v>0</v>
      </c>
      <c r="AO249" s="313">
        <f t="shared" ref="AO249" si="325">AO209-AO216</f>
        <v>0</v>
      </c>
      <c r="AP249" s="313">
        <v>0</v>
      </c>
      <c r="AQ249" s="313">
        <f t="shared" ref="AQ249" si="326">AQ209-AQ216</f>
        <v>0</v>
      </c>
      <c r="AR249" s="324">
        <f t="shared" si="304"/>
        <v>-3042.0491308577762</v>
      </c>
      <c r="AS249" s="324">
        <f t="shared" si="305"/>
        <v>-3074.4210918907997</v>
      </c>
    </row>
    <row r="250" spans="1:45" s="297" customFormat="1" x14ac:dyDescent="0.3">
      <c r="A250" s="302" t="s">
        <v>666</v>
      </c>
      <c r="B250" s="285" t="s">
        <v>1068</v>
      </c>
      <c r="C250" s="301" t="s">
        <v>748</v>
      </c>
      <c r="D250" s="313">
        <f t="shared" ref="D250:G250" si="327">D211+D215-D217</f>
        <v>-50.324666370000003</v>
      </c>
      <c r="E250" s="313">
        <f t="shared" si="327"/>
        <v>-120.7471866185</v>
      </c>
      <c r="F250" s="313">
        <f t="shared" si="327"/>
        <v>-156.27391959773882</v>
      </c>
      <c r="G250" s="313">
        <f t="shared" si="327"/>
        <v>-143.72758854</v>
      </c>
      <c r="H250" s="313">
        <v>-124.292607922</v>
      </c>
      <c r="I250" s="313">
        <f t="shared" ref="I250:S250" si="328">I211+I215-I217</f>
        <v>-124.292607922</v>
      </c>
      <c r="J250" s="313">
        <v>-134.06614153200002</v>
      </c>
      <c r="K250" s="313">
        <f t="shared" si="328"/>
        <v>-134.209730826</v>
      </c>
      <c r="L250" s="313">
        <v>-134.35041686596</v>
      </c>
      <c r="M250" s="313">
        <f t="shared" si="328"/>
        <v>-133.90793700272582</v>
      </c>
      <c r="N250" s="313">
        <v>-1648.9955066814885</v>
      </c>
      <c r="O250" s="313">
        <f t="shared" si="328"/>
        <v>-142.9177027269468</v>
      </c>
      <c r="P250" s="313">
        <v>-109.20353174557789</v>
      </c>
      <c r="Q250" s="313">
        <f t="shared" si="328"/>
        <v>-1647.9521873023775</v>
      </c>
      <c r="R250" s="313">
        <v>-120.0018699245103</v>
      </c>
      <c r="S250" s="313">
        <f t="shared" si="328"/>
        <v>-120.0018699245103</v>
      </c>
      <c r="T250" s="313">
        <v>-131.49639285000001</v>
      </c>
      <c r="U250" s="313">
        <f t="shared" ref="U250" si="329">U211+U215-U217</f>
        <v>-131.49639285000001</v>
      </c>
      <c r="V250" s="313">
        <v>-123.7710648</v>
      </c>
      <c r="W250" s="313">
        <f t="shared" ref="W250:AK250" si="330">W211+W215-W217</f>
        <v>-123.7710648</v>
      </c>
      <c r="X250" s="313">
        <v>-94.453899269999994</v>
      </c>
      <c r="Y250" s="313">
        <f t="shared" si="330"/>
        <v>-94.453899269999994</v>
      </c>
      <c r="Z250" s="313">
        <v>-100.43900019</v>
      </c>
      <c r="AA250" s="313">
        <f t="shared" si="330"/>
        <v>-100.43900019</v>
      </c>
      <c r="AB250" s="313">
        <v>-60.692331150000008</v>
      </c>
      <c r="AC250" s="313">
        <f t="shared" si="330"/>
        <v>-60.692331150000008</v>
      </c>
      <c r="AD250" s="313">
        <v>-3.9067528</v>
      </c>
      <c r="AE250" s="313">
        <f t="shared" si="330"/>
        <v>-3.9067528</v>
      </c>
      <c r="AF250" s="313">
        <v>0</v>
      </c>
      <c r="AG250" s="313">
        <f t="shared" si="330"/>
        <v>0</v>
      </c>
      <c r="AH250" s="313">
        <v>0</v>
      </c>
      <c r="AI250" s="313">
        <f t="shared" si="330"/>
        <v>0</v>
      </c>
      <c r="AJ250" s="313">
        <v>0</v>
      </c>
      <c r="AK250" s="313">
        <f t="shared" si="330"/>
        <v>0</v>
      </c>
      <c r="AL250" s="313">
        <v>0</v>
      </c>
      <c r="AM250" s="313">
        <f t="shared" ref="AM250" si="331">AM211+AM215-AM217</f>
        <v>0</v>
      </c>
      <c r="AN250" s="313">
        <v>0</v>
      </c>
      <c r="AO250" s="313">
        <f t="shared" ref="AO250" si="332">AO211+AO215-AO217</f>
        <v>0</v>
      </c>
      <c r="AP250" s="313">
        <v>0</v>
      </c>
      <c r="AQ250" s="313">
        <f t="shared" ref="AQ250" si="333">AQ211+AQ215-AQ217</f>
        <v>0</v>
      </c>
      <c r="AR250" s="324">
        <f t="shared" si="304"/>
        <v>-3256.7428768577761</v>
      </c>
      <c r="AS250" s="324">
        <f t="shared" si="305"/>
        <v>-3289.1148378907997</v>
      </c>
    </row>
    <row r="251" spans="1:45" s="297" customFormat="1" x14ac:dyDescent="0.3">
      <c r="A251" s="302" t="s">
        <v>667</v>
      </c>
      <c r="B251" s="285" t="s">
        <v>49</v>
      </c>
      <c r="C251" s="301" t="s">
        <v>748</v>
      </c>
      <c r="D251" s="313">
        <f t="shared" ref="D251:G251" si="334">D249-D250</f>
        <v>0</v>
      </c>
      <c r="E251" s="313">
        <f t="shared" si="334"/>
        <v>0</v>
      </c>
      <c r="F251" s="313">
        <f t="shared" si="334"/>
        <v>0</v>
      </c>
      <c r="G251" s="313">
        <f t="shared" si="334"/>
        <v>0</v>
      </c>
      <c r="H251" s="313">
        <v>1.7698259999999948</v>
      </c>
      <c r="I251" s="313">
        <f t="shared" ref="I251:S251" si="335">I249-I250</f>
        <v>1.7698259999999948</v>
      </c>
      <c r="J251" s="313">
        <v>0</v>
      </c>
      <c r="K251" s="313">
        <f t="shared" si="335"/>
        <v>0</v>
      </c>
      <c r="L251" s="313">
        <v>0</v>
      </c>
      <c r="M251" s="313">
        <f t="shared" si="335"/>
        <v>0</v>
      </c>
      <c r="N251" s="313">
        <v>212.92391999999995</v>
      </c>
      <c r="O251" s="313">
        <f t="shared" si="335"/>
        <v>212.92392000000001</v>
      </c>
      <c r="P251" s="313">
        <v>0</v>
      </c>
      <c r="Q251" s="313">
        <f t="shared" si="335"/>
        <v>0</v>
      </c>
      <c r="R251" s="313">
        <v>0</v>
      </c>
      <c r="S251" s="313">
        <f t="shared" si="335"/>
        <v>0</v>
      </c>
      <c r="T251" s="313">
        <v>0</v>
      </c>
      <c r="U251" s="313">
        <f t="shared" ref="U251" si="336">U249-U250</f>
        <v>0</v>
      </c>
      <c r="V251" s="313">
        <v>0</v>
      </c>
      <c r="W251" s="313">
        <f t="shared" ref="W251:AK251" si="337">W249-W250</f>
        <v>0</v>
      </c>
      <c r="X251" s="313">
        <v>0</v>
      </c>
      <c r="Y251" s="313">
        <f t="shared" si="337"/>
        <v>0</v>
      </c>
      <c r="Z251" s="313">
        <v>0</v>
      </c>
      <c r="AA251" s="313">
        <f t="shared" si="337"/>
        <v>0</v>
      </c>
      <c r="AB251" s="313">
        <v>0</v>
      </c>
      <c r="AC251" s="313">
        <f t="shared" si="337"/>
        <v>0</v>
      </c>
      <c r="AD251" s="313">
        <v>0</v>
      </c>
      <c r="AE251" s="313">
        <f t="shared" si="337"/>
        <v>0</v>
      </c>
      <c r="AF251" s="313">
        <v>0</v>
      </c>
      <c r="AG251" s="313">
        <f t="shared" si="337"/>
        <v>0</v>
      </c>
      <c r="AH251" s="313">
        <v>0</v>
      </c>
      <c r="AI251" s="313">
        <f t="shared" si="337"/>
        <v>0</v>
      </c>
      <c r="AJ251" s="313">
        <v>0</v>
      </c>
      <c r="AK251" s="313">
        <f t="shared" si="337"/>
        <v>0</v>
      </c>
      <c r="AL251" s="313">
        <v>0</v>
      </c>
      <c r="AM251" s="313">
        <f t="shared" ref="AM251" si="338">AM249-AM250</f>
        <v>0</v>
      </c>
      <c r="AN251" s="313">
        <v>0</v>
      </c>
      <c r="AO251" s="313">
        <f t="shared" ref="AO251" si="339">AO249-AO250</f>
        <v>0</v>
      </c>
      <c r="AP251" s="313">
        <v>0</v>
      </c>
      <c r="AQ251" s="313">
        <f t="shared" ref="AQ251" si="340">AQ249-AQ250</f>
        <v>0</v>
      </c>
      <c r="AR251" s="324">
        <f t="shared" si="304"/>
        <v>214.69374599999995</v>
      </c>
      <c r="AS251" s="324">
        <f t="shared" si="305"/>
        <v>214.693746</v>
      </c>
    </row>
    <row r="252" spans="1:45" s="297" customFormat="1" ht="31.2" x14ac:dyDescent="0.3">
      <c r="A252" s="302" t="s">
        <v>562</v>
      </c>
      <c r="B252" s="295" t="s">
        <v>1150</v>
      </c>
      <c r="C252" s="301" t="s">
        <v>748</v>
      </c>
      <c r="D252" s="313">
        <f t="shared" ref="D252:G252" si="341">D228-D241</f>
        <v>0</v>
      </c>
      <c r="E252" s="313">
        <f t="shared" si="341"/>
        <v>0</v>
      </c>
      <c r="F252" s="313">
        <f t="shared" si="341"/>
        <v>-55.358975960000002</v>
      </c>
      <c r="G252" s="313">
        <f t="shared" si="341"/>
        <v>-49.495953420000006</v>
      </c>
      <c r="H252" s="313">
        <v>-41.367092989999996</v>
      </c>
      <c r="I252" s="313">
        <f t="shared" ref="I252:S252" si="342">I228-I241</f>
        <v>-41.367092989999996</v>
      </c>
      <c r="J252" s="313">
        <v>-6.5683495492041857</v>
      </c>
      <c r="K252" s="313">
        <f t="shared" si="342"/>
        <v>-6.5242613600000006</v>
      </c>
      <c r="L252" s="313">
        <v>-13.749510353280778</v>
      </c>
      <c r="M252" s="313">
        <f t="shared" si="342"/>
        <v>-10.668947810124919</v>
      </c>
      <c r="N252" s="313">
        <v>1298.6287173837418</v>
      </c>
      <c r="O252" s="313">
        <f t="shared" si="342"/>
        <v>-256.22274221150042</v>
      </c>
      <c r="P252" s="313">
        <v>-323.84165882779774</v>
      </c>
      <c r="Q252" s="313">
        <f t="shared" si="342"/>
        <v>1382.2452776809653</v>
      </c>
      <c r="R252" s="313">
        <v>-76.870392812143109</v>
      </c>
      <c r="S252" s="313">
        <f t="shared" si="342"/>
        <v>-401.14729375000002</v>
      </c>
      <c r="T252" s="313">
        <v>-78.418540812143107</v>
      </c>
      <c r="U252" s="313">
        <f t="shared" ref="U252" si="343">U228-U241</f>
        <v>-230.71585941383643</v>
      </c>
      <c r="V252" s="313">
        <v>-78.000540642143108</v>
      </c>
      <c r="W252" s="313">
        <f t="shared" ref="W252:AK252" si="344">W228-W241</f>
        <v>-145.89049958000001</v>
      </c>
      <c r="X252" s="313">
        <v>-77.570000467043116</v>
      </c>
      <c r="Y252" s="313">
        <f t="shared" si="344"/>
        <v>-145.45995940489999</v>
      </c>
      <c r="Z252" s="313">
        <v>-77.126544086690103</v>
      </c>
      <c r="AA252" s="313">
        <f t="shared" si="344"/>
        <v>-145.01650302454701</v>
      </c>
      <c r="AB252" s="313">
        <v>-76.66978401492652</v>
      </c>
      <c r="AC252" s="313">
        <f t="shared" si="344"/>
        <v>-144.55974295278341</v>
      </c>
      <c r="AD252" s="313">
        <v>-76.199321141010017</v>
      </c>
      <c r="AE252" s="313">
        <f t="shared" si="344"/>
        <v>-144.08928007886692</v>
      </c>
      <c r="AF252" s="313">
        <v>-75.714744380876027</v>
      </c>
      <c r="AG252" s="313">
        <f t="shared" si="344"/>
        <v>3.2836488687678838</v>
      </c>
      <c r="AH252" s="313">
        <v>-75.215630317938007</v>
      </c>
      <c r="AI252" s="313">
        <f t="shared" si="344"/>
        <v>17.136249494205096</v>
      </c>
      <c r="AJ252" s="313">
        <v>-74.701542833111858</v>
      </c>
      <c r="AK252" s="313">
        <f t="shared" si="344"/>
        <v>17.650336979031248</v>
      </c>
      <c r="AL252" s="313">
        <v>-74.172032723740926</v>
      </c>
      <c r="AM252" s="313">
        <f t="shared" ref="AM252" si="345">AM228-AM241</f>
        <v>18.179847088402187</v>
      </c>
      <c r="AN252" s="313">
        <v>-73.626637311088857</v>
      </c>
      <c r="AO252" s="313">
        <f t="shared" ref="AO252" si="346">AO228-AO241</f>
        <v>18.725242501054254</v>
      </c>
      <c r="AP252" s="313">
        <v>-69.768782650397924</v>
      </c>
      <c r="AQ252" s="313">
        <f t="shared" ref="AQ252" si="347">AQ228-AQ241</f>
        <v>19.286999776085882</v>
      </c>
      <c r="AR252" s="324">
        <f t="shared" si="304"/>
        <v>-175.80731790979371</v>
      </c>
      <c r="AS252" s="324">
        <f t="shared" si="305"/>
        <v>-300.00950956804735</v>
      </c>
    </row>
    <row r="253" spans="1:45" s="297" customFormat="1" x14ac:dyDescent="0.3">
      <c r="A253" s="302" t="s">
        <v>826</v>
      </c>
      <c r="B253" s="285" t="s">
        <v>862</v>
      </c>
      <c r="C253" s="301" t="s">
        <v>748</v>
      </c>
      <c r="D253" s="313">
        <f t="shared" ref="D253:G253" si="348">D230-D242</f>
        <v>0</v>
      </c>
      <c r="E253" s="313">
        <f t="shared" si="348"/>
        <v>0</v>
      </c>
      <c r="F253" s="313">
        <f t="shared" si="348"/>
        <v>0</v>
      </c>
      <c r="G253" s="313">
        <f t="shared" si="348"/>
        <v>0</v>
      </c>
      <c r="H253" s="313">
        <v>0</v>
      </c>
      <c r="I253" s="313">
        <f t="shared" ref="I253:S253" si="349">I230-I242</f>
        <v>0</v>
      </c>
      <c r="J253" s="313">
        <v>0</v>
      </c>
      <c r="K253" s="313">
        <f t="shared" si="349"/>
        <v>0</v>
      </c>
      <c r="L253" s="313">
        <v>0</v>
      </c>
      <c r="M253" s="313">
        <f t="shared" si="349"/>
        <v>0</v>
      </c>
      <c r="N253" s="313">
        <v>1538.3216520000001</v>
      </c>
      <c r="O253" s="313">
        <f t="shared" si="349"/>
        <v>0</v>
      </c>
      <c r="P253" s="313">
        <v>0</v>
      </c>
      <c r="Q253" s="313">
        <f t="shared" si="349"/>
        <v>1538.3216520000001</v>
      </c>
      <c r="R253" s="313">
        <v>0</v>
      </c>
      <c r="S253" s="313">
        <f t="shared" si="349"/>
        <v>0</v>
      </c>
      <c r="T253" s="313">
        <v>0</v>
      </c>
      <c r="U253" s="313">
        <f t="shared" ref="U253" si="350">U230-U242</f>
        <v>0</v>
      </c>
      <c r="V253" s="313">
        <v>0</v>
      </c>
      <c r="W253" s="313">
        <f t="shared" ref="W253:AK253" si="351">W230-W242</f>
        <v>0</v>
      </c>
      <c r="X253" s="313">
        <v>0</v>
      </c>
      <c r="Y253" s="313">
        <f t="shared" si="351"/>
        <v>0</v>
      </c>
      <c r="Z253" s="313">
        <v>0</v>
      </c>
      <c r="AA253" s="313">
        <f t="shared" si="351"/>
        <v>0</v>
      </c>
      <c r="AB253" s="313">
        <v>0</v>
      </c>
      <c r="AC253" s="313">
        <f t="shared" si="351"/>
        <v>0</v>
      </c>
      <c r="AD253" s="313">
        <v>0</v>
      </c>
      <c r="AE253" s="313">
        <f t="shared" si="351"/>
        <v>0</v>
      </c>
      <c r="AF253" s="313">
        <v>0</v>
      </c>
      <c r="AG253" s="313">
        <f t="shared" si="351"/>
        <v>0</v>
      </c>
      <c r="AH253" s="313">
        <v>0</v>
      </c>
      <c r="AI253" s="313">
        <f t="shared" si="351"/>
        <v>0</v>
      </c>
      <c r="AJ253" s="313">
        <v>0</v>
      </c>
      <c r="AK253" s="313">
        <f t="shared" si="351"/>
        <v>0</v>
      </c>
      <c r="AL253" s="313">
        <v>0</v>
      </c>
      <c r="AM253" s="313">
        <f t="shared" ref="AM253" si="352">AM230-AM242</f>
        <v>0</v>
      </c>
      <c r="AN253" s="313">
        <v>0</v>
      </c>
      <c r="AO253" s="313">
        <f t="shared" ref="AO253" si="353">AO230-AO242</f>
        <v>0</v>
      </c>
      <c r="AP253" s="313">
        <v>-89.055782426483802</v>
      </c>
      <c r="AQ253" s="313">
        <f t="shared" ref="AQ253" si="354">AQ230-AQ242</f>
        <v>0</v>
      </c>
      <c r="AR253" s="324">
        <f t="shared" si="304"/>
        <v>1449.2658695735163</v>
      </c>
      <c r="AS253" s="324">
        <f t="shared" si="305"/>
        <v>1538.3216520000001</v>
      </c>
    </row>
    <row r="254" spans="1:45" s="297" customFormat="1" x14ac:dyDescent="0.3">
      <c r="A254" s="302" t="s">
        <v>827</v>
      </c>
      <c r="B254" s="285" t="s">
        <v>825</v>
      </c>
      <c r="C254" s="301" t="s">
        <v>748</v>
      </c>
      <c r="D254" s="313">
        <f t="shared" ref="D254:G254" si="355">D252-D253</f>
        <v>0</v>
      </c>
      <c r="E254" s="313">
        <f t="shared" si="355"/>
        <v>0</v>
      </c>
      <c r="F254" s="313">
        <f t="shared" si="355"/>
        <v>-55.358975960000002</v>
      </c>
      <c r="G254" s="313">
        <f t="shared" si="355"/>
        <v>-49.495953420000006</v>
      </c>
      <c r="H254" s="313">
        <v>-41.367092989999996</v>
      </c>
      <c r="I254" s="313">
        <f t="shared" ref="I254:S254" si="356">I252-I253</f>
        <v>-41.367092989999996</v>
      </c>
      <c r="J254" s="313">
        <v>-6.5683495492041857</v>
      </c>
      <c r="K254" s="313">
        <f t="shared" si="356"/>
        <v>-6.5242613600000006</v>
      </c>
      <c r="L254" s="313">
        <v>-13.749510353280778</v>
      </c>
      <c r="M254" s="313">
        <f t="shared" si="356"/>
        <v>-10.668947810124919</v>
      </c>
      <c r="N254" s="313">
        <v>-239.6929346162583</v>
      </c>
      <c r="O254" s="313">
        <f t="shared" si="356"/>
        <v>-256.22274221150042</v>
      </c>
      <c r="P254" s="313">
        <v>-323.84165882779774</v>
      </c>
      <c r="Q254" s="313">
        <f t="shared" si="356"/>
        <v>-156.07637431903481</v>
      </c>
      <c r="R254" s="313">
        <v>-76.870392812143109</v>
      </c>
      <c r="S254" s="313">
        <f t="shared" si="356"/>
        <v>-401.14729375000002</v>
      </c>
      <c r="T254" s="313">
        <v>-78.418540812143107</v>
      </c>
      <c r="U254" s="313">
        <f t="shared" ref="U254" si="357">U252-U253</f>
        <v>-230.71585941383643</v>
      </c>
      <c r="V254" s="313">
        <v>-78.000540642143108</v>
      </c>
      <c r="W254" s="313">
        <f t="shared" ref="W254:AK254" si="358">W252-W253</f>
        <v>-145.89049958000001</v>
      </c>
      <c r="X254" s="313">
        <v>-77.570000467043116</v>
      </c>
      <c r="Y254" s="313">
        <f t="shared" si="358"/>
        <v>-145.45995940489999</v>
      </c>
      <c r="Z254" s="313">
        <v>-77.126544086690103</v>
      </c>
      <c r="AA254" s="313">
        <f t="shared" si="358"/>
        <v>-145.01650302454701</v>
      </c>
      <c r="AB254" s="313">
        <v>-76.66978401492652</v>
      </c>
      <c r="AC254" s="313">
        <f t="shared" si="358"/>
        <v>-144.55974295278341</v>
      </c>
      <c r="AD254" s="313">
        <v>-76.199321141010017</v>
      </c>
      <c r="AE254" s="313">
        <f t="shared" si="358"/>
        <v>-144.08928007886692</v>
      </c>
      <c r="AF254" s="313">
        <v>-75.714744380876027</v>
      </c>
      <c r="AG254" s="313">
        <f t="shared" si="358"/>
        <v>3.2836488687678838</v>
      </c>
      <c r="AH254" s="313">
        <v>-75.215630317938007</v>
      </c>
      <c r="AI254" s="313">
        <f t="shared" si="358"/>
        <v>17.136249494205096</v>
      </c>
      <c r="AJ254" s="313">
        <v>-74.701542833111858</v>
      </c>
      <c r="AK254" s="313">
        <f t="shared" si="358"/>
        <v>17.650336979031248</v>
      </c>
      <c r="AL254" s="313">
        <v>-74.172032723740926</v>
      </c>
      <c r="AM254" s="313">
        <f t="shared" ref="AM254" si="359">AM252-AM253</f>
        <v>18.179847088402187</v>
      </c>
      <c r="AN254" s="313">
        <v>-73.626637311088857</v>
      </c>
      <c r="AO254" s="313">
        <f t="shared" ref="AO254" si="360">AO252-AO253</f>
        <v>18.725242501054254</v>
      </c>
      <c r="AP254" s="313">
        <v>19.286999776085878</v>
      </c>
      <c r="AQ254" s="313">
        <f t="shared" ref="AQ254" si="361">AQ252-AQ253</f>
        <v>19.286999776085882</v>
      </c>
      <c r="AR254" s="324">
        <f t="shared" si="304"/>
        <v>-1625.0731874833098</v>
      </c>
      <c r="AS254" s="324">
        <f t="shared" si="305"/>
        <v>-1838.3311615680477</v>
      </c>
    </row>
    <row r="255" spans="1:45" s="297" customFormat="1" x14ac:dyDescent="0.3">
      <c r="A255" s="302" t="s">
        <v>563</v>
      </c>
      <c r="B255" s="295" t="s">
        <v>67</v>
      </c>
      <c r="C255" s="301" t="s">
        <v>748</v>
      </c>
      <c r="D255" s="313">
        <f>('[4]12.БДДС (ДПН)'!$H$283-'[4]12.БДДС (ДПН)'!$H$295)/1000</f>
        <v>0</v>
      </c>
      <c r="E255" s="313">
        <f>('[4]12.БДДС (ДПН)'!$H$283-'[4]12.БДДС (ДПН)'!$H$295)/1000</f>
        <v>0</v>
      </c>
      <c r="F255" s="313">
        <f>('[4]12.БДДС (ДПН)'!$H$283-'[4]12.БДДС (ДПН)'!$H$295)/1000</f>
        <v>0</v>
      </c>
      <c r="G255" s="313">
        <f>('[4]12.БДДС (ДПН)'!$H$283-'[4]12.БДДС (ДПН)'!$H$295)/1000</f>
        <v>0</v>
      </c>
      <c r="H255" s="313">
        <v>0</v>
      </c>
      <c r="I255" s="313">
        <f>('[4]12.БДДС (ДПН)'!$G$283-'[4]12.БДДС (ДПН)'!$G$295)/1000</f>
        <v>0</v>
      </c>
      <c r="J255" s="313">
        <v>0</v>
      </c>
      <c r="K255" s="313">
        <f>('[4]12.БДДС (ДПН)'!$H$283-'[4]12.БДДС (ДПН)'!$H$295)/1000</f>
        <v>0</v>
      </c>
      <c r="L255" s="313">
        <v>0</v>
      </c>
      <c r="M255" s="313">
        <f>('[4]12.БДДС (ДПН)'!$Q$283-'[4]12.БДДС (ДПН)'!$Q$295)/1000</f>
        <v>0</v>
      </c>
      <c r="N255" s="313">
        <v>0</v>
      </c>
      <c r="O255" s="313">
        <f>('[4]12.БДДС (ДПН)'!$BE$283-'[4]12.БДДС (ДПН)'!$BE$295)/1000</f>
        <v>0</v>
      </c>
      <c r="P255" s="313">
        <v>0</v>
      </c>
      <c r="Q255" s="313">
        <f>('[4]12.БДДС (ДПН)'!$BK$283-'[4]12.БДДС (ДПН)'!$BK$295)/1000</f>
        <v>0</v>
      </c>
      <c r="R255" s="313">
        <v>0</v>
      </c>
      <c r="S255" s="313">
        <f>('[4]12.БДДС (ДПН)'!$BQ$283-'[4]12.БДДС (ДПН)'!$BQ$295)/1000</f>
        <v>0</v>
      </c>
      <c r="T255" s="313">
        <v>0</v>
      </c>
      <c r="U255" s="313">
        <f>('[4]12.БДДС (ДПН)'!$BW$283-'[4]12.БДДС (ДПН)'!$BW$295)/1000</f>
        <v>0</v>
      </c>
      <c r="V255" s="313">
        <v>0</v>
      </c>
      <c r="W255" s="313">
        <v>0</v>
      </c>
      <c r="X255" s="313">
        <v>0</v>
      </c>
      <c r="Y255" s="313">
        <v>0</v>
      </c>
      <c r="Z255" s="313">
        <v>0</v>
      </c>
      <c r="AA255" s="313">
        <v>0</v>
      </c>
      <c r="AB255" s="313">
        <v>0</v>
      </c>
      <c r="AC255" s="313">
        <v>0</v>
      </c>
      <c r="AD255" s="313">
        <v>0</v>
      </c>
      <c r="AE255" s="313">
        <v>0</v>
      </c>
      <c r="AF255" s="313">
        <v>0</v>
      </c>
      <c r="AG255" s="313">
        <v>0</v>
      </c>
      <c r="AH255" s="313">
        <v>0</v>
      </c>
      <c r="AI255" s="313">
        <v>0</v>
      </c>
      <c r="AJ255" s="313">
        <v>0</v>
      </c>
      <c r="AK255" s="313">
        <v>0</v>
      </c>
      <c r="AL255" s="313">
        <v>0</v>
      </c>
      <c r="AM255" s="313">
        <v>0</v>
      </c>
      <c r="AN255" s="313">
        <v>0</v>
      </c>
      <c r="AO255" s="313">
        <v>0</v>
      </c>
      <c r="AP255" s="313">
        <v>0</v>
      </c>
      <c r="AQ255" s="313">
        <v>0</v>
      </c>
      <c r="AR255" s="324">
        <f t="shared" si="304"/>
        <v>0</v>
      </c>
      <c r="AS255" s="324">
        <f t="shared" si="305"/>
        <v>0</v>
      </c>
    </row>
    <row r="256" spans="1:45" s="297" customFormat="1" x14ac:dyDescent="0.3">
      <c r="A256" s="302" t="s">
        <v>564</v>
      </c>
      <c r="B256" s="295" t="s">
        <v>1151</v>
      </c>
      <c r="C256" s="301" t="s">
        <v>748</v>
      </c>
      <c r="D256" s="313">
        <f t="shared" ref="D256:G256" si="362">D248+D249+D252+D255</f>
        <v>38.222124303278051</v>
      </c>
      <c r="E256" s="313">
        <f t="shared" si="362"/>
        <v>43.761629506582153</v>
      </c>
      <c r="F256" s="313">
        <f t="shared" si="362"/>
        <v>21.381811192261132</v>
      </c>
      <c r="G256" s="313">
        <f t="shared" si="362"/>
        <v>39.791164789999954</v>
      </c>
      <c r="H256" s="313">
        <v>-23.933308532000545</v>
      </c>
      <c r="I256" s="313">
        <f t="shared" ref="I256:S256" si="363">I248+I249+I252+I255</f>
        <v>-23.933308532000545</v>
      </c>
      <c r="J256" s="313">
        <v>-30.191056847515199</v>
      </c>
      <c r="K256" s="313">
        <f t="shared" si="363"/>
        <v>27.586533960000022</v>
      </c>
      <c r="L256" s="313">
        <v>-2.6203487701071086</v>
      </c>
      <c r="M256" s="313">
        <f t="shared" si="363"/>
        <v>50.538382588528506</v>
      </c>
      <c r="N256" s="313">
        <v>30.424365961874173</v>
      </c>
      <c r="O256" s="313">
        <f t="shared" si="363"/>
        <v>27.329069257399453</v>
      </c>
      <c r="P256" s="313">
        <v>12.358900110281525</v>
      </c>
      <c r="Q256" s="313">
        <f t="shared" si="363"/>
        <v>-139.58957456735357</v>
      </c>
      <c r="R256" s="313">
        <v>-9.1530593953215345</v>
      </c>
      <c r="S256" s="313">
        <f t="shared" si="363"/>
        <v>83.268507495166318</v>
      </c>
      <c r="T256" s="313">
        <v>-25.66428280754738</v>
      </c>
      <c r="U256" s="313">
        <f t="shared" ref="U256:AK256" si="364">U248+U249+U252+U255</f>
        <v>-39.217563088924351</v>
      </c>
      <c r="V256" s="313">
        <v>-23.969908829299897</v>
      </c>
      <c r="W256" s="313">
        <f t="shared" si="364"/>
        <v>-60.57363506086557</v>
      </c>
      <c r="X256" s="313">
        <v>1.1349471484730316</v>
      </c>
      <c r="Y256" s="313">
        <f t="shared" si="364"/>
        <v>-2.5964856529612916</v>
      </c>
      <c r="Z256" s="313">
        <v>-14.235567901722504</v>
      </c>
      <c r="AA256" s="313">
        <f t="shared" si="364"/>
        <v>-5.1769791867932611</v>
      </c>
      <c r="AB256" s="313">
        <v>16.449318392621322</v>
      </c>
      <c r="AC256" s="313">
        <f t="shared" si="364"/>
        <v>-1.7868114472672119</v>
      </c>
      <c r="AD256" s="313">
        <v>34.343652853819506</v>
      </c>
      <c r="AE256" s="313">
        <f t="shared" si="364"/>
        <v>-1.2744778142008499</v>
      </c>
      <c r="AF256" s="313">
        <v>7.5551964776511795</v>
      </c>
      <c r="AG256" s="313">
        <f t="shared" si="364"/>
        <v>97.276716009513891</v>
      </c>
      <c r="AH256" s="313">
        <v>-14.698096944506119</v>
      </c>
      <c r="AI256" s="313">
        <f t="shared" si="364"/>
        <v>64.212728729728582</v>
      </c>
      <c r="AJ256" s="313">
        <v>1.7437828599682632</v>
      </c>
      <c r="AK256" s="313">
        <f t="shared" si="364"/>
        <v>56.139110591620081</v>
      </c>
      <c r="AL256" s="313">
        <v>18.041691087871072</v>
      </c>
      <c r="AM256" s="313">
        <f t="shared" ref="AM256" si="365">AM248+AM249+AM252+AM255</f>
        <v>47.823283909369692</v>
      </c>
      <c r="AN256" s="313">
        <v>34.191308591910015</v>
      </c>
      <c r="AO256" s="313">
        <f t="shared" ref="AO256" si="366">AO248+AO249+AO252+AO255</f>
        <v>39.257982426650869</v>
      </c>
      <c r="AP256" s="313">
        <v>53.48428403602432</v>
      </c>
      <c r="AQ256" s="313">
        <f t="shared" ref="AQ256" si="367">AQ248+AQ249+AQ252+AQ255</f>
        <v>30.43572189944965</v>
      </c>
      <c r="AR256" s="324">
        <f t="shared" si="304"/>
        <v>208.41854728459538</v>
      </c>
      <c r="AS256" s="324">
        <f t="shared" si="305"/>
        <v>392.87593130918174</v>
      </c>
    </row>
    <row r="257" spans="1:45" s="297" customFormat="1" x14ac:dyDescent="0.3">
      <c r="A257" s="302" t="s">
        <v>565</v>
      </c>
      <c r="B257" s="295" t="s">
        <v>6</v>
      </c>
      <c r="C257" s="301" t="s">
        <v>748</v>
      </c>
      <c r="D257" s="324" t="e">
        <f>[1]Свод!L248</f>
        <v>#REF!</v>
      </c>
      <c r="E257" s="324" t="e">
        <f>[1]Свод!N248</f>
        <v>#REF!</v>
      </c>
      <c r="F257" s="324">
        <f>[1]Свод!P248</f>
        <v>48.980814357000099</v>
      </c>
      <c r="G257" s="324">
        <f>[1]Свод!R248</f>
        <v>48.980814357000099</v>
      </c>
      <c r="H257" s="324">
        <v>88.772000000000006</v>
      </c>
      <c r="I257" s="313">
        <f>'[4]12.БДДС (ДПН)'!$G$17/1000</f>
        <v>88.772000000000006</v>
      </c>
      <c r="J257" s="324">
        <v>69.943246807999557</v>
      </c>
      <c r="K257" s="313">
        <f>'[4]12.БДДС (ДПН)'!$H$17/1000</f>
        <v>69.943229269999989</v>
      </c>
      <c r="L257" s="324">
        <v>39.752189960484273</v>
      </c>
      <c r="M257" s="313">
        <f>'[4]12.БДДС (ДПН)'!$Q$17/1000</f>
        <v>97.529763230000157</v>
      </c>
      <c r="N257" s="324">
        <v>37.131841190376988</v>
      </c>
      <c r="O257" s="313">
        <f>'[4]12.БДДС (ДПН)'!$BE$17/1000</f>
        <v>148.06814581852871</v>
      </c>
      <c r="P257" s="324">
        <v>67.556207152251361</v>
      </c>
      <c r="Q257" s="313">
        <f>'[4]12.БДДС (ДПН)'!$BK$17/1000</f>
        <v>175.39721507592819</v>
      </c>
      <c r="R257" s="324">
        <v>79.915107262532899</v>
      </c>
      <c r="S257" s="313">
        <f>'[4]12.БДДС (ДПН)'!$BQ$17/1000</f>
        <v>35.807640508574373</v>
      </c>
      <c r="T257" s="324">
        <v>70.762047867211265</v>
      </c>
      <c r="U257" s="313">
        <f>'[4]12.БДДС (ДПН)'!$BW$17/1000</f>
        <v>119.07614800374064</v>
      </c>
      <c r="V257" s="324">
        <v>45.097765059663608</v>
      </c>
      <c r="W257" s="324">
        <f>U258</f>
        <v>79.858584914816163</v>
      </c>
      <c r="X257" s="324">
        <v>21.127856230363847</v>
      </c>
      <c r="Y257" s="324">
        <f t="shared" ref="Y257:AQ257" si="368">W258</f>
        <v>19.28494985395065</v>
      </c>
      <c r="Z257" s="324">
        <v>22.26280337883675</v>
      </c>
      <c r="AA257" s="324">
        <f t="shared" si="368"/>
        <v>16.688464200989529</v>
      </c>
      <c r="AB257" s="324">
        <v>8.0272354771144023</v>
      </c>
      <c r="AC257" s="324">
        <f t="shared" si="368"/>
        <v>11.511485014196268</v>
      </c>
      <c r="AD257" s="324">
        <v>24.476553869735895</v>
      </c>
      <c r="AE257" s="324">
        <f t="shared" si="368"/>
        <v>9.7246735669290842</v>
      </c>
      <c r="AF257" s="324">
        <v>58.820206723555614</v>
      </c>
      <c r="AG257" s="324">
        <f t="shared" si="368"/>
        <v>8.4501957527282912</v>
      </c>
      <c r="AH257" s="324">
        <v>66.375403201206851</v>
      </c>
      <c r="AI257" s="324">
        <f t="shared" si="368"/>
        <v>105.72691176224207</v>
      </c>
      <c r="AJ257" s="324">
        <v>51.67730625670093</v>
      </c>
      <c r="AK257" s="324">
        <f t="shared" si="368"/>
        <v>169.93964049197083</v>
      </c>
      <c r="AL257" s="324">
        <v>53.42108911666908</v>
      </c>
      <c r="AM257" s="324">
        <f t="shared" si="368"/>
        <v>226.07875108359082</v>
      </c>
      <c r="AN257" s="324">
        <v>71.462780204540095</v>
      </c>
      <c r="AO257" s="324">
        <f t="shared" si="368"/>
        <v>273.90203499296047</v>
      </c>
      <c r="AP257" s="324">
        <v>105.65408879645021</v>
      </c>
      <c r="AQ257" s="324">
        <f t="shared" si="368"/>
        <v>313.16001741961145</v>
      </c>
      <c r="AR257" s="324" t="e">
        <f t="shared" si="304"/>
        <v>#REF!</v>
      </c>
      <c r="AS257" s="324" t="e">
        <f t="shared" si="305"/>
        <v>#REF!</v>
      </c>
    </row>
    <row r="258" spans="1:45" s="297" customFormat="1" x14ac:dyDescent="0.3">
      <c r="A258" s="302" t="s">
        <v>566</v>
      </c>
      <c r="B258" s="295" t="s">
        <v>7</v>
      </c>
      <c r="C258" s="301" t="s">
        <v>748</v>
      </c>
      <c r="D258" s="324" t="e">
        <f>[1]Свод!L249</f>
        <v>#REF!</v>
      </c>
      <c r="E258" s="324" t="e">
        <f>[1]Свод!N249</f>
        <v>#REF!</v>
      </c>
      <c r="F258" s="324">
        <f>[1]Свод!P249</f>
        <v>0</v>
      </c>
      <c r="G258" s="324">
        <f>[1]Свод!R249</f>
        <v>88.77197914700001</v>
      </c>
      <c r="H258" s="324">
        <v>69.943246807999557</v>
      </c>
      <c r="I258" s="313">
        <f>'[4]12.БДДС (ДПН)'!$G$307/1000</f>
        <v>69.943246807999557</v>
      </c>
      <c r="J258" s="324">
        <v>39.752189960484273</v>
      </c>
      <c r="K258" s="313">
        <f>'[4]12.БДДС (ДПН)'!$H$307/1000</f>
        <v>97.529763230000157</v>
      </c>
      <c r="L258" s="324">
        <v>37.131841190377287</v>
      </c>
      <c r="M258" s="313">
        <f>'[4]12.БДДС (ДПН)'!$Q$307/1000</f>
        <v>148.06814581852871</v>
      </c>
      <c r="N258" s="324">
        <v>67.556207152251361</v>
      </c>
      <c r="O258" s="313">
        <f>'[4]12.БДДС (ДПН)'!$BE$307/1000</f>
        <v>175.39721507592819</v>
      </c>
      <c r="P258" s="324">
        <v>79.915107262532899</v>
      </c>
      <c r="Q258" s="313">
        <f>'[4]12.БДДС (ДПН)'!$BK$307/1000</f>
        <v>35.807640508574373</v>
      </c>
      <c r="R258" s="324">
        <v>70.762047867211265</v>
      </c>
      <c r="S258" s="313">
        <f>'[4]12.БДДС (ДПН)'!$BQ$307/1000</f>
        <v>119.07614800374064</v>
      </c>
      <c r="T258" s="324">
        <v>45.097765059663608</v>
      </c>
      <c r="U258" s="313">
        <f>'[4]12.БДДС (ДПН)'!$BW$307/1000</f>
        <v>79.858584914816163</v>
      </c>
      <c r="V258" s="324">
        <v>21.127856230363847</v>
      </c>
      <c r="W258" s="324">
        <f>W257+W173-W191+W209-W216+W228-W241</f>
        <v>19.28494985395065</v>
      </c>
      <c r="X258" s="324">
        <v>22.26280337883675</v>
      </c>
      <c r="Y258" s="324">
        <f t="shared" ref="Y258:AQ258" si="369">Y257+Y173-Y191+Y209-Y216+Y228-Y241</f>
        <v>16.688464200989529</v>
      </c>
      <c r="Z258" s="324">
        <v>8.0272354771144023</v>
      </c>
      <c r="AA258" s="324">
        <f>AA257+AA173-AA191+AA209-AA216+AA228-AA241</f>
        <v>11.511485014196268</v>
      </c>
      <c r="AB258" s="324">
        <v>24.476553869735895</v>
      </c>
      <c r="AC258" s="324">
        <f t="shared" si="369"/>
        <v>9.7246735669290842</v>
      </c>
      <c r="AD258" s="324">
        <v>58.820206723555614</v>
      </c>
      <c r="AE258" s="324">
        <f t="shared" si="369"/>
        <v>8.4501957527282912</v>
      </c>
      <c r="AF258" s="324">
        <v>66.375403201206851</v>
      </c>
      <c r="AG258" s="324">
        <f t="shared" si="369"/>
        <v>105.72691176224207</v>
      </c>
      <c r="AH258" s="324">
        <v>51.67730625670093</v>
      </c>
      <c r="AI258" s="324">
        <f t="shared" si="369"/>
        <v>169.93964049197083</v>
      </c>
      <c r="AJ258" s="324">
        <v>53.42108911666908</v>
      </c>
      <c r="AK258" s="324">
        <f t="shared" si="369"/>
        <v>226.07875108359082</v>
      </c>
      <c r="AL258" s="324">
        <v>71.462780204540095</v>
      </c>
      <c r="AM258" s="324">
        <f t="shared" si="369"/>
        <v>273.90203499296047</v>
      </c>
      <c r="AN258" s="324">
        <v>105.65408879645021</v>
      </c>
      <c r="AO258" s="324">
        <f t="shared" si="369"/>
        <v>313.16001741961145</v>
      </c>
      <c r="AP258" s="324">
        <v>159.13837283247452</v>
      </c>
      <c r="AQ258" s="324">
        <f t="shared" si="369"/>
        <v>343.59573931906112</v>
      </c>
      <c r="AR258" s="324" t="e">
        <f t="shared" si="304"/>
        <v>#REF!</v>
      </c>
      <c r="AS258" s="324" t="e">
        <f t="shared" si="305"/>
        <v>#REF!</v>
      </c>
    </row>
    <row r="259" spans="1:45" s="305" customFormat="1" x14ac:dyDescent="0.3">
      <c r="A259" s="302" t="s">
        <v>568</v>
      </c>
      <c r="B259" s="295" t="s">
        <v>863</v>
      </c>
      <c r="C259" s="301">
        <v>0</v>
      </c>
      <c r="D259" s="324" t="s">
        <v>590</v>
      </c>
      <c r="E259" s="324" t="s">
        <v>590</v>
      </c>
      <c r="F259" s="324" t="s">
        <v>590</v>
      </c>
      <c r="G259" s="324" t="s">
        <v>590</v>
      </c>
      <c r="H259" s="324" t="s">
        <v>590</v>
      </c>
      <c r="I259" s="324" t="s">
        <v>590</v>
      </c>
      <c r="J259" s="324" t="s">
        <v>590</v>
      </c>
      <c r="K259" s="324" t="s">
        <v>590</v>
      </c>
      <c r="L259" s="324" t="s">
        <v>590</v>
      </c>
      <c r="M259" s="324" t="s">
        <v>590</v>
      </c>
      <c r="N259" s="324" t="s">
        <v>590</v>
      </c>
      <c r="O259" s="324" t="s">
        <v>590</v>
      </c>
      <c r="P259" s="324" t="s">
        <v>590</v>
      </c>
      <c r="Q259" s="324" t="s">
        <v>590</v>
      </c>
      <c r="R259" s="324" t="s">
        <v>590</v>
      </c>
      <c r="S259" s="324" t="s">
        <v>590</v>
      </c>
      <c r="T259" s="324" t="s">
        <v>590</v>
      </c>
      <c r="U259" s="324" t="s">
        <v>590</v>
      </c>
      <c r="V259" s="324" t="s">
        <v>590</v>
      </c>
      <c r="W259" s="324" t="s">
        <v>590</v>
      </c>
      <c r="X259" s="324" t="s">
        <v>590</v>
      </c>
      <c r="Y259" s="324" t="s">
        <v>590</v>
      </c>
      <c r="Z259" s="324" t="s">
        <v>590</v>
      </c>
      <c r="AA259" s="324" t="s">
        <v>590</v>
      </c>
      <c r="AB259" s="324" t="s">
        <v>590</v>
      </c>
      <c r="AC259" s="324" t="s">
        <v>590</v>
      </c>
      <c r="AD259" s="324" t="s">
        <v>590</v>
      </c>
      <c r="AE259" s="324" t="s">
        <v>590</v>
      </c>
      <c r="AF259" s="324" t="s">
        <v>590</v>
      </c>
      <c r="AG259" s="324" t="s">
        <v>590</v>
      </c>
      <c r="AH259" s="324" t="s">
        <v>590</v>
      </c>
      <c r="AI259" s="324" t="s">
        <v>590</v>
      </c>
      <c r="AJ259" s="324" t="s">
        <v>590</v>
      </c>
      <c r="AK259" s="324" t="s">
        <v>590</v>
      </c>
      <c r="AL259" s="324" t="s">
        <v>590</v>
      </c>
      <c r="AM259" s="324" t="s">
        <v>590</v>
      </c>
      <c r="AN259" s="324" t="s">
        <v>590</v>
      </c>
      <c r="AO259" s="324" t="s">
        <v>590</v>
      </c>
      <c r="AP259" s="324" t="s">
        <v>590</v>
      </c>
      <c r="AQ259" s="324" t="s">
        <v>590</v>
      </c>
      <c r="AR259" s="324" t="s">
        <v>590</v>
      </c>
      <c r="AS259" s="324" t="s">
        <v>590</v>
      </c>
    </row>
    <row r="260" spans="1:45" s="297" customFormat="1" x14ac:dyDescent="0.3">
      <c r="A260" s="302" t="s">
        <v>569</v>
      </c>
      <c r="B260" s="285" t="s">
        <v>1030</v>
      </c>
      <c r="C260" s="301" t="s">
        <v>748</v>
      </c>
      <c r="D260" s="324">
        <f>[1]Свод!L251</f>
        <v>5.617</v>
      </c>
      <c r="E260" s="324">
        <f>[1]Свод!N251</f>
        <v>69.009</v>
      </c>
      <c r="F260" s="324">
        <f>[1]Свод!P251</f>
        <v>0.19700000060891762</v>
      </c>
      <c r="G260" s="324">
        <f>[1]Свод!R251</f>
        <v>232.53000000060891</v>
      </c>
      <c r="H260" s="324">
        <v>228.27260072662133</v>
      </c>
      <c r="I260" s="313">
        <f>'[4]13.Прогнозный баланс'!$G$54/1000</f>
        <v>228.27260072662133</v>
      </c>
      <c r="J260" s="324">
        <v>282.20360370084876</v>
      </c>
      <c r="K260" s="313">
        <f>'[4]13.Прогнозный баланс'!$H$54/1000</f>
        <v>221.862129179504</v>
      </c>
      <c r="L260" s="324">
        <v>322.52637947009401</v>
      </c>
      <c r="M260" s="313">
        <f>'[4]13.Прогнозный баланс'!$I$54/1000</f>
        <v>307.83833314795072</v>
      </c>
      <c r="N260" s="324">
        <v>306.86326252275262</v>
      </c>
      <c r="O260" s="313">
        <f>'[4]13.Прогнозный баланс'!$P$54/1000</f>
        <v>292.12578239819908</v>
      </c>
      <c r="P260" s="324">
        <v>345.1794369336435</v>
      </c>
      <c r="Q260" s="313">
        <f>'[4]13.Прогнозный баланс'!$S$54/1000</f>
        <v>328.49984148311478</v>
      </c>
      <c r="R260" s="324">
        <v>331.90330474477247</v>
      </c>
      <c r="S260" s="313">
        <f>'[4]13.Прогнозный баланс'!$R$54/1000</f>
        <v>315.86523219618715</v>
      </c>
      <c r="T260" s="324">
        <v>345.1794369336435</v>
      </c>
      <c r="U260" s="313">
        <f>'[4]13.Прогнозный баланс'!$S$54/1000</f>
        <v>328.49984148311478</v>
      </c>
      <c r="V260" s="324">
        <v>355.53482004165284</v>
      </c>
      <c r="W260" s="324">
        <f t="shared" si="309"/>
        <v>338.35483672760824</v>
      </c>
      <c r="X260" s="324">
        <v>319.77099200244345</v>
      </c>
      <c r="Y260" s="324">
        <f>[1]Свод!AJ251</f>
        <v>319.77099200244345</v>
      </c>
      <c r="Z260" s="324">
        <v>329.24591808932854</v>
      </c>
      <c r="AA260" s="324">
        <f>[1]Свод!AL251</f>
        <v>329.24591808932854</v>
      </c>
      <c r="AB260" s="324">
        <v>339.00390992208821</v>
      </c>
      <c r="AC260" s="324">
        <f>[1]Свод!AN251</f>
        <v>339.00390992208821</v>
      </c>
      <c r="AD260" s="324">
        <v>349.05344765273156</v>
      </c>
      <c r="AE260" s="324">
        <f>[1]Свод!AP251</f>
        <v>349.05344765273156</v>
      </c>
      <c r="AF260" s="324">
        <v>359.40326571962396</v>
      </c>
      <c r="AG260" s="324">
        <f>[1]Свод!AR251</f>
        <v>359.40326571962396</v>
      </c>
      <c r="AH260" s="324">
        <v>370.0623604748962</v>
      </c>
      <c r="AI260" s="324">
        <f>[1]Свод!AT251</f>
        <v>370.0623604748962</v>
      </c>
      <c r="AJ260" s="324">
        <v>381.03999804066348</v>
      </c>
      <c r="AK260" s="324">
        <f>[1]Свод!AV251</f>
        <v>381.03999804066348</v>
      </c>
      <c r="AL260" s="324">
        <v>392.34572240091893</v>
      </c>
      <c r="AM260" s="324">
        <f>[1]Свод!AX251</f>
        <v>392.34572240091893</v>
      </c>
      <c r="AN260" s="324">
        <v>403.98936373617249</v>
      </c>
      <c r="AO260" s="324">
        <f>[1]Свод!AZ251</f>
        <v>403.98936373617249</v>
      </c>
      <c r="AP260" s="324">
        <v>5728.2637320170452</v>
      </c>
      <c r="AQ260" s="324">
        <f>[1]Свод!BB251</f>
        <v>5728.2637320170452</v>
      </c>
      <c r="AR260" s="324">
        <f t="shared" si="304"/>
        <v>11797.194555131158</v>
      </c>
      <c r="AS260" s="324">
        <f t="shared" si="305"/>
        <v>11640.850307399429</v>
      </c>
    </row>
    <row r="261" spans="1:45" s="297" customFormat="1" x14ac:dyDescent="0.3">
      <c r="A261" s="302" t="s">
        <v>668</v>
      </c>
      <c r="B261" s="141" t="s">
        <v>1031</v>
      </c>
      <c r="C261" s="301" t="s">
        <v>748</v>
      </c>
      <c r="D261" s="324">
        <f>[1]Свод!L252</f>
        <v>0</v>
      </c>
      <c r="E261" s="324">
        <f>[1]Свод!N252</f>
        <v>0</v>
      </c>
      <c r="F261" s="324">
        <f>[1]Свод!P252</f>
        <v>0</v>
      </c>
      <c r="G261" s="324">
        <f>[1]Свод!R252</f>
        <v>0</v>
      </c>
      <c r="H261" s="324">
        <v>13.717254323504104</v>
      </c>
      <c r="I261" s="313">
        <f>'[4]13.Прогнозный баланс'!$G$57/1000</f>
        <v>13.717254323504104</v>
      </c>
      <c r="J261" s="324">
        <v>15.545897780159983</v>
      </c>
      <c r="K261" s="313">
        <f>'[4]13.Прогнозный баланс'!$H$57/1000</f>
        <v>8.9270823504077265E-2</v>
      </c>
      <c r="L261" s="324">
        <v>21.216618723646832</v>
      </c>
      <c r="M261" s="313">
        <f>'[4]13.Прогнозный баланс'!$I$57/1000</f>
        <v>12.842292884372593</v>
      </c>
      <c r="N261" s="324">
        <v>22.065283472592711</v>
      </c>
      <c r="O261" s="313">
        <f>'[4]13.Прогнозный баланс'!$P$57/1000</f>
        <v>13.894072690222703</v>
      </c>
      <c r="P261" s="324">
        <v>24.82044302811456</v>
      </c>
      <c r="Q261" s="313">
        <f>'[4]13.Прогнозный баланс'!$S$57/1000</f>
        <v>15.527007529917405</v>
      </c>
      <c r="R261" s="324">
        <v>23.865810603956284</v>
      </c>
      <c r="S261" s="313">
        <f>'[4]13.Прогнозный баланс'!$R$57/1000</f>
        <v>14.929814932612876</v>
      </c>
      <c r="T261" s="324">
        <v>24.82044302811456</v>
      </c>
      <c r="U261" s="313">
        <f>'[4]13.Прогнозный баланс'!$S$57/1000</f>
        <v>15.527007529917405</v>
      </c>
      <c r="V261" s="324">
        <v>25.565056318957996</v>
      </c>
      <c r="W261" s="324">
        <f t="shared" si="309"/>
        <v>15.992817755814928</v>
      </c>
      <c r="X261" s="324">
        <v>0</v>
      </c>
      <c r="Y261" s="324">
        <f>[1]Свод!AJ252</f>
        <v>0</v>
      </c>
      <c r="Z261" s="324">
        <v>0</v>
      </c>
      <c r="AA261" s="324">
        <f>[1]Свод!AL252</f>
        <v>0</v>
      </c>
      <c r="AB261" s="324">
        <v>0</v>
      </c>
      <c r="AC261" s="324">
        <f>[1]Свод!AN252</f>
        <v>0</v>
      </c>
      <c r="AD261" s="324">
        <v>0</v>
      </c>
      <c r="AE261" s="324">
        <f>[1]Свод!AP252</f>
        <v>0</v>
      </c>
      <c r="AF261" s="324">
        <v>0</v>
      </c>
      <c r="AG261" s="324">
        <f>[1]Свод!AR252</f>
        <v>0</v>
      </c>
      <c r="AH261" s="324">
        <v>0</v>
      </c>
      <c r="AI261" s="324">
        <f>[1]Свод!AT252</f>
        <v>0</v>
      </c>
      <c r="AJ261" s="324">
        <v>0</v>
      </c>
      <c r="AK261" s="324">
        <f>[1]Свод!AV252</f>
        <v>0</v>
      </c>
      <c r="AL261" s="324">
        <v>0</v>
      </c>
      <c r="AM261" s="324">
        <f>[1]Свод!AX252</f>
        <v>0</v>
      </c>
      <c r="AN261" s="324">
        <v>0</v>
      </c>
      <c r="AO261" s="324">
        <f>[1]Свод!AZ252</f>
        <v>0</v>
      </c>
      <c r="AP261" s="324">
        <v>0</v>
      </c>
      <c r="AQ261" s="324">
        <f>[1]Свод!BB252</f>
        <v>0</v>
      </c>
      <c r="AR261" s="324">
        <f t="shared" si="304"/>
        <v>171.61680727904704</v>
      </c>
      <c r="AS261" s="324">
        <f t="shared" si="305"/>
        <v>102.51953846986609</v>
      </c>
    </row>
    <row r="262" spans="1:45" s="297" customFormat="1" x14ac:dyDescent="0.3">
      <c r="A262" s="302" t="s">
        <v>669</v>
      </c>
      <c r="B262" s="286" t="s">
        <v>62</v>
      </c>
      <c r="C262" s="301" t="s">
        <v>748</v>
      </c>
      <c r="D262" s="324">
        <f>[1]Свод!L253</f>
        <v>0</v>
      </c>
      <c r="E262" s="324">
        <f>[1]Свод!N253</f>
        <v>0</v>
      </c>
      <c r="F262" s="324">
        <f>[1]Свод!P253</f>
        <v>0</v>
      </c>
      <c r="G262" s="324">
        <f>[1]Свод!R253</f>
        <v>0</v>
      </c>
      <c r="H262" s="324">
        <v>0</v>
      </c>
      <c r="I262" s="313">
        <v>0</v>
      </c>
      <c r="J262" s="324">
        <v>0</v>
      </c>
      <c r="K262" s="313">
        <v>0</v>
      </c>
      <c r="L262" s="324">
        <v>0</v>
      </c>
      <c r="M262" s="313">
        <v>0</v>
      </c>
      <c r="N262" s="324">
        <v>0</v>
      </c>
      <c r="O262" s="313">
        <v>0</v>
      </c>
      <c r="P262" s="324">
        <v>0</v>
      </c>
      <c r="Q262" s="313">
        <v>0</v>
      </c>
      <c r="R262" s="324">
        <v>0</v>
      </c>
      <c r="S262" s="313">
        <v>0</v>
      </c>
      <c r="T262" s="324">
        <v>0</v>
      </c>
      <c r="U262" s="313">
        <v>0</v>
      </c>
      <c r="V262" s="324">
        <v>0</v>
      </c>
      <c r="W262" s="324">
        <f t="shared" si="309"/>
        <v>0</v>
      </c>
      <c r="X262" s="324">
        <v>0</v>
      </c>
      <c r="Y262" s="324">
        <f>[1]Свод!AJ253</f>
        <v>0</v>
      </c>
      <c r="Z262" s="324">
        <v>0</v>
      </c>
      <c r="AA262" s="324">
        <f>[1]Свод!AL253</f>
        <v>0</v>
      </c>
      <c r="AB262" s="324">
        <v>0</v>
      </c>
      <c r="AC262" s="324">
        <f>[1]Свод!AN253</f>
        <v>0</v>
      </c>
      <c r="AD262" s="324">
        <v>0</v>
      </c>
      <c r="AE262" s="324">
        <f>[1]Свод!AP253</f>
        <v>0</v>
      </c>
      <c r="AF262" s="324">
        <v>0</v>
      </c>
      <c r="AG262" s="324">
        <f>[1]Свод!AR253</f>
        <v>0</v>
      </c>
      <c r="AH262" s="324">
        <v>0</v>
      </c>
      <c r="AI262" s="324">
        <f>[1]Свод!AT253</f>
        <v>0</v>
      </c>
      <c r="AJ262" s="324">
        <v>0</v>
      </c>
      <c r="AK262" s="324">
        <f>[1]Свод!AV253</f>
        <v>0</v>
      </c>
      <c r="AL262" s="324">
        <v>0</v>
      </c>
      <c r="AM262" s="324">
        <f>[1]Свод!AX253</f>
        <v>0</v>
      </c>
      <c r="AN262" s="324">
        <v>0</v>
      </c>
      <c r="AO262" s="324">
        <f>[1]Свод!AZ253</f>
        <v>0</v>
      </c>
      <c r="AP262" s="324">
        <v>0</v>
      </c>
      <c r="AQ262" s="324">
        <f>[1]Свод!BB253</f>
        <v>0</v>
      </c>
      <c r="AR262" s="324">
        <f t="shared" si="304"/>
        <v>0</v>
      </c>
      <c r="AS262" s="324">
        <f t="shared" si="305"/>
        <v>0</v>
      </c>
    </row>
    <row r="263" spans="1:45" s="297" customFormat="1" ht="31.2" x14ac:dyDescent="0.3">
      <c r="A263" s="302" t="s">
        <v>890</v>
      </c>
      <c r="B263" s="286" t="s">
        <v>897</v>
      </c>
      <c r="C263" s="301" t="s">
        <v>748</v>
      </c>
      <c r="D263" s="313">
        <v>0</v>
      </c>
      <c r="E263" s="313">
        <v>0</v>
      </c>
      <c r="F263" s="313">
        <v>0</v>
      </c>
      <c r="G263" s="313">
        <v>0</v>
      </c>
      <c r="H263" s="313">
        <v>0</v>
      </c>
      <c r="I263" s="313">
        <v>0</v>
      </c>
      <c r="J263" s="313">
        <v>0</v>
      </c>
      <c r="K263" s="313">
        <v>0</v>
      </c>
      <c r="L263" s="313">
        <v>0</v>
      </c>
      <c r="M263" s="313">
        <v>0</v>
      </c>
      <c r="N263" s="313">
        <v>0</v>
      </c>
      <c r="O263" s="313">
        <v>0</v>
      </c>
      <c r="P263" s="313">
        <v>0</v>
      </c>
      <c r="Q263" s="313">
        <v>0</v>
      </c>
      <c r="R263" s="313">
        <v>0</v>
      </c>
      <c r="S263" s="313">
        <v>0</v>
      </c>
      <c r="T263" s="313">
        <v>0</v>
      </c>
      <c r="U263" s="313">
        <v>0</v>
      </c>
      <c r="V263" s="313">
        <v>0</v>
      </c>
      <c r="W263" s="313">
        <v>0</v>
      </c>
      <c r="X263" s="313">
        <v>0</v>
      </c>
      <c r="Y263" s="313">
        <v>0</v>
      </c>
      <c r="Z263" s="313">
        <v>0</v>
      </c>
      <c r="AA263" s="313">
        <v>0</v>
      </c>
      <c r="AB263" s="313">
        <v>0</v>
      </c>
      <c r="AC263" s="313">
        <v>0</v>
      </c>
      <c r="AD263" s="313">
        <v>0</v>
      </c>
      <c r="AE263" s="313">
        <v>0</v>
      </c>
      <c r="AF263" s="313">
        <v>0</v>
      </c>
      <c r="AG263" s="313">
        <v>0</v>
      </c>
      <c r="AH263" s="313">
        <v>0</v>
      </c>
      <c r="AI263" s="313">
        <v>0</v>
      </c>
      <c r="AJ263" s="313">
        <v>0</v>
      </c>
      <c r="AK263" s="313">
        <v>0</v>
      </c>
      <c r="AL263" s="313">
        <v>0</v>
      </c>
      <c r="AM263" s="313">
        <v>0</v>
      </c>
      <c r="AN263" s="313">
        <v>0</v>
      </c>
      <c r="AO263" s="313">
        <v>0</v>
      </c>
      <c r="AP263" s="313">
        <v>0</v>
      </c>
      <c r="AQ263" s="313">
        <v>0</v>
      </c>
      <c r="AR263" s="313">
        <f t="shared" si="304"/>
        <v>0</v>
      </c>
      <c r="AS263" s="313">
        <f t="shared" si="305"/>
        <v>0</v>
      </c>
    </row>
    <row r="264" spans="1:45" s="297" customFormat="1" x14ac:dyDescent="0.3">
      <c r="A264" s="302" t="s">
        <v>891</v>
      </c>
      <c r="B264" s="287" t="s">
        <v>62</v>
      </c>
      <c r="C264" s="301" t="s">
        <v>748</v>
      </c>
      <c r="D264" s="313">
        <v>0</v>
      </c>
      <c r="E264" s="313">
        <v>0</v>
      </c>
      <c r="F264" s="313">
        <v>0</v>
      </c>
      <c r="G264" s="313">
        <v>0</v>
      </c>
      <c r="H264" s="313">
        <v>0</v>
      </c>
      <c r="I264" s="313">
        <v>0</v>
      </c>
      <c r="J264" s="313">
        <v>0</v>
      </c>
      <c r="K264" s="313">
        <v>0</v>
      </c>
      <c r="L264" s="313">
        <v>0</v>
      </c>
      <c r="M264" s="313">
        <v>0</v>
      </c>
      <c r="N264" s="313">
        <v>0</v>
      </c>
      <c r="O264" s="313">
        <v>0</v>
      </c>
      <c r="P264" s="313">
        <v>0</v>
      </c>
      <c r="Q264" s="313">
        <v>0</v>
      </c>
      <c r="R264" s="313">
        <v>0</v>
      </c>
      <c r="S264" s="313">
        <v>0</v>
      </c>
      <c r="T264" s="313">
        <v>0</v>
      </c>
      <c r="U264" s="313">
        <v>0</v>
      </c>
      <c r="V264" s="313">
        <v>0</v>
      </c>
      <c r="W264" s="313">
        <v>0</v>
      </c>
      <c r="X264" s="313">
        <v>0</v>
      </c>
      <c r="Y264" s="313">
        <v>0</v>
      </c>
      <c r="Z264" s="313">
        <v>0</v>
      </c>
      <c r="AA264" s="313">
        <v>0</v>
      </c>
      <c r="AB264" s="313">
        <v>0</v>
      </c>
      <c r="AC264" s="313">
        <v>0</v>
      </c>
      <c r="AD264" s="313">
        <v>0</v>
      </c>
      <c r="AE264" s="313">
        <v>0</v>
      </c>
      <c r="AF264" s="313">
        <v>0</v>
      </c>
      <c r="AG264" s="313">
        <v>0</v>
      </c>
      <c r="AH264" s="313">
        <v>0</v>
      </c>
      <c r="AI264" s="313">
        <v>0</v>
      </c>
      <c r="AJ264" s="313">
        <v>0</v>
      </c>
      <c r="AK264" s="313">
        <v>0</v>
      </c>
      <c r="AL264" s="313">
        <v>0</v>
      </c>
      <c r="AM264" s="313">
        <v>0</v>
      </c>
      <c r="AN264" s="313">
        <v>0</v>
      </c>
      <c r="AO264" s="313">
        <v>0</v>
      </c>
      <c r="AP264" s="313">
        <v>0</v>
      </c>
      <c r="AQ264" s="313">
        <v>0</v>
      </c>
      <c r="AR264" s="313">
        <f t="shared" si="304"/>
        <v>0</v>
      </c>
      <c r="AS264" s="313">
        <f t="shared" si="305"/>
        <v>0</v>
      </c>
    </row>
    <row r="265" spans="1:45" s="297" customFormat="1" ht="31.2" x14ac:dyDescent="0.3">
      <c r="A265" s="302" t="s">
        <v>892</v>
      </c>
      <c r="B265" s="286" t="s">
        <v>898</v>
      </c>
      <c r="C265" s="301" t="s">
        <v>748</v>
      </c>
      <c r="D265" s="313">
        <v>0</v>
      </c>
      <c r="E265" s="313">
        <v>0</v>
      </c>
      <c r="F265" s="313">
        <v>0</v>
      </c>
      <c r="G265" s="313">
        <v>0</v>
      </c>
      <c r="H265" s="313">
        <v>0</v>
      </c>
      <c r="I265" s="313">
        <v>0</v>
      </c>
      <c r="J265" s="313">
        <v>0</v>
      </c>
      <c r="K265" s="313">
        <v>0</v>
      </c>
      <c r="L265" s="313">
        <v>0</v>
      </c>
      <c r="M265" s="313">
        <v>0</v>
      </c>
      <c r="N265" s="313">
        <v>0</v>
      </c>
      <c r="O265" s="313">
        <v>0</v>
      </c>
      <c r="P265" s="313">
        <v>0</v>
      </c>
      <c r="Q265" s="313">
        <v>0</v>
      </c>
      <c r="R265" s="313">
        <v>0</v>
      </c>
      <c r="S265" s="313">
        <v>0</v>
      </c>
      <c r="T265" s="313">
        <v>0</v>
      </c>
      <c r="U265" s="313">
        <v>0</v>
      </c>
      <c r="V265" s="313">
        <v>0</v>
      </c>
      <c r="W265" s="313">
        <v>0</v>
      </c>
      <c r="X265" s="313">
        <v>0</v>
      </c>
      <c r="Y265" s="313">
        <v>0</v>
      </c>
      <c r="Z265" s="313">
        <v>0</v>
      </c>
      <c r="AA265" s="313">
        <v>0</v>
      </c>
      <c r="AB265" s="313">
        <v>0</v>
      </c>
      <c r="AC265" s="313">
        <v>0</v>
      </c>
      <c r="AD265" s="313">
        <v>0</v>
      </c>
      <c r="AE265" s="313">
        <v>0</v>
      </c>
      <c r="AF265" s="313">
        <v>0</v>
      </c>
      <c r="AG265" s="313">
        <v>0</v>
      </c>
      <c r="AH265" s="313">
        <v>0</v>
      </c>
      <c r="AI265" s="313">
        <v>0</v>
      </c>
      <c r="AJ265" s="313">
        <v>0</v>
      </c>
      <c r="AK265" s="313">
        <v>0</v>
      </c>
      <c r="AL265" s="313">
        <v>0</v>
      </c>
      <c r="AM265" s="313">
        <v>0</v>
      </c>
      <c r="AN265" s="313">
        <v>0</v>
      </c>
      <c r="AO265" s="313">
        <v>0</v>
      </c>
      <c r="AP265" s="313">
        <v>0</v>
      </c>
      <c r="AQ265" s="313">
        <v>0</v>
      </c>
      <c r="AR265" s="313">
        <f t="shared" si="304"/>
        <v>0</v>
      </c>
      <c r="AS265" s="313">
        <f t="shared" si="305"/>
        <v>0</v>
      </c>
    </row>
    <row r="266" spans="1:45" s="297" customFormat="1" x14ac:dyDescent="0.3">
      <c r="A266" s="302" t="s">
        <v>893</v>
      </c>
      <c r="B266" s="287" t="s">
        <v>62</v>
      </c>
      <c r="C266" s="301" t="s">
        <v>748</v>
      </c>
      <c r="D266" s="313">
        <v>0</v>
      </c>
      <c r="E266" s="313">
        <v>0</v>
      </c>
      <c r="F266" s="313">
        <v>0</v>
      </c>
      <c r="G266" s="313">
        <v>0</v>
      </c>
      <c r="H266" s="313">
        <v>0</v>
      </c>
      <c r="I266" s="313">
        <v>0</v>
      </c>
      <c r="J266" s="313">
        <v>0</v>
      </c>
      <c r="K266" s="313">
        <v>0</v>
      </c>
      <c r="L266" s="313">
        <v>0</v>
      </c>
      <c r="M266" s="313">
        <v>0</v>
      </c>
      <c r="N266" s="313">
        <v>0</v>
      </c>
      <c r="O266" s="313">
        <v>0</v>
      </c>
      <c r="P266" s="313">
        <v>0</v>
      </c>
      <c r="Q266" s="313">
        <v>0</v>
      </c>
      <c r="R266" s="313">
        <v>0</v>
      </c>
      <c r="S266" s="313">
        <v>0</v>
      </c>
      <c r="T266" s="313">
        <v>0</v>
      </c>
      <c r="U266" s="313">
        <v>0</v>
      </c>
      <c r="V266" s="313">
        <v>0</v>
      </c>
      <c r="W266" s="313">
        <v>0</v>
      </c>
      <c r="X266" s="313">
        <v>0</v>
      </c>
      <c r="Y266" s="313">
        <v>0</v>
      </c>
      <c r="Z266" s="313">
        <v>0</v>
      </c>
      <c r="AA266" s="313">
        <v>0</v>
      </c>
      <c r="AB266" s="313">
        <v>0</v>
      </c>
      <c r="AC266" s="313">
        <v>0</v>
      </c>
      <c r="AD266" s="313">
        <v>0</v>
      </c>
      <c r="AE266" s="313">
        <v>0</v>
      </c>
      <c r="AF266" s="313">
        <v>0</v>
      </c>
      <c r="AG266" s="313">
        <v>0</v>
      </c>
      <c r="AH266" s="313">
        <v>0</v>
      </c>
      <c r="AI266" s="313">
        <v>0</v>
      </c>
      <c r="AJ266" s="313">
        <v>0</v>
      </c>
      <c r="AK266" s="313">
        <v>0</v>
      </c>
      <c r="AL266" s="313">
        <v>0</v>
      </c>
      <c r="AM266" s="313">
        <v>0</v>
      </c>
      <c r="AN266" s="313">
        <v>0</v>
      </c>
      <c r="AO266" s="313">
        <v>0</v>
      </c>
      <c r="AP266" s="313">
        <v>0</v>
      </c>
      <c r="AQ266" s="313">
        <v>0</v>
      </c>
      <c r="AR266" s="313">
        <f t="shared" si="304"/>
        <v>0</v>
      </c>
      <c r="AS266" s="313">
        <f t="shared" si="305"/>
        <v>0</v>
      </c>
    </row>
    <row r="267" spans="1:45" s="297" customFormat="1" ht="31.2" x14ac:dyDescent="0.3">
      <c r="A267" s="302" t="s">
        <v>991</v>
      </c>
      <c r="B267" s="286" t="s">
        <v>883</v>
      </c>
      <c r="C267" s="301" t="s">
        <v>748</v>
      </c>
      <c r="D267" s="324">
        <f>[1]Свод!L258</f>
        <v>0</v>
      </c>
      <c r="E267" s="324">
        <f>[1]Свод!N258</f>
        <v>0</v>
      </c>
      <c r="F267" s="324">
        <f>[1]Свод!P258</f>
        <v>0.19700000060891762</v>
      </c>
      <c r="G267" s="324">
        <f>[1]Свод!R258</f>
        <v>0</v>
      </c>
      <c r="H267" s="324">
        <v>13.717254323504104</v>
      </c>
      <c r="I267" s="313">
        <f>I261</f>
        <v>13.717254323504104</v>
      </c>
      <c r="J267" s="324">
        <v>15.545897780159983</v>
      </c>
      <c r="K267" s="313">
        <f>K261</f>
        <v>8.9270823504077265E-2</v>
      </c>
      <c r="L267" s="324">
        <v>21.216618723646832</v>
      </c>
      <c r="M267" s="313">
        <f>M261</f>
        <v>12.842292884372593</v>
      </c>
      <c r="N267" s="324">
        <v>22.065283472592711</v>
      </c>
      <c r="O267" s="313">
        <f>O261</f>
        <v>13.894072690222703</v>
      </c>
      <c r="P267" s="324">
        <v>24.82044302811456</v>
      </c>
      <c r="Q267" s="313">
        <f>Q261</f>
        <v>15.527007529917405</v>
      </c>
      <c r="R267" s="324">
        <v>23.865810603956284</v>
      </c>
      <c r="S267" s="313">
        <f>S261</f>
        <v>14.929814932612876</v>
      </c>
      <c r="T267" s="324">
        <v>24.82044302811456</v>
      </c>
      <c r="U267" s="313">
        <f>U261</f>
        <v>15.527007529917405</v>
      </c>
      <c r="V267" s="324">
        <v>25.565056318957996</v>
      </c>
      <c r="W267" s="324">
        <f t="shared" si="309"/>
        <v>15.992817755814928</v>
      </c>
      <c r="X267" s="324">
        <v>11.056349682453861</v>
      </c>
      <c r="Y267" s="324">
        <f>[1]Свод!AJ258</f>
        <v>11.056349682453861</v>
      </c>
      <c r="Z267" s="324">
        <v>11.056349682453861</v>
      </c>
      <c r="AA267" s="324">
        <f>[1]Свод!AL258</f>
        <v>11.056349682453861</v>
      </c>
      <c r="AB267" s="324">
        <v>11.056349682453861</v>
      </c>
      <c r="AC267" s="324">
        <f>[1]Свод!AN258</f>
        <v>11.056349682453861</v>
      </c>
      <c r="AD267" s="324">
        <v>11.056349682453861</v>
      </c>
      <c r="AE267" s="324">
        <f>[1]Свод!AP258</f>
        <v>11.056349682453861</v>
      </c>
      <c r="AF267" s="324">
        <v>11.056349682453861</v>
      </c>
      <c r="AG267" s="324">
        <f>[1]Свод!AR258</f>
        <v>11.056349682453861</v>
      </c>
      <c r="AH267" s="324">
        <v>11.056349682453861</v>
      </c>
      <c r="AI267" s="324">
        <f>[1]Свод!AT258</f>
        <v>11.056349682453861</v>
      </c>
      <c r="AJ267" s="324">
        <v>11.056349682453861</v>
      </c>
      <c r="AK267" s="324">
        <f>[1]Свод!AV258</f>
        <v>11.056349682453861</v>
      </c>
      <c r="AL267" s="324">
        <v>11.056349682453861</v>
      </c>
      <c r="AM267" s="324">
        <f>[1]Свод!AX258</f>
        <v>11.056349682453861</v>
      </c>
      <c r="AN267" s="324">
        <v>11.056349682453861</v>
      </c>
      <c r="AO267" s="324">
        <f>[1]Свод!AZ258</f>
        <v>11.056349682453861</v>
      </c>
      <c r="AP267" s="324">
        <v>245.91551893811777</v>
      </c>
      <c r="AQ267" s="324">
        <f>[1]Свод!BB258</f>
        <v>245.91551893811777</v>
      </c>
      <c r="AR267" s="324">
        <f t="shared" si="304"/>
        <v>517.23647335985845</v>
      </c>
      <c r="AS267" s="324">
        <f t="shared" si="305"/>
        <v>448.1392045506775</v>
      </c>
    </row>
    <row r="268" spans="1:45" s="297" customFormat="1" x14ac:dyDescent="0.3">
      <c r="A268" s="302" t="s">
        <v>992</v>
      </c>
      <c r="B268" s="287" t="s">
        <v>62</v>
      </c>
      <c r="C268" s="301" t="s">
        <v>748</v>
      </c>
      <c r="D268" s="324">
        <f>[1]Свод!L259</f>
        <v>0</v>
      </c>
      <c r="E268" s="324">
        <f>[1]Свод!N259</f>
        <v>0</v>
      </c>
      <c r="F268" s="324">
        <f>[1]Свод!P259</f>
        <v>0</v>
      </c>
      <c r="G268" s="324">
        <f>[1]Свод!R259</f>
        <v>0</v>
      </c>
      <c r="H268" s="324">
        <v>0</v>
      </c>
      <c r="I268" s="313">
        <v>0</v>
      </c>
      <c r="J268" s="324">
        <v>0</v>
      </c>
      <c r="K268" s="313">
        <v>0</v>
      </c>
      <c r="L268" s="324">
        <v>0</v>
      </c>
      <c r="M268" s="313">
        <v>0</v>
      </c>
      <c r="N268" s="324">
        <v>0</v>
      </c>
      <c r="O268" s="313">
        <v>0</v>
      </c>
      <c r="P268" s="324">
        <v>0</v>
      </c>
      <c r="Q268" s="313">
        <v>0</v>
      </c>
      <c r="R268" s="324">
        <v>0</v>
      </c>
      <c r="S268" s="313">
        <v>0</v>
      </c>
      <c r="T268" s="324">
        <v>0</v>
      </c>
      <c r="U268" s="313">
        <v>0</v>
      </c>
      <c r="V268" s="324">
        <v>0</v>
      </c>
      <c r="W268" s="324">
        <f t="shared" si="309"/>
        <v>0</v>
      </c>
      <c r="X268" s="324">
        <v>0</v>
      </c>
      <c r="Y268" s="324">
        <f>[1]Свод!AJ259</f>
        <v>0</v>
      </c>
      <c r="Z268" s="324">
        <v>0</v>
      </c>
      <c r="AA268" s="324">
        <f>[1]Свод!AL259</f>
        <v>0</v>
      </c>
      <c r="AB268" s="324">
        <v>0</v>
      </c>
      <c r="AC268" s="324">
        <f>[1]Свод!AN259</f>
        <v>0</v>
      </c>
      <c r="AD268" s="324">
        <v>0</v>
      </c>
      <c r="AE268" s="324">
        <f>[1]Свод!AP259</f>
        <v>0</v>
      </c>
      <c r="AF268" s="324">
        <v>0</v>
      </c>
      <c r="AG268" s="324">
        <f>[1]Свод!AR259</f>
        <v>0</v>
      </c>
      <c r="AH268" s="324">
        <v>0</v>
      </c>
      <c r="AI268" s="324">
        <f>[1]Свод!AT259</f>
        <v>0</v>
      </c>
      <c r="AJ268" s="324">
        <v>0</v>
      </c>
      <c r="AK268" s="324">
        <f>[1]Свод!AV259</f>
        <v>0</v>
      </c>
      <c r="AL268" s="324">
        <v>0</v>
      </c>
      <c r="AM268" s="324">
        <f>[1]Свод!AX259</f>
        <v>0</v>
      </c>
      <c r="AN268" s="324">
        <v>0</v>
      </c>
      <c r="AO268" s="324">
        <f>[1]Свод!AZ259</f>
        <v>0</v>
      </c>
      <c r="AP268" s="324">
        <v>0</v>
      </c>
      <c r="AQ268" s="324">
        <f>[1]Свод!BB259</f>
        <v>0</v>
      </c>
      <c r="AR268" s="324">
        <f t="shared" si="304"/>
        <v>0</v>
      </c>
      <c r="AS268" s="324">
        <f t="shared" si="305"/>
        <v>0</v>
      </c>
    </row>
    <row r="269" spans="1:45" s="297" customFormat="1" x14ac:dyDescent="0.3">
      <c r="A269" s="302" t="s">
        <v>670</v>
      </c>
      <c r="B269" s="141" t="s">
        <v>1055</v>
      </c>
      <c r="C269" s="301" t="s">
        <v>748</v>
      </c>
      <c r="D269" s="324">
        <f>[1]Свод!L260</f>
        <v>0</v>
      </c>
      <c r="E269" s="324">
        <f>[1]Свод!N260</f>
        <v>0</v>
      </c>
      <c r="F269" s="324">
        <f>[1]Свод!P260</f>
        <v>0</v>
      </c>
      <c r="G269" s="324">
        <f>[1]Свод!R260</f>
        <v>0</v>
      </c>
      <c r="H269" s="324">
        <v>206.72674640311723</v>
      </c>
      <c r="I269" s="313">
        <f>'[4]13.Прогнозный баланс'!$G$56/1000</f>
        <v>206.72674640311723</v>
      </c>
      <c r="J269" s="324">
        <v>246.94350503392658</v>
      </c>
      <c r="K269" s="313">
        <f>'[4]13.Прогнозный баланс'!$H$56/1000</f>
        <v>215.01335931999992</v>
      </c>
      <c r="L269" s="324">
        <v>272.2473957632306</v>
      </c>
      <c r="M269" s="313">
        <f>'[4]13.Прогнозный баланс'!$I$56/1000</f>
        <v>265.93367524036177</v>
      </c>
      <c r="N269" s="324">
        <v>283.13729159215995</v>
      </c>
      <c r="O269" s="313">
        <f>'[4]13.Прогнозный баланс'!$P$56/1000</f>
        <v>276.57102224997641</v>
      </c>
      <c r="P269" s="324">
        <v>318.49094632452892</v>
      </c>
      <c r="Q269" s="313">
        <f>'[4]13.Прогнозный баланс'!$S$56/1000</f>
        <v>311.10478637219734</v>
      </c>
      <c r="R269" s="324">
        <v>306.24129454281626</v>
      </c>
      <c r="S269" s="313">
        <f>'[4]13.Прогнозный баланс'!$R$56/1000</f>
        <v>299.13921766557428</v>
      </c>
      <c r="T269" s="324">
        <v>318.49094632452892</v>
      </c>
      <c r="U269" s="313">
        <f>'[4]13.Прогнозный баланс'!$S$56/1000</f>
        <v>311.10478637219734</v>
      </c>
      <c r="V269" s="324">
        <v>328.04567471426481</v>
      </c>
      <c r="W269" s="324">
        <f t="shared" si="309"/>
        <v>320.43792996336327</v>
      </c>
      <c r="X269" s="324">
        <v>0</v>
      </c>
      <c r="Y269" s="324">
        <f>[1]Свод!AJ260</f>
        <v>0</v>
      </c>
      <c r="Z269" s="324">
        <v>0</v>
      </c>
      <c r="AA269" s="324">
        <f>[1]Свод!AL260</f>
        <v>0</v>
      </c>
      <c r="AB269" s="324">
        <v>0</v>
      </c>
      <c r="AC269" s="324">
        <f>[1]Свод!AN260</f>
        <v>0</v>
      </c>
      <c r="AD269" s="324">
        <v>0</v>
      </c>
      <c r="AE269" s="324">
        <f>[1]Свод!AP260</f>
        <v>0</v>
      </c>
      <c r="AF269" s="324">
        <v>0</v>
      </c>
      <c r="AG269" s="324">
        <f>[1]Свод!AR260</f>
        <v>0</v>
      </c>
      <c r="AH269" s="324">
        <v>0</v>
      </c>
      <c r="AI269" s="324">
        <f>[1]Свод!AT260</f>
        <v>0</v>
      </c>
      <c r="AJ269" s="324">
        <v>0</v>
      </c>
      <c r="AK269" s="324">
        <f>[1]Свод!AV260</f>
        <v>0</v>
      </c>
      <c r="AL269" s="324">
        <v>0</v>
      </c>
      <c r="AM269" s="324">
        <f>[1]Свод!AX260</f>
        <v>0</v>
      </c>
      <c r="AN269" s="324">
        <v>0</v>
      </c>
      <c r="AO269" s="324">
        <f>[1]Свод!AZ260</f>
        <v>0</v>
      </c>
      <c r="AP269" s="324">
        <v>0</v>
      </c>
      <c r="AQ269" s="324">
        <f>[1]Свод!BB260</f>
        <v>0</v>
      </c>
      <c r="AR269" s="324">
        <f t="shared" si="304"/>
        <v>2280.3238006985735</v>
      </c>
      <c r="AS269" s="324">
        <f t="shared" si="305"/>
        <v>2206.0315235867879</v>
      </c>
    </row>
    <row r="270" spans="1:45" s="297" customFormat="1" x14ac:dyDescent="0.3">
      <c r="A270" s="302" t="s">
        <v>671</v>
      </c>
      <c r="B270" s="286" t="s">
        <v>62</v>
      </c>
      <c r="C270" s="301" t="s">
        <v>748</v>
      </c>
      <c r="D270" s="313">
        <v>0</v>
      </c>
      <c r="E270" s="313">
        <v>0</v>
      </c>
      <c r="F270" s="313">
        <v>0</v>
      </c>
      <c r="G270" s="313">
        <v>0</v>
      </c>
      <c r="H270" s="313">
        <v>0</v>
      </c>
      <c r="I270" s="313">
        <v>0</v>
      </c>
      <c r="J270" s="313">
        <v>0</v>
      </c>
      <c r="K270" s="313">
        <v>0</v>
      </c>
      <c r="L270" s="313">
        <v>0</v>
      </c>
      <c r="M270" s="313">
        <v>0</v>
      </c>
      <c r="N270" s="313">
        <v>0</v>
      </c>
      <c r="O270" s="313">
        <v>0</v>
      </c>
      <c r="P270" s="313">
        <v>0</v>
      </c>
      <c r="Q270" s="313">
        <v>0</v>
      </c>
      <c r="R270" s="313">
        <v>0</v>
      </c>
      <c r="S270" s="313">
        <v>0</v>
      </c>
      <c r="T270" s="313">
        <v>0</v>
      </c>
      <c r="U270" s="313">
        <v>0</v>
      </c>
      <c r="V270" s="313">
        <v>0</v>
      </c>
      <c r="W270" s="313">
        <v>0</v>
      </c>
      <c r="X270" s="313">
        <v>0</v>
      </c>
      <c r="Y270" s="313">
        <v>0</v>
      </c>
      <c r="Z270" s="313">
        <v>0</v>
      </c>
      <c r="AA270" s="313">
        <v>0</v>
      </c>
      <c r="AB270" s="313">
        <v>0</v>
      </c>
      <c r="AC270" s="313">
        <v>0</v>
      </c>
      <c r="AD270" s="313">
        <v>0</v>
      </c>
      <c r="AE270" s="313">
        <v>0</v>
      </c>
      <c r="AF270" s="313">
        <v>0</v>
      </c>
      <c r="AG270" s="313">
        <v>0</v>
      </c>
      <c r="AH270" s="313">
        <v>0</v>
      </c>
      <c r="AI270" s="313">
        <v>0</v>
      </c>
      <c r="AJ270" s="313">
        <v>0</v>
      </c>
      <c r="AK270" s="313">
        <v>0</v>
      </c>
      <c r="AL270" s="313">
        <v>0</v>
      </c>
      <c r="AM270" s="313">
        <v>0</v>
      </c>
      <c r="AN270" s="313">
        <v>0</v>
      </c>
      <c r="AO270" s="313">
        <v>0</v>
      </c>
      <c r="AP270" s="313">
        <v>0</v>
      </c>
      <c r="AQ270" s="313">
        <v>0</v>
      </c>
      <c r="AR270" s="313">
        <f t="shared" si="304"/>
        <v>0</v>
      </c>
      <c r="AS270" s="313">
        <f t="shared" si="305"/>
        <v>0</v>
      </c>
    </row>
    <row r="271" spans="1:45" s="297" customFormat="1" x14ac:dyDescent="0.3">
      <c r="A271" s="302" t="s">
        <v>777</v>
      </c>
      <c r="B271" s="284" t="s">
        <v>745</v>
      </c>
      <c r="C271" s="301" t="s">
        <v>748</v>
      </c>
      <c r="D271" s="313">
        <v>0</v>
      </c>
      <c r="E271" s="313">
        <v>0</v>
      </c>
      <c r="F271" s="313">
        <v>0</v>
      </c>
      <c r="G271" s="313">
        <v>0</v>
      </c>
      <c r="H271" s="313">
        <v>0</v>
      </c>
      <c r="I271" s="313">
        <v>0</v>
      </c>
      <c r="J271" s="313">
        <v>0</v>
      </c>
      <c r="K271" s="313">
        <v>0</v>
      </c>
      <c r="L271" s="313">
        <v>0</v>
      </c>
      <c r="M271" s="313">
        <v>0</v>
      </c>
      <c r="N271" s="313">
        <v>0</v>
      </c>
      <c r="O271" s="313">
        <v>0</v>
      </c>
      <c r="P271" s="313">
        <v>0</v>
      </c>
      <c r="Q271" s="313">
        <v>0</v>
      </c>
      <c r="R271" s="313">
        <v>0</v>
      </c>
      <c r="S271" s="313">
        <v>0</v>
      </c>
      <c r="T271" s="313">
        <v>0</v>
      </c>
      <c r="U271" s="313">
        <v>0</v>
      </c>
      <c r="V271" s="313">
        <v>0</v>
      </c>
      <c r="W271" s="313">
        <v>0</v>
      </c>
      <c r="X271" s="313">
        <v>0</v>
      </c>
      <c r="Y271" s="313">
        <v>0</v>
      </c>
      <c r="Z271" s="313">
        <v>0</v>
      </c>
      <c r="AA271" s="313">
        <v>0</v>
      </c>
      <c r="AB271" s="313">
        <v>0</v>
      </c>
      <c r="AC271" s="313">
        <v>0</v>
      </c>
      <c r="AD271" s="313">
        <v>0</v>
      </c>
      <c r="AE271" s="313">
        <v>0</v>
      </c>
      <c r="AF271" s="313">
        <v>0</v>
      </c>
      <c r="AG271" s="313">
        <v>0</v>
      </c>
      <c r="AH271" s="313">
        <v>0</v>
      </c>
      <c r="AI271" s="313">
        <v>0</v>
      </c>
      <c r="AJ271" s="313">
        <v>0</v>
      </c>
      <c r="AK271" s="313">
        <v>0</v>
      </c>
      <c r="AL271" s="313">
        <v>0</v>
      </c>
      <c r="AM271" s="313">
        <v>0</v>
      </c>
      <c r="AN271" s="313">
        <v>0</v>
      </c>
      <c r="AO271" s="313">
        <v>0</v>
      </c>
      <c r="AP271" s="313">
        <v>0</v>
      </c>
      <c r="AQ271" s="313">
        <v>0</v>
      </c>
      <c r="AR271" s="313">
        <f t="shared" si="304"/>
        <v>0</v>
      </c>
      <c r="AS271" s="313">
        <f t="shared" si="305"/>
        <v>0</v>
      </c>
    </row>
    <row r="272" spans="1:45" s="297" customFormat="1" x14ac:dyDescent="0.3">
      <c r="A272" s="302" t="s">
        <v>778</v>
      </c>
      <c r="B272" s="286" t="s">
        <v>62</v>
      </c>
      <c r="C272" s="301" t="s">
        <v>748</v>
      </c>
      <c r="D272" s="313">
        <v>0</v>
      </c>
      <c r="E272" s="313">
        <v>0</v>
      </c>
      <c r="F272" s="313">
        <v>0</v>
      </c>
      <c r="G272" s="313">
        <v>0</v>
      </c>
      <c r="H272" s="313">
        <v>0</v>
      </c>
      <c r="I272" s="313">
        <v>0</v>
      </c>
      <c r="J272" s="313">
        <v>0</v>
      </c>
      <c r="K272" s="313">
        <v>0</v>
      </c>
      <c r="L272" s="313">
        <v>0</v>
      </c>
      <c r="M272" s="313">
        <v>0</v>
      </c>
      <c r="N272" s="313">
        <v>0</v>
      </c>
      <c r="O272" s="313">
        <v>0</v>
      </c>
      <c r="P272" s="313">
        <v>0</v>
      </c>
      <c r="Q272" s="313">
        <v>0</v>
      </c>
      <c r="R272" s="313">
        <v>0</v>
      </c>
      <c r="S272" s="313">
        <v>0</v>
      </c>
      <c r="T272" s="313">
        <v>0</v>
      </c>
      <c r="U272" s="313">
        <v>0</v>
      </c>
      <c r="V272" s="313">
        <v>0</v>
      </c>
      <c r="W272" s="313">
        <v>0</v>
      </c>
      <c r="X272" s="313">
        <v>0</v>
      </c>
      <c r="Y272" s="313">
        <v>0</v>
      </c>
      <c r="Z272" s="313">
        <v>0</v>
      </c>
      <c r="AA272" s="313">
        <v>0</v>
      </c>
      <c r="AB272" s="313">
        <v>0</v>
      </c>
      <c r="AC272" s="313">
        <v>0</v>
      </c>
      <c r="AD272" s="313">
        <v>0</v>
      </c>
      <c r="AE272" s="313">
        <v>0</v>
      </c>
      <c r="AF272" s="313">
        <v>0</v>
      </c>
      <c r="AG272" s="313">
        <v>0</v>
      </c>
      <c r="AH272" s="313">
        <v>0</v>
      </c>
      <c r="AI272" s="313">
        <v>0</v>
      </c>
      <c r="AJ272" s="313">
        <v>0</v>
      </c>
      <c r="AK272" s="313">
        <v>0</v>
      </c>
      <c r="AL272" s="313">
        <v>0</v>
      </c>
      <c r="AM272" s="313">
        <v>0</v>
      </c>
      <c r="AN272" s="313">
        <v>0</v>
      </c>
      <c r="AO272" s="313">
        <v>0</v>
      </c>
      <c r="AP272" s="313">
        <v>0</v>
      </c>
      <c r="AQ272" s="313">
        <v>0</v>
      </c>
      <c r="AR272" s="313">
        <f t="shared" si="304"/>
        <v>0</v>
      </c>
      <c r="AS272" s="313">
        <f t="shared" si="305"/>
        <v>0</v>
      </c>
    </row>
    <row r="273" spans="1:45" s="297" customFormat="1" x14ac:dyDescent="0.3">
      <c r="A273" s="302" t="s">
        <v>779</v>
      </c>
      <c r="B273" s="284" t="s">
        <v>1049</v>
      </c>
      <c r="C273" s="301" t="s">
        <v>748</v>
      </c>
      <c r="D273" s="313">
        <v>0</v>
      </c>
      <c r="E273" s="313">
        <v>0</v>
      </c>
      <c r="F273" s="313">
        <v>0</v>
      </c>
      <c r="G273" s="313">
        <v>0</v>
      </c>
      <c r="H273" s="313">
        <v>0</v>
      </c>
      <c r="I273" s="313">
        <v>0</v>
      </c>
      <c r="J273" s="313">
        <v>0</v>
      </c>
      <c r="K273" s="313">
        <v>0</v>
      </c>
      <c r="L273" s="313">
        <v>0</v>
      </c>
      <c r="M273" s="313">
        <v>0</v>
      </c>
      <c r="N273" s="313">
        <v>0</v>
      </c>
      <c r="O273" s="313">
        <v>0</v>
      </c>
      <c r="P273" s="313">
        <v>0</v>
      </c>
      <c r="Q273" s="313">
        <v>0</v>
      </c>
      <c r="R273" s="313">
        <v>0</v>
      </c>
      <c r="S273" s="313">
        <v>0</v>
      </c>
      <c r="T273" s="313">
        <v>0</v>
      </c>
      <c r="U273" s="313">
        <v>0</v>
      </c>
      <c r="V273" s="313">
        <v>0</v>
      </c>
      <c r="W273" s="313">
        <v>0</v>
      </c>
      <c r="X273" s="313">
        <v>0</v>
      </c>
      <c r="Y273" s="313">
        <v>0</v>
      </c>
      <c r="Z273" s="313">
        <v>0</v>
      </c>
      <c r="AA273" s="313">
        <v>0</v>
      </c>
      <c r="AB273" s="313">
        <v>0</v>
      </c>
      <c r="AC273" s="313">
        <v>0</v>
      </c>
      <c r="AD273" s="313">
        <v>0</v>
      </c>
      <c r="AE273" s="313">
        <v>0</v>
      </c>
      <c r="AF273" s="313">
        <v>0</v>
      </c>
      <c r="AG273" s="313">
        <v>0</v>
      </c>
      <c r="AH273" s="313">
        <v>0</v>
      </c>
      <c r="AI273" s="313">
        <v>0</v>
      </c>
      <c r="AJ273" s="313">
        <v>0</v>
      </c>
      <c r="AK273" s="313">
        <v>0</v>
      </c>
      <c r="AL273" s="313">
        <v>0</v>
      </c>
      <c r="AM273" s="313">
        <v>0</v>
      </c>
      <c r="AN273" s="313">
        <v>0</v>
      </c>
      <c r="AO273" s="313">
        <v>0</v>
      </c>
      <c r="AP273" s="313">
        <v>0</v>
      </c>
      <c r="AQ273" s="313">
        <v>0</v>
      </c>
      <c r="AR273" s="313">
        <f t="shared" si="304"/>
        <v>0</v>
      </c>
      <c r="AS273" s="313">
        <f t="shared" si="305"/>
        <v>0</v>
      </c>
    </row>
    <row r="274" spans="1:45" s="297" customFormat="1" x14ac:dyDescent="0.3">
      <c r="A274" s="302" t="s">
        <v>780</v>
      </c>
      <c r="B274" s="286" t="s">
        <v>62</v>
      </c>
      <c r="C274" s="301" t="s">
        <v>748</v>
      </c>
      <c r="D274" s="313">
        <v>0</v>
      </c>
      <c r="E274" s="313">
        <v>0</v>
      </c>
      <c r="F274" s="313">
        <v>0</v>
      </c>
      <c r="G274" s="313">
        <v>0</v>
      </c>
      <c r="H274" s="313">
        <v>0</v>
      </c>
      <c r="I274" s="313">
        <v>0</v>
      </c>
      <c r="J274" s="313">
        <v>0</v>
      </c>
      <c r="K274" s="313">
        <v>0</v>
      </c>
      <c r="L274" s="313">
        <v>0</v>
      </c>
      <c r="M274" s="313">
        <v>0</v>
      </c>
      <c r="N274" s="313">
        <v>0</v>
      </c>
      <c r="O274" s="313">
        <v>0</v>
      </c>
      <c r="P274" s="313">
        <v>0</v>
      </c>
      <c r="Q274" s="313">
        <v>0</v>
      </c>
      <c r="R274" s="313">
        <v>0</v>
      </c>
      <c r="S274" s="313">
        <v>0</v>
      </c>
      <c r="T274" s="313">
        <v>0</v>
      </c>
      <c r="U274" s="313">
        <v>0</v>
      </c>
      <c r="V274" s="313">
        <v>0</v>
      </c>
      <c r="W274" s="313">
        <v>0</v>
      </c>
      <c r="X274" s="313">
        <v>0</v>
      </c>
      <c r="Y274" s="313">
        <v>0</v>
      </c>
      <c r="Z274" s="313">
        <v>0</v>
      </c>
      <c r="AA274" s="313">
        <v>0</v>
      </c>
      <c r="AB274" s="313">
        <v>0</v>
      </c>
      <c r="AC274" s="313">
        <v>0</v>
      </c>
      <c r="AD274" s="313">
        <v>0</v>
      </c>
      <c r="AE274" s="313">
        <v>0</v>
      </c>
      <c r="AF274" s="313">
        <v>0</v>
      </c>
      <c r="AG274" s="313">
        <v>0</v>
      </c>
      <c r="AH274" s="313">
        <v>0</v>
      </c>
      <c r="AI274" s="313">
        <v>0</v>
      </c>
      <c r="AJ274" s="313">
        <v>0</v>
      </c>
      <c r="AK274" s="313">
        <v>0</v>
      </c>
      <c r="AL274" s="313">
        <v>0</v>
      </c>
      <c r="AM274" s="313">
        <v>0</v>
      </c>
      <c r="AN274" s="313">
        <v>0</v>
      </c>
      <c r="AO274" s="313">
        <v>0</v>
      </c>
      <c r="AP274" s="313">
        <v>0</v>
      </c>
      <c r="AQ274" s="313">
        <v>0</v>
      </c>
      <c r="AR274" s="313">
        <f t="shared" si="304"/>
        <v>0</v>
      </c>
      <c r="AS274" s="313">
        <f t="shared" si="305"/>
        <v>0</v>
      </c>
    </row>
    <row r="275" spans="1:45" s="297" customFormat="1" x14ac:dyDescent="0.3">
      <c r="A275" s="302" t="s">
        <v>781</v>
      </c>
      <c r="B275" s="284" t="s">
        <v>746</v>
      </c>
      <c r="C275" s="301" t="s">
        <v>748</v>
      </c>
      <c r="D275" s="313">
        <v>0</v>
      </c>
      <c r="E275" s="313">
        <v>0</v>
      </c>
      <c r="F275" s="313">
        <v>0</v>
      </c>
      <c r="G275" s="313">
        <v>0</v>
      </c>
      <c r="H275" s="313">
        <v>0</v>
      </c>
      <c r="I275" s="313">
        <v>0</v>
      </c>
      <c r="J275" s="313">
        <v>0</v>
      </c>
      <c r="K275" s="313">
        <v>0</v>
      </c>
      <c r="L275" s="313">
        <v>0</v>
      </c>
      <c r="M275" s="313">
        <v>0</v>
      </c>
      <c r="N275" s="313">
        <v>0</v>
      </c>
      <c r="O275" s="313">
        <v>0</v>
      </c>
      <c r="P275" s="313">
        <v>0</v>
      </c>
      <c r="Q275" s="313">
        <v>0</v>
      </c>
      <c r="R275" s="313">
        <v>0</v>
      </c>
      <c r="S275" s="313">
        <v>0</v>
      </c>
      <c r="T275" s="313">
        <v>0</v>
      </c>
      <c r="U275" s="313">
        <v>0</v>
      </c>
      <c r="V275" s="313">
        <v>0</v>
      </c>
      <c r="W275" s="313">
        <v>0</v>
      </c>
      <c r="X275" s="313">
        <v>0</v>
      </c>
      <c r="Y275" s="313">
        <v>0</v>
      </c>
      <c r="Z275" s="313">
        <v>0</v>
      </c>
      <c r="AA275" s="313">
        <v>0</v>
      </c>
      <c r="AB275" s="313">
        <v>0</v>
      </c>
      <c r="AC275" s="313">
        <v>0</v>
      </c>
      <c r="AD275" s="313">
        <v>0</v>
      </c>
      <c r="AE275" s="313">
        <v>0</v>
      </c>
      <c r="AF275" s="313">
        <v>0</v>
      </c>
      <c r="AG275" s="313">
        <v>0</v>
      </c>
      <c r="AH275" s="313">
        <v>0</v>
      </c>
      <c r="AI275" s="313">
        <v>0</v>
      </c>
      <c r="AJ275" s="313">
        <v>0</v>
      </c>
      <c r="AK275" s="313">
        <v>0</v>
      </c>
      <c r="AL275" s="313">
        <v>0</v>
      </c>
      <c r="AM275" s="313">
        <v>0</v>
      </c>
      <c r="AN275" s="313">
        <v>0</v>
      </c>
      <c r="AO275" s="313">
        <v>0</v>
      </c>
      <c r="AP275" s="313">
        <v>0</v>
      </c>
      <c r="AQ275" s="313">
        <v>0</v>
      </c>
      <c r="AR275" s="313">
        <f t="shared" si="304"/>
        <v>0</v>
      </c>
      <c r="AS275" s="313">
        <f t="shared" si="305"/>
        <v>0</v>
      </c>
    </row>
    <row r="276" spans="1:45" s="297" customFormat="1" x14ac:dyDescent="0.3">
      <c r="A276" s="302" t="s">
        <v>782</v>
      </c>
      <c r="B276" s="286" t="s">
        <v>62</v>
      </c>
      <c r="C276" s="301" t="s">
        <v>748</v>
      </c>
      <c r="D276" s="313">
        <v>0</v>
      </c>
      <c r="E276" s="313">
        <v>0</v>
      </c>
      <c r="F276" s="313">
        <v>0</v>
      </c>
      <c r="G276" s="313">
        <v>0</v>
      </c>
      <c r="H276" s="313">
        <v>0</v>
      </c>
      <c r="I276" s="313">
        <v>0</v>
      </c>
      <c r="J276" s="313">
        <v>0</v>
      </c>
      <c r="K276" s="313">
        <v>0</v>
      </c>
      <c r="L276" s="313">
        <v>0</v>
      </c>
      <c r="M276" s="313">
        <v>0</v>
      </c>
      <c r="N276" s="313">
        <v>0</v>
      </c>
      <c r="O276" s="313">
        <v>0</v>
      </c>
      <c r="P276" s="313">
        <v>0</v>
      </c>
      <c r="Q276" s="313">
        <v>0</v>
      </c>
      <c r="R276" s="313">
        <v>0</v>
      </c>
      <c r="S276" s="313">
        <v>0</v>
      </c>
      <c r="T276" s="313">
        <v>0</v>
      </c>
      <c r="U276" s="313">
        <v>0</v>
      </c>
      <c r="V276" s="313">
        <v>0</v>
      </c>
      <c r="W276" s="313">
        <v>0</v>
      </c>
      <c r="X276" s="313">
        <v>0</v>
      </c>
      <c r="Y276" s="313">
        <v>0</v>
      </c>
      <c r="Z276" s="313">
        <v>0</v>
      </c>
      <c r="AA276" s="313">
        <v>0</v>
      </c>
      <c r="AB276" s="313">
        <v>0</v>
      </c>
      <c r="AC276" s="313">
        <v>0</v>
      </c>
      <c r="AD276" s="313">
        <v>0</v>
      </c>
      <c r="AE276" s="313">
        <v>0</v>
      </c>
      <c r="AF276" s="313">
        <v>0</v>
      </c>
      <c r="AG276" s="313">
        <v>0</v>
      </c>
      <c r="AH276" s="313">
        <v>0</v>
      </c>
      <c r="AI276" s="313">
        <v>0</v>
      </c>
      <c r="AJ276" s="313">
        <v>0</v>
      </c>
      <c r="AK276" s="313">
        <v>0</v>
      </c>
      <c r="AL276" s="313">
        <v>0</v>
      </c>
      <c r="AM276" s="313">
        <v>0</v>
      </c>
      <c r="AN276" s="313">
        <v>0</v>
      </c>
      <c r="AO276" s="313">
        <v>0</v>
      </c>
      <c r="AP276" s="313">
        <v>0</v>
      </c>
      <c r="AQ276" s="313">
        <v>0</v>
      </c>
      <c r="AR276" s="313">
        <f t="shared" si="304"/>
        <v>0</v>
      </c>
      <c r="AS276" s="313">
        <f t="shared" si="305"/>
        <v>0</v>
      </c>
    </row>
    <row r="277" spans="1:45" s="297" customFormat="1" ht="15.75" customHeight="1" x14ac:dyDescent="0.3">
      <c r="A277" s="302" t="s">
        <v>1077</v>
      </c>
      <c r="B277" s="284" t="s">
        <v>747</v>
      </c>
      <c r="C277" s="301" t="s">
        <v>748</v>
      </c>
      <c r="D277" s="313">
        <v>0</v>
      </c>
      <c r="E277" s="313">
        <v>0</v>
      </c>
      <c r="F277" s="313">
        <v>0</v>
      </c>
      <c r="G277" s="313">
        <v>0</v>
      </c>
      <c r="H277" s="313">
        <v>0</v>
      </c>
      <c r="I277" s="313">
        <v>0</v>
      </c>
      <c r="J277" s="313">
        <v>0</v>
      </c>
      <c r="K277" s="313">
        <v>0</v>
      </c>
      <c r="L277" s="313">
        <v>0</v>
      </c>
      <c r="M277" s="313">
        <v>0</v>
      </c>
      <c r="N277" s="313">
        <v>0</v>
      </c>
      <c r="O277" s="313">
        <v>0</v>
      </c>
      <c r="P277" s="313">
        <v>0</v>
      </c>
      <c r="Q277" s="313">
        <v>0</v>
      </c>
      <c r="R277" s="313">
        <v>0</v>
      </c>
      <c r="S277" s="313">
        <v>0</v>
      </c>
      <c r="T277" s="313">
        <v>0</v>
      </c>
      <c r="U277" s="313">
        <v>0</v>
      </c>
      <c r="V277" s="313">
        <v>0</v>
      </c>
      <c r="W277" s="313">
        <v>0</v>
      </c>
      <c r="X277" s="313">
        <v>0</v>
      </c>
      <c r="Y277" s="313">
        <v>0</v>
      </c>
      <c r="Z277" s="313">
        <v>0</v>
      </c>
      <c r="AA277" s="313">
        <v>0</v>
      </c>
      <c r="AB277" s="313">
        <v>0</v>
      </c>
      <c r="AC277" s="313">
        <v>0</v>
      </c>
      <c r="AD277" s="313">
        <v>0</v>
      </c>
      <c r="AE277" s="313">
        <v>0</v>
      </c>
      <c r="AF277" s="313">
        <v>0</v>
      </c>
      <c r="AG277" s="313">
        <v>0</v>
      </c>
      <c r="AH277" s="313">
        <v>0</v>
      </c>
      <c r="AI277" s="313">
        <v>0</v>
      </c>
      <c r="AJ277" s="313">
        <v>0</v>
      </c>
      <c r="AK277" s="313">
        <v>0</v>
      </c>
      <c r="AL277" s="313">
        <v>0</v>
      </c>
      <c r="AM277" s="313">
        <v>0</v>
      </c>
      <c r="AN277" s="313">
        <v>0</v>
      </c>
      <c r="AO277" s="313">
        <v>0</v>
      </c>
      <c r="AP277" s="313">
        <v>0</v>
      </c>
      <c r="AQ277" s="313">
        <v>0</v>
      </c>
      <c r="AR277" s="313">
        <f t="shared" si="304"/>
        <v>0</v>
      </c>
      <c r="AS277" s="313">
        <f t="shared" si="305"/>
        <v>0</v>
      </c>
    </row>
    <row r="278" spans="1:45" s="297" customFormat="1" x14ac:dyDescent="0.3">
      <c r="A278" s="302" t="s">
        <v>783</v>
      </c>
      <c r="B278" s="286" t="s">
        <v>62</v>
      </c>
      <c r="C278" s="301" t="s">
        <v>748</v>
      </c>
      <c r="D278" s="313">
        <v>0</v>
      </c>
      <c r="E278" s="313">
        <v>0</v>
      </c>
      <c r="F278" s="313">
        <v>0</v>
      </c>
      <c r="G278" s="313">
        <v>0</v>
      </c>
      <c r="H278" s="313">
        <v>0</v>
      </c>
      <c r="I278" s="313">
        <v>0</v>
      </c>
      <c r="J278" s="313">
        <v>0</v>
      </c>
      <c r="K278" s="313">
        <v>0</v>
      </c>
      <c r="L278" s="313">
        <v>0</v>
      </c>
      <c r="M278" s="313">
        <v>0</v>
      </c>
      <c r="N278" s="313">
        <v>0</v>
      </c>
      <c r="O278" s="313">
        <v>0</v>
      </c>
      <c r="P278" s="313">
        <v>0</v>
      </c>
      <c r="Q278" s="313">
        <v>0</v>
      </c>
      <c r="R278" s="313">
        <v>0</v>
      </c>
      <c r="S278" s="313">
        <v>0</v>
      </c>
      <c r="T278" s="313">
        <v>0</v>
      </c>
      <c r="U278" s="313">
        <v>0</v>
      </c>
      <c r="V278" s="313">
        <v>0</v>
      </c>
      <c r="W278" s="313">
        <v>0</v>
      </c>
      <c r="X278" s="313">
        <v>0</v>
      </c>
      <c r="Y278" s="313">
        <v>0</v>
      </c>
      <c r="Z278" s="313">
        <v>0</v>
      </c>
      <c r="AA278" s="313">
        <v>0</v>
      </c>
      <c r="AB278" s="313">
        <v>0</v>
      </c>
      <c r="AC278" s="313">
        <v>0</v>
      </c>
      <c r="AD278" s="313">
        <v>0</v>
      </c>
      <c r="AE278" s="313">
        <v>0</v>
      </c>
      <c r="AF278" s="313">
        <v>0</v>
      </c>
      <c r="AG278" s="313">
        <v>0</v>
      </c>
      <c r="AH278" s="313">
        <v>0</v>
      </c>
      <c r="AI278" s="313">
        <v>0</v>
      </c>
      <c r="AJ278" s="313">
        <v>0</v>
      </c>
      <c r="AK278" s="313">
        <v>0</v>
      </c>
      <c r="AL278" s="313">
        <v>0</v>
      </c>
      <c r="AM278" s="313">
        <v>0</v>
      </c>
      <c r="AN278" s="313">
        <v>0</v>
      </c>
      <c r="AO278" s="313">
        <v>0</v>
      </c>
      <c r="AP278" s="313">
        <v>0</v>
      </c>
      <c r="AQ278" s="313">
        <v>0</v>
      </c>
      <c r="AR278" s="313">
        <f t="shared" si="304"/>
        <v>0</v>
      </c>
      <c r="AS278" s="313">
        <f t="shared" si="305"/>
        <v>0</v>
      </c>
    </row>
    <row r="279" spans="1:45" s="297" customFormat="1" x14ac:dyDescent="0.3">
      <c r="A279" s="302" t="s">
        <v>894</v>
      </c>
      <c r="B279" s="284" t="s">
        <v>1056</v>
      </c>
      <c r="C279" s="301" t="s">
        <v>748</v>
      </c>
      <c r="D279" s="313">
        <v>0</v>
      </c>
      <c r="E279" s="313">
        <v>0</v>
      </c>
      <c r="F279" s="313">
        <v>0</v>
      </c>
      <c r="G279" s="313">
        <v>0</v>
      </c>
      <c r="H279" s="313">
        <v>0</v>
      </c>
      <c r="I279" s="313">
        <v>0</v>
      </c>
      <c r="J279" s="313">
        <v>0</v>
      </c>
      <c r="K279" s="313">
        <v>0</v>
      </c>
      <c r="L279" s="313">
        <v>0</v>
      </c>
      <c r="M279" s="313">
        <v>0</v>
      </c>
      <c r="N279" s="313">
        <v>0</v>
      </c>
      <c r="O279" s="313">
        <v>0</v>
      </c>
      <c r="P279" s="313">
        <v>0</v>
      </c>
      <c r="Q279" s="313">
        <v>0</v>
      </c>
      <c r="R279" s="313">
        <v>0</v>
      </c>
      <c r="S279" s="313">
        <v>0</v>
      </c>
      <c r="T279" s="313">
        <v>0</v>
      </c>
      <c r="U279" s="313">
        <v>0</v>
      </c>
      <c r="V279" s="313">
        <v>0</v>
      </c>
      <c r="W279" s="313">
        <v>0</v>
      </c>
      <c r="X279" s="313">
        <v>0</v>
      </c>
      <c r="Y279" s="313">
        <v>0</v>
      </c>
      <c r="Z279" s="313">
        <v>0</v>
      </c>
      <c r="AA279" s="313">
        <v>0</v>
      </c>
      <c r="AB279" s="313">
        <v>0</v>
      </c>
      <c r="AC279" s="313">
        <v>0</v>
      </c>
      <c r="AD279" s="313">
        <v>0</v>
      </c>
      <c r="AE279" s="313">
        <v>0</v>
      </c>
      <c r="AF279" s="313">
        <v>0</v>
      </c>
      <c r="AG279" s="313">
        <v>0</v>
      </c>
      <c r="AH279" s="313">
        <v>0</v>
      </c>
      <c r="AI279" s="313">
        <v>0</v>
      </c>
      <c r="AJ279" s="313">
        <v>0</v>
      </c>
      <c r="AK279" s="313">
        <v>0</v>
      </c>
      <c r="AL279" s="313">
        <v>0</v>
      </c>
      <c r="AM279" s="313">
        <v>0</v>
      </c>
      <c r="AN279" s="313">
        <v>0</v>
      </c>
      <c r="AO279" s="313">
        <v>0</v>
      </c>
      <c r="AP279" s="313">
        <v>0</v>
      </c>
      <c r="AQ279" s="313">
        <v>0</v>
      </c>
      <c r="AR279" s="313">
        <f t="shared" si="304"/>
        <v>0</v>
      </c>
      <c r="AS279" s="313">
        <f t="shared" si="305"/>
        <v>0</v>
      </c>
    </row>
    <row r="280" spans="1:45" s="297" customFormat="1" x14ac:dyDescent="0.3">
      <c r="A280" s="302" t="s">
        <v>784</v>
      </c>
      <c r="B280" s="286" t="s">
        <v>62</v>
      </c>
      <c r="C280" s="301" t="s">
        <v>748</v>
      </c>
      <c r="D280" s="313">
        <v>0</v>
      </c>
      <c r="E280" s="313">
        <v>0</v>
      </c>
      <c r="F280" s="313">
        <v>0</v>
      </c>
      <c r="G280" s="313">
        <v>0</v>
      </c>
      <c r="H280" s="313">
        <v>0</v>
      </c>
      <c r="I280" s="313">
        <v>0</v>
      </c>
      <c r="J280" s="313">
        <v>0</v>
      </c>
      <c r="K280" s="313">
        <v>0</v>
      </c>
      <c r="L280" s="313">
        <v>0</v>
      </c>
      <c r="M280" s="313">
        <v>0</v>
      </c>
      <c r="N280" s="313">
        <v>0</v>
      </c>
      <c r="O280" s="313">
        <v>0</v>
      </c>
      <c r="P280" s="313">
        <v>0</v>
      </c>
      <c r="Q280" s="313">
        <v>0</v>
      </c>
      <c r="R280" s="313">
        <v>0</v>
      </c>
      <c r="S280" s="313">
        <v>0</v>
      </c>
      <c r="T280" s="313">
        <v>0</v>
      </c>
      <c r="U280" s="313">
        <v>0</v>
      </c>
      <c r="V280" s="313">
        <v>0</v>
      </c>
      <c r="W280" s="313">
        <v>0</v>
      </c>
      <c r="X280" s="313">
        <v>0</v>
      </c>
      <c r="Y280" s="313">
        <v>0</v>
      </c>
      <c r="Z280" s="313">
        <v>0</v>
      </c>
      <c r="AA280" s="313">
        <v>0</v>
      </c>
      <c r="AB280" s="313">
        <v>0</v>
      </c>
      <c r="AC280" s="313">
        <v>0</v>
      </c>
      <c r="AD280" s="313">
        <v>0</v>
      </c>
      <c r="AE280" s="313">
        <v>0</v>
      </c>
      <c r="AF280" s="313">
        <v>0</v>
      </c>
      <c r="AG280" s="313">
        <v>0</v>
      </c>
      <c r="AH280" s="313">
        <v>0</v>
      </c>
      <c r="AI280" s="313">
        <v>0</v>
      </c>
      <c r="AJ280" s="313">
        <v>0</v>
      </c>
      <c r="AK280" s="313">
        <v>0</v>
      </c>
      <c r="AL280" s="313">
        <v>0</v>
      </c>
      <c r="AM280" s="313">
        <v>0</v>
      </c>
      <c r="AN280" s="313">
        <v>0</v>
      </c>
      <c r="AO280" s="313">
        <v>0</v>
      </c>
      <c r="AP280" s="313">
        <v>0</v>
      </c>
      <c r="AQ280" s="313">
        <v>0</v>
      </c>
      <c r="AR280" s="313">
        <f t="shared" si="304"/>
        <v>0</v>
      </c>
      <c r="AS280" s="313">
        <f t="shared" si="305"/>
        <v>0</v>
      </c>
    </row>
    <row r="281" spans="1:45" s="297" customFormat="1" ht="31.2" x14ac:dyDescent="0.3">
      <c r="A281" s="302" t="s">
        <v>785</v>
      </c>
      <c r="B281" s="141" t="s">
        <v>1032</v>
      </c>
      <c r="C281" s="301" t="s">
        <v>748</v>
      </c>
      <c r="D281" s="313">
        <v>0</v>
      </c>
      <c r="E281" s="313">
        <v>0</v>
      </c>
      <c r="F281" s="313">
        <v>0</v>
      </c>
      <c r="G281" s="313">
        <v>0</v>
      </c>
      <c r="H281" s="313">
        <v>0</v>
      </c>
      <c r="I281" s="313">
        <v>0</v>
      </c>
      <c r="J281" s="313">
        <v>0</v>
      </c>
      <c r="K281" s="313">
        <v>0</v>
      </c>
      <c r="L281" s="313">
        <v>0</v>
      </c>
      <c r="M281" s="313">
        <v>0</v>
      </c>
      <c r="N281" s="313">
        <v>0</v>
      </c>
      <c r="O281" s="313">
        <v>0</v>
      </c>
      <c r="P281" s="313">
        <v>0</v>
      </c>
      <c r="Q281" s="313">
        <v>0</v>
      </c>
      <c r="R281" s="313">
        <v>0</v>
      </c>
      <c r="S281" s="313">
        <v>0</v>
      </c>
      <c r="T281" s="313">
        <v>0</v>
      </c>
      <c r="U281" s="313">
        <v>0</v>
      </c>
      <c r="V281" s="313">
        <v>0</v>
      </c>
      <c r="W281" s="313">
        <v>0</v>
      </c>
      <c r="X281" s="313">
        <v>0</v>
      </c>
      <c r="Y281" s="313">
        <v>0</v>
      </c>
      <c r="Z281" s="313">
        <v>0</v>
      </c>
      <c r="AA281" s="313">
        <v>0</v>
      </c>
      <c r="AB281" s="313">
        <v>0</v>
      </c>
      <c r="AC281" s="313">
        <v>0</v>
      </c>
      <c r="AD281" s="313">
        <v>0</v>
      </c>
      <c r="AE281" s="313">
        <v>0</v>
      </c>
      <c r="AF281" s="313">
        <v>0</v>
      </c>
      <c r="AG281" s="313">
        <v>0</v>
      </c>
      <c r="AH281" s="313">
        <v>0</v>
      </c>
      <c r="AI281" s="313">
        <v>0</v>
      </c>
      <c r="AJ281" s="313">
        <v>0</v>
      </c>
      <c r="AK281" s="313">
        <v>0</v>
      </c>
      <c r="AL281" s="313">
        <v>0</v>
      </c>
      <c r="AM281" s="313">
        <v>0</v>
      </c>
      <c r="AN281" s="313">
        <v>0</v>
      </c>
      <c r="AO281" s="313">
        <v>0</v>
      </c>
      <c r="AP281" s="313">
        <v>0</v>
      </c>
      <c r="AQ281" s="313">
        <v>0</v>
      </c>
      <c r="AR281" s="313">
        <f t="shared" si="304"/>
        <v>0</v>
      </c>
      <c r="AS281" s="313">
        <f t="shared" si="305"/>
        <v>0</v>
      </c>
    </row>
    <row r="282" spans="1:45" s="297" customFormat="1" x14ac:dyDescent="0.3">
      <c r="A282" s="302" t="s">
        <v>786</v>
      </c>
      <c r="B282" s="286" t="s">
        <v>62</v>
      </c>
      <c r="C282" s="301" t="s">
        <v>748</v>
      </c>
      <c r="D282" s="313">
        <v>0</v>
      </c>
      <c r="E282" s="313">
        <v>0</v>
      </c>
      <c r="F282" s="313">
        <v>0</v>
      </c>
      <c r="G282" s="313">
        <v>0</v>
      </c>
      <c r="H282" s="313">
        <v>0</v>
      </c>
      <c r="I282" s="313">
        <v>0</v>
      </c>
      <c r="J282" s="313">
        <v>0</v>
      </c>
      <c r="K282" s="313">
        <v>0</v>
      </c>
      <c r="L282" s="313">
        <v>0</v>
      </c>
      <c r="M282" s="313">
        <v>0</v>
      </c>
      <c r="N282" s="313">
        <v>0</v>
      </c>
      <c r="O282" s="313">
        <v>0</v>
      </c>
      <c r="P282" s="313">
        <v>0</v>
      </c>
      <c r="Q282" s="313">
        <v>0</v>
      </c>
      <c r="R282" s="313">
        <v>0</v>
      </c>
      <c r="S282" s="313">
        <v>0</v>
      </c>
      <c r="T282" s="313">
        <v>0</v>
      </c>
      <c r="U282" s="313">
        <v>0</v>
      </c>
      <c r="V282" s="313">
        <v>0</v>
      </c>
      <c r="W282" s="313">
        <v>0</v>
      </c>
      <c r="X282" s="313">
        <v>0</v>
      </c>
      <c r="Y282" s="313">
        <v>0</v>
      </c>
      <c r="Z282" s="313">
        <v>0</v>
      </c>
      <c r="AA282" s="313">
        <v>0</v>
      </c>
      <c r="AB282" s="313">
        <v>0</v>
      </c>
      <c r="AC282" s="313">
        <v>0</v>
      </c>
      <c r="AD282" s="313">
        <v>0</v>
      </c>
      <c r="AE282" s="313">
        <v>0</v>
      </c>
      <c r="AF282" s="313">
        <v>0</v>
      </c>
      <c r="AG282" s="313">
        <v>0</v>
      </c>
      <c r="AH282" s="313">
        <v>0</v>
      </c>
      <c r="AI282" s="313">
        <v>0</v>
      </c>
      <c r="AJ282" s="313">
        <v>0</v>
      </c>
      <c r="AK282" s="313">
        <v>0</v>
      </c>
      <c r="AL282" s="313">
        <v>0</v>
      </c>
      <c r="AM282" s="313">
        <v>0</v>
      </c>
      <c r="AN282" s="313">
        <v>0</v>
      </c>
      <c r="AO282" s="313">
        <v>0</v>
      </c>
      <c r="AP282" s="313">
        <v>0</v>
      </c>
      <c r="AQ282" s="313">
        <v>0</v>
      </c>
      <c r="AR282" s="313">
        <f t="shared" si="304"/>
        <v>0</v>
      </c>
      <c r="AS282" s="313">
        <f t="shared" si="305"/>
        <v>0</v>
      </c>
    </row>
    <row r="283" spans="1:45" s="297" customFormat="1" x14ac:dyDescent="0.3">
      <c r="A283" s="302" t="s">
        <v>993</v>
      </c>
      <c r="B283" s="286" t="s">
        <v>643</v>
      </c>
      <c r="C283" s="301" t="s">
        <v>748</v>
      </c>
      <c r="D283" s="313">
        <v>0</v>
      </c>
      <c r="E283" s="313">
        <v>0</v>
      </c>
      <c r="F283" s="313">
        <v>0</v>
      </c>
      <c r="G283" s="313">
        <v>0</v>
      </c>
      <c r="H283" s="313">
        <v>0</v>
      </c>
      <c r="I283" s="313">
        <v>0</v>
      </c>
      <c r="J283" s="313">
        <v>0</v>
      </c>
      <c r="K283" s="313">
        <v>0</v>
      </c>
      <c r="L283" s="313">
        <v>0</v>
      </c>
      <c r="M283" s="313">
        <v>0</v>
      </c>
      <c r="N283" s="313">
        <v>0</v>
      </c>
      <c r="O283" s="313">
        <v>0</v>
      </c>
      <c r="P283" s="313">
        <v>0</v>
      </c>
      <c r="Q283" s="313">
        <v>0</v>
      </c>
      <c r="R283" s="313">
        <v>0</v>
      </c>
      <c r="S283" s="313">
        <v>0</v>
      </c>
      <c r="T283" s="313">
        <v>0</v>
      </c>
      <c r="U283" s="313">
        <v>0</v>
      </c>
      <c r="V283" s="313">
        <v>0</v>
      </c>
      <c r="W283" s="313">
        <v>0</v>
      </c>
      <c r="X283" s="313">
        <v>0</v>
      </c>
      <c r="Y283" s="313">
        <v>0</v>
      </c>
      <c r="Z283" s="313">
        <v>0</v>
      </c>
      <c r="AA283" s="313">
        <v>0</v>
      </c>
      <c r="AB283" s="313">
        <v>0</v>
      </c>
      <c r="AC283" s="313">
        <v>0</v>
      </c>
      <c r="AD283" s="313">
        <v>0</v>
      </c>
      <c r="AE283" s="313">
        <v>0</v>
      </c>
      <c r="AF283" s="313">
        <v>0</v>
      </c>
      <c r="AG283" s="313">
        <v>0</v>
      </c>
      <c r="AH283" s="313">
        <v>0</v>
      </c>
      <c r="AI283" s="313">
        <v>0</v>
      </c>
      <c r="AJ283" s="313">
        <v>0</v>
      </c>
      <c r="AK283" s="313">
        <v>0</v>
      </c>
      <c r="AL283" s="313">
        <v>0</v>
      </c>
      <c r="AM283" s="313">
        <v>0</v>
      </c>
      <c r="AN283" s="313">
        <v>0</v>
      </c>
      <c r="AO283" s="313">
        <v>0</v>
      </c>
      <c r="AP283" s="313">
        <v>0</v>
      </c>
      <c r="AQ283" s="313">
        <v>0</v>
      </c>
      <c r="AR283" s="313">
        <f t="shared" si="304"/>
        <v>0</v>
      </c>
      <c r="AS283" s="313">
        <f t="shared" si="305"/>
        <v>0</v>
      </c>
    </row>
    <row r="284" spans="1:45" s="297" customFormat="1" x14ac:dyDescent="0.3">
      <c r="A284" s="302" t="s">
        <v>995</v>
      </c>
      <c r="B284" s="287" t="s">
        <v>62</v>
      </c>
      <c r="C284" s="301" t="s">
        <v>748</v>
      </c>
      <c r="D284" s="313">
        <v>0</v>
      </c>
      <c r="E284" s="313">
        <v>0</v>
      </c>
      <c r="F284" s="313">
        <v>0</v>
      </c>
      <c r="G284" s="313">
        <v>0</v>
      </c>
      <c r="H284" s="313">
        <v>0</v>
      </c>
      <c r="I284" s="313">
        <v>0</v>
      </c>
      <c r="J284" s="313">
        <v>0</v>
      </c>
      <c r="K284" s="313">
        <v>0</v>
      </c>
      <c r="L284" s="313">
        <v>0</v>
      </c>
      <c r="M284" s="313">
        <v>0</v>
      </c>
      <c r="N284" s="313">
        <v>0</v>
      </c>
      <c r="O284" s="313">
        <v>0</v>
      </c>
      <c r="P284" s="313">
        <v>0</v>
      </c>
      <c r="Q284" s="313">
        <v>0</v>
      </c>
      <c r="R284" s="313">
        <v>0</v>
      </c>
      <c r="S284" s="313">
        <v>0</v>
      </c>
      <c r="T284" s="313">
        <v>0</v>
      </c>
      <c r="U284" s="313">
        <v>0</v>
      </c>
      <c r="V284" s="313">
        <v>0</v>
      </c>
      <c r="W284" s="313">
        <v>0</v>
      </c>
      <c r="X284" s="313">
        <v>0</v>
      </c>
      <c r="Y284" s="313">
        <v>0</v>
      </c>
      <c r="Z284" s="313">
        <v>0</v>
      </c>
      <c r="AA284" s="313">
        <v>0</v>
      </c>
      <c r="AB284" s="313">
        <v>0</v>
      </c>
      <c r="AC284" s="313">
        <v>0</v>
      </c>
      <c r="AD284" s="313">
        <v>0</v>
      </c>
      <c r="AE284" s="313">
        <v>0</v>
      </c>
      <c r="AF284" s="313">
        <v>0</v>
      </c>
      <c r="AG284" s="313">
        <v>0</v>
      </c>
      <c r="AH284" s="313">
        <v>0</v>
      </c>
      <c r="AI284" s="313">
        <v>0</v>
      </c>
      <c r="AJ284" s="313">
        <v>0</v>
      </c>
      <c r="AK284" s="313">
        <v>0</v>
      </c>
      <c r="AL284" s="313">
        <v>0</v>
      </c>
      <c r="AM284" s="313">
        <v>0</v>
      </c>
      <c r="AN284" s="313">
        <v>0</v>
      </c>
      <c r="AO284" s="313">
        <v>0</v>
      </c>
      <c r="AP284" s="313">
        <v>0</v>
      </c>
      <c r="AQ284" s="313">
        <v>0</v>
      </c>
      <c r="AR284" s="313">
        <f t="shared" si="304"/>
        <v>0</v>
      </c>
      <c r="AS284" s="313">
        <f t="shared" si="305"/>
        <v>0</v>
      </c>
    </row>
    <row r="285" spans="1:45" s="297" customFormat="1" x14ac:dyDescent="0.3">
      <c r="A285" s="302" t="s">
        <v>994</v>
      </c>
      <c r="B285" s="286" t="s">
        <v>631</v>
      </c>
      <c r="C285" s="301" t="s">
        <v>748</v>
      </c>
      <c r="D285" s="313">
        <v>0</v>
      </c>
      <c r="E285" s="313">
        <v>0</v>
      </c>
      <c r="F285" s="313">
        <v>0</v>
      </c>
      <c r="G285" s="313">
        <v>0</v>
      </c>
      <c r="H285" s="313">
        <v>0</v>
      </c>
      <c r="I285" s="313">
        <v>0</v>
      </c>
      <c r="J285" s="313">
        <v>0</v>
      </c>
      <c r="K285" s="313">
        <v>0</v>
      </c>
      <c r="L285" s="313">
        <v>0</v>
      </c>
      <c r="M285" s="313">
        <v>0</v>
      </c>
      <c r="N285" s="313">
        <v>0</v>
      </c>
      <c r="O285" s="313">
        <v>0</v>
      </c>
      <c r="P285" s="313">
        <v>0</v>
      </c>
      <c r="Q285" s="313">
        <v>0</v>
      </c>
      <c r="R285" s="313">
        <v>0</v>
      </c>
      <c r="S285" s="313">
        <v>0</v>
      </c>
      <c r="T285" s="313">
        <v>0</v>
      </c>
      <c r="U285" s="313">
        <v>0</v>
      </c>
      <c r="V285" s="313">
        <v>0</v>
      </c>
      <c r="W285" s="313">
        <v>0</v>
      </c>
      <c r="X285" s="313">
        <v>0</v>
      </c>
      <c r="Y285" s="313">
        <v>0</v>
      </c>
      <c r="Z285" s="313">
        <v>0</v>
      </c>
      <c r="AA285" s="313">
        <v>0</v>
      </c>
      <c r="AB285" s="313">
        <v>0</v>
      </c>
      <c r="AC285" s="313">
        <v>0</v>
      </c>
      <c r="AD285" s="313">
        <v>0</v>
      </c>
      <c r="AE285" s="313">
        <v>0</v>
      </c>
      <c r="AF285" s="313">
        <v>0</v>
      </c>
      <c r="AG285" s="313">
        <v>0</v>
      </c>
      <c r="AH285" s="313">
        <v>0</v>
      </c>
      <c r="AI285" s="313">
        <v>0</v>
      </c>
      <c r="AJ285" s="313">
        <v>0</v>
      </c>
      <c r="AK285" s="313">
        <v>0</v>
      </c>
      <c r="AL285" s="313">
        <v>0</v>
      </c>
      <c r="AM285" s="313">
        <v>0</v>
      </c>
      <c r="AN285" s="313">
        <v>0</v>
      </c>
      <c r="AO285" s="313">
        <v>0</v>
      </c>
      <c r="AP285" s="313">
        <v>0</v>
      </c>
      <c r="AQ285" s="313">
        <v>0</v>
      </c>
      <c r="AR285" s="313">
        <f t="shared" si="304"/>
        <v>0</v>
      </c>
      <c r="AS285" s="313">
        <f t="shared" si="305"/>
        <v>0</v>
      </c>
    </row>
    <row r="286" spans="1:45" s="297" customFormat="1" x14ac:dyDescent="0.3">
      <c r="A286" s="302" t="s">
        <v>996</v>
      </c>
      <c r="B286" s="287" t="s">
        <v>62</v>
      </c>
      <c r="C286" s="301" t="s">
        <v>748</v>
      </c>
      <c r="D286" s="313">
        <v>0</v>
      </c>
      <c r="E286" s="313">
        <v>0</v>
      </c>
      <c r="F286" s="313">
        <v>0</v>
      </c>
      <c r="G286" s="313">
        <v>0</v>
      </c>
      <c r="H286" s="313">
        <v>0</v>
      </c>
      <c r="I286" s="313">
        <v>0</v>
      </c>
      <c r="J286" s="313">
        <v>0</v>
      </c>
      <c r="K286" s="313">
        <v>0</v>
      </c>
      <c r="L286" s="313">
        <v>0</v>
      </c>
      <c r="M286" s="313">
        <v>0</v>
      </c>
      <c r="N286" s="313">
        <v>0</v>
      </c>
      <c r="O286" s="313">
        <v>0</v>
      </c>
      <c r="P286" s="313">
        <v>0</v>
      </c>
      <c r="Q286" s="313">
        <v>0</v>
      </c>
      <c r="R286" s="313">
        <v>0</v>
      </c>
      <c r="S286" s="313">
        <v>0</v>
      </c>
      <c r="T286" s="313">
        <v>0</v>
      </c>
      <c r="U286" s="313">
        <v>0</v>
      </c>
      <c r="V286" s="313">
        <v>0</v>
      </c>
      <c r="W286" s="313">
        <v>0</v>
      </c>
      <c r="X286" s="313">
        <v>0</v>
      </c>
      <c r="Y286" s="313">
        <v>0</v>
      </c>
      <c r="Z286" s="313">
        <v>0</v>
      </c>
      <c r="AA286" s="313">
        <v>0</v>
      </c>
      <c r="AB286" s="313">
        <v>0</v>
      </c>
      <c r="AC286" s="313">
        <v>0</v>
      </c>
      <c r="AD286" s="313">
        <v>0</v>
      </c>
      <c r="AE286" s="313">
        <v>0</v>
      </c>
      <c r="AF286" s="313">
        <v>0</v>
      </c>
      <c r="AG286" s="313">
        <v>0</v>
      </c>
      <c r="AH286" s="313">
        <v>0</v>
      </c>
      <c r="AI286" s="313">
        <v>0</v>
      </c>
      <c r="AJ286" s="313">
        <v>0</v>
      </c>
      <c r="AK286" s="313">
        <v>0</v>
      </c>
      <c r="AL286" s="313">
        <v>0</v>
      </c>
      <c r="AM286" s="313">
        <v>0</v>
      </c>
      <c r="AN286" s="313">
        <v>0</v>
      </c>
      <c r="AO286" s="313">
        <v>0</v>
      </c>
      <c r="AP286" s="313">
        <v>0</v>
      </c>
      <c r="AQ286" s="313">
        <v>0</v>
      </c>
      <c r="AR286" s="313">
        <f t="shared" si="304"/>
        <v>0</v>
      </c>
      <c r="AS286" s="313">
        <f t="shared" si="305"/>
        <v>0</v>
      </c>
    </row>
    <row r="287" spans="1:45" s="297" customFormat="1" x14ac:dyDescent="0.3">
      <c r="A287" s="302" t="s">
        <v>787</v>
      </c>
      <c r="B287" s="141" t="s">
        <v>795</v>
      </c>
      <c r="C287" s="301" t="s">
        <v>748</v>
      </c>
      <c r="D287" s="324">
        <f>[1]Свод!L278</f>
        <v>0</v>
      </c>
      <c r="E287" s="324">
        <f>[1]Свод!N278</f>
        <v>0</v>
      </c>
      <c r="F287" s="324">
        <f>[1]Свод!P278</f>
        <v>0</v>
      </c>
      <c r="G287" s="324">
        <f>[1]Свод!R278</f>
        <v>0</v>
      </c>
      <c r="H287" s="324">
        <v>7.8285999999999945</v>
      </c>
      <c r="I287" s="313">
        <f>I260-I261-I269</f>
        <v>7.8285999999999945</v>
      </c>
      <c r="J287" s="324">
        <v>19.7142008867622</v>
      </c>
      <c r="K287" s="313">
        <f>K260-K261-K269</f>
        <v>6.759499035999994</v>
      </c>
      <c r="L287" s="324">
        <v>29.062364983216582</v>
      </c>
      <c r="M287" s="313">
        <f>M260-M261-M269</f>
        <v>29.062365023216387</v>
      </c>
      <c r="N287" s="324">
        <v>1.660687457999984</v>
      </c>
      <c r="O287" s="313">
        <f>O260-O261-O269</f>
        <v>1.660687457999984</v>
      </c>
      <c r="P287" s="324">
        <v>1.8680475810000416</v>
      </c>
      <c r="Q287" s="313">
        <f>Q260-Q261-Q269</f>
        <v>1.8680475810000416</v>
      </c>
      <c r="R287" s="324">
        <v>1.7961995979999301</v>
      </c>
      <c r="S287" s="313">
        <f>S260-S261-S269</f>
        <v>1.796199597999987</v>
      </c>
      <c r="T287" s="324">
        <v>1.8680475810000416</v>
      </c>
      <c r="U287" s="313">
        <f>U260-U261-U269</f>
        <v>1.8680475810000416</v>
      </c>
      <c r="V287" s="324">
        <v>1.924089008430043</v>
      </c>
      <c r="W287" s="324">
        <f t="shared" si="309"/>
        <v>1.924089008430043</v>
      </c>
      <c r="X287" s="324">
        <v>1.9818116786829445</v>
      </c>
      <c r="Y287" s="324">
        <f t="shared" si="309"/>
        <v>1.9818116786829445</v>
      </c>
      <c r="Z287" s="324">
        <v>2.0412660290434328</v>
      </c>
      <c r="AA287" s="324">
        <f t="shared" si="309"/>
        <v>2.0412660290434328</v>
      </c>
      <c r="AB287" s="324">
        <v>2.1025040099147358</v>
      </c>
      <c r="AC287" s="324">
        <f t="shared" si="309"/>
        <v>2.1025040099147358</v>
      </c>
      <c r="AD287" s="324">
        <v>2.1655791302121781</v>
      </c>
      <c r="AE287" s="324">
        <f t="shared" si="309"/>
        <v>2.1655791302121781</v>
      </c>
      <c r="AF287" s="324">
        <v>2.2305465041185433</v>
      </c>
      <c r="AG287" s="324">
        <f t="shared" si="309"/>
        <v>2.2305465041185433</v>
      </c>
      <c r="AH287" s="324">
        <v>2.2974628992420998</v>
      </c>
      <c r="AI287" s="324">
        <f t="shared" si="309"/>
        <v>2.2974628992420998</v>
      </c>
      <c r="AJ287" s="324">
        <v>2.3663867862193628</v>
      </c>
      <c r="AK287" s="324">
        <f t="shared" si="309"/>
        <v>2.3663867862193628</v>
      </c>
      <c r="AL287" s="324">
        <v>2.4373783898059438</v>
      </c>
      <c r="AM287" s="324">
        <f t="shared" si="309"/>
        <v>2.4373783898059438</v>
      </c>
      <c r="AN287" s="324">
        <v>2.510499741500122</v>
      </c>
      <c r="AO287" s="324">
        <f t="shared" si="309"/>
        <v>2.510499741500122</v>
      </c>
      <c r="AP287" s="324">
        <v>2.5858147337451256</v>
      </c>
      <c r="AQ287" s="324">
        <f t="shared" si="309"/>
        <v>2.5858147337451256</v>
      </c>
      <c r="AR287" s="324">
        <f t="shared" si="304"/>
        <v>88.441486998893325</v>
      </c>
      <c r="AS287" s="324">
        <f t="shared" si="305"/>
        <v>75.486785188130966</v>
      </c>
    </row>
    <row r="288" spans="1:45" s="297" customFormat="1" x14ac:dyDescent="0.3">
      <c r="A288" s="302" t="s">
        <v>788</v>
      </c>
      <c r="B288" s="286" t="s">
        <v>62</v>
      </c>
      <c r="C288" s="301" t="s">
        <v>748</v>
      </c>
      <c r="D288" s="313">
        <v>0</v>
      </c>
      <c r="E288" s="313">
        <v>0</v>
      </c>
      <c r="F288" s="313">
        <v>0</v>
      </c>
      <c r="G288" s="313">
        <v>0</v>
      </c>
      <c r="H288" s="313">
        <v>0</v>
      </c>
      <c r="I288" s="313">
        <v>0</v>
      </c>
      <c r="J288" s="313">
        <v>0</v>
      </c>
      <c r="K288" s="313">
        <v>0</v>
      </c>
      <c r="L288" s="313">
        <v>0</v>
      </c>
      <c r="M288" s="313">
        <v>0</v>
      </c>
      <c r="N288" s="313">
        <v>0</v>
      </c>
      <c r="O288" s="313">
        <v>0</v>
      </c>
      <c r="P288" s="313">
        <v>0</v>
      </c>
      <c r="Q288" s="313">
        <v>0</v>
      </c>
      <c r="R288" s="313">
        <v>0</v>
      </c>
      <c r="S288" s="313">
        <v>0</v>
      </c>
      <c r="T288" s="313">
        <v>0</v>
      </c>
      <c r="U288" s="313">
        <v>0</v>
      </c>
      <c r="V288" s="313">
        <v>0</v>
      </c>
      <c r="W288" s="313">
        <v>0</v>
      </c>
      <c r="X288" s="313">
        <v>0</v>
      </c>
      <c r="Y288" s="313">
        <v>0</v>
      </c>
      <c r="Z288" s="313">
        <v>0</v>
      </c>
      <c r="AA288" s="313">
        <v>0</v>
      </c>
      <c r="AB288" s="313">
        <v>0</v>
      </c>
      <c r="AC288" s="313">
        <v>0</v>
      </c>
      <c r="AD288" s="313">
        <v>0</v>
      </c>
      <c r="AE288" s="313">
        <v>0</v>
      </c>
      <c r="AF288" s="313">
        <v>0</v>
      </c>
      <c r="AG288" s="313">
        <v>0</v>
      </c>
      <c r="AH288" s="313">
        <v>0</v>
      </c>
      <c r="AI288" s="313">
        <v>0</v>
      </c>
      <c r="AJ288" s="313">
        <v>0</v>
      </c>
      <c r="AK288" s="313">
        <v>0</v>
      </c>
      <c r="AL288" s="313">
        <v>0</v>
      </c>
      <c r="AM288" s="313">
        <v>0</v>
      </c>
      <c r="AN288" s="313">
        <v>0</v>
      </c>
      <c r="AO288" s="313">
        <v>0</v>
      </c>
      <c r="AP288" s="313">
        <v>0</v>
      </c>
      <c r="AQ288" s="313">
        <v>0</v>
      </c>
      <c r="AR288" s="313">
        <f t="shared" si="304"/>
        <v>0</v>
      </c>
      <c r="AS288" s="313">
        <f t="shared" si="305"/>
        <v>0</v>
      </c>
    </row>
    <row r="289" spans="1:45" s="297" customFormat="1" x14ac:dyDescent="0.3">
      <c r="A289" s="302" t="s">
        <v>570</v>
      </c>
      <c r="B289" s="285" t="s">
        <v>1033</v>
      </c>
      <c r="C289" s="301" t="s">
        <v>748</v>
      </c>
      <c r="D289" s="324">
        <f>[1]Свод!L280</f>
        <v>1039.7660000000001</v>
      </c>
      <c r="E289" s="324">
        <f>[1]Свод!N280</f>
        <v>1036.8810000000001</v>
      </c>
      <c r="F289" s="324">
        <f>[1]Свод!P280</f>
        <v>1.532</v>
      </c>
      <c r="G289" s="324">
        <f>[1]Свод!R280</f>
        <v>1032.346</v>
      </c>
      <c r="H289" s="324">
        <v>1042.5478025028281</v>
      </c>
      <c r="I289" s="313">
        <f>'[4]13.Прогнозный баланс'!$G$118/1000+'[4]13.Прогнозный баланс'!$G$97/1000</f>
        <v>1042.5478025028281</v>
      </c>
      <c r="J289" s="324">
        <v>977.38254693348563</v>
      </c>
      <c r="K289" s="313">
        <f>'[4]13.Прогнозный баланс'!$H$118/1000+'[4]13.Прогнозный баланс'!$H$97/1000</f>
        <v>946.58449418956968</v>
      </c>
      <c r="L289" s="324">
        <v>935.99206198838738</v>
      </c>
      <c r="M289" s="313">
        <f>'[4]13.Прогнозный баланс'!$I$118/1000+'[4]13.Прогнозный баланс'!$I$97/1000</f>
        <v>957.65401887748772</v>
      </c>
      <c r="N289" s="324">
        <v>657.70230058194238</v>
      </c>
      <c r="O289" s="313">
        <f>'[4]13.Прогнозный баланс'!$P$118/1000+'[4]13.Прогнозный баланс'!$P$97/1000</f>
        <v>672.46778107889179</v>
      </c>
      <c r="P289" s="324">
        <v>535.8803068573352</v>
      </c>
      <c r="Q289" s="313">
        <f>'[4]13.Прогнозный баланс'!$S$118/1000+'[4]13.Прогнозный баланс'!$S$97/1000</f>
        <v>537.59919038193743</v>
      </c>
      <c r="R289" s="324">
        <v>591.0399403415729</v>
      </c>
      <c r="S289" s="313">
        <f>'[4]13.Прогнозный баланс'!$R$118/1000+'[4]13.Прогнозный баланс'!$R$97/1000</f>
        <v>592.35602057022902</v>
      </c>
      <c r="T289" s="324">
        <v>535.8803068573352</v>
      </c>
      <c r="U289" s="313">
        <f>'[4]13.Прогнозный баланс'!$S$118/1000+'[4]13.Прогнозный баланс'!$S$97/1000</f>
        <v>537.59919038193743</v>
      </c>
      <c r="V289" s="324">
        <v>551.9567160630553</v>
      </c>
      <c r="W289" s="324">
        <f t="shared" si="309"/>
        <v>553.72716609339557</v>
      </c>
      <c r="X289" s="324">
        <v>568.51541754494701</v>
      </c>
      <c r="Y289" s="324">
        <f t="shared" si="309"/>
        <v>570.33898107619746</v>
      </c>
      <c r="Z289" s="324">
        <v>585.57088007129539</v>
      </c>
      <c r="AA289" s="324">
        <f t="shared" si="309"/>
        <v>587.4491505084834</v>
      </c>
      <c r="AB289" s="324">
        <v>603.1380064734343</v>
      </c>
      <c r="AC289" s="324">
        <f t="shared" si="309"/>
        <v>605.07262502373794</v>
      </c>
      <c r="AD289" s="324">
        <v>621.23214666763738</v>
      </c>
      <c r="AE289" s="324">
        <f t="shared" si="309"/>
        <v>623.22480377445015</v>
      </c>
      <c r="AF289" s="324">
        <v>639.86911106766649</v>
      </c>
      <c r="AG289" s="324">
        <f t="shared" si="309"/>
        <v>641.92154788768369</v>
      </c>
      <c r="AH289" s="324">
        <v>659.06518439969648</v>
      </c>
      <c r="AI289" s="324">
        <f t="shared" si="309"/>
        <v>661.17919432431427</v>
      </c>
      <c r="AJ289" s="324">
        <v>678.83713993168737</v>
      </c>
      <c r="AK289" s="324">
        <f t="shared" si="309"/>
        <v>681.01457015404367</v>
      </c>
      <c r="AL289" s="324">
        <v>699.20225412963805</v>
      </c>
      <c r="AM289" s="324">
        <f t="shared" si="309"/>
        <v>701.44500725866499</v>
      </c>
      <c r="AN289" s="324">
        <v>720.17832175352726</v>
      </c>
      <c r="AO289" s="324">
        <f t="shared" si="309"/>
        <v>722.48835747642499</v>
      </c>
      <c r="AP289" s="324">
        <v>741.78367140613307</v>
      </c>
      <c r="AQ289" s="324">
        <f t="shared" si="309"/>
        <v>744.16300820071774</v>
      </c>
      <c r="AR289" s="324">
        <f t="shared" si="304"/>
        <v>15456.299115571599</v>
      </c>
      <c r="AS289" s="324">
        <f t="shared" si="305"/>
        <v>15489.357909760991</v>
      </c>
    </row>
    <row r="290" spans="1:45" s="297" customFormat="1" x14ac:dyDescent="0.3">
      <c r="A290" s="302" t="s">
        <v>672</v>
      </c>
      <c r="B290" s="141" t="s">
        <v>567</v>
      </c>
      <c r="C290" s="301" t="s">
        <v>748</v>
      </c>
      <c r="D290" s="324">
        <f>[1]Свод!L281</f>
        <v>0</v>
      </c>
      <c r="E290" s="324">
        <f>[1]Свод!N281</f>
        <v>0</v>
      </c>
      <c r="F290" s="324">
        <f>[1]Свод!P281</f>
        <v>0</v>
      </c>
      <c r="G290" s="324">
        <f>[1]Свод!R281</f>
        <v>97.802072903999999</v>
      </c>
      <c r="H290" s="324">
        <v>84.405059028213699</v>
      </c>
      <c r="I290" s="313">
        <f>'[4]13.Прогнозный баланс'!$G$121/1000</f>
        <v>84.405059028213699</v>
      </c>
      <c r="J290" s="324">
        <v>101.77800000000001</v>
      </c>
      <c r="K290" s="313">
        <f>'[4]13.Прогнозный баланс'!$H$121/1000</f>
        <v>87.805587670141421</v>
      </c>
      <c r="L290" s="324">
        <v>122.33142000000105</v>
      </c>
      <c r="M290" s="313">
        <f>'[4]13.Прогнозный баланс'!$I$121/1000</f>
        <v>122.33142000000105</v>
      </c>
      <c r="N290" s="324">
        <v>127.22467680000108</v>
      </c>
      <c r="O290" s="313">
        <f>'[4]13.Прогнозный баланс'!$P$121/1000</f>
        <v>142.22467680000111</v>
      </c>
      <c r="P290" s="324">
        <v>143.11045884395648</v>
      </c>
      <c r="Q290" s="313">
        <f>'[4]13.Прогнозный баланс'!$S$121/1000</f>
        <v>143.75941884395644</v>
      </c>
      <c r="R290" s="324">
        <v>137.60621042688118</v>
      </c>
      <c r="S290" s="313">
        <f>'[4]13.Прогнозный баланс'!$R$121/1000</f>
        <v>138.23021042688117</v>
      </c>
      <c r="T290" s="324">
        <v>143.11045884395648</v>
      </c>
      <c r="U290" s="313">
        <f>'[4]13.Прогнозный баланс'!$S$121/1000</f>
        <v>143.75941884395644</v>
      </c>
      <c r="V290" s="324">
        <v>147.40377260927517</v>
      </c>
      <c r="W290" s="324">
        <f t="shared" si="309"/>
        <v>148.07220140927512</v>
      </c>
      <c r="X290" s="324">
        <v>151.82588578755343</v>
      </c>
      <c r="Y290" s="324">
        <f t="shared" si="309"/>
        <v>152.51436745155337</v>
      </c>
      <c r="Z290" s="324">
        <v>156.38066236118004</v>
      </c>
      <c r="AA290" s="324">
        <f t="shared" si="309"/>
        <v>157.08979847509997</v>
      </c>
      <c r="AB290" s="324">
        <v>161.07208223201545</v>
      </c>
      <c r="AC290" s="324">
        <f t="shared" si="309"/>
        <v>161.80249242935298</v>
      </c>
      <c r="AD290" s="324">
        <v>165.9042446989759</v>
      </c>
      <c r="AE290" s="324">
        <f t="shared" si="309"/>
        <v>166.65656720223356</v>
      </c>
      <c r="AF290" s="324">
        <v>170.88137203994518</v>
      </c>
      <c r="AG290" s="324">
        <f t="shared" si="309"/>
        <v>171.65626421830058</v>
      </c>
      <c r="AH290" s="324">
        <v>176.00781320114353</v>
      </c>
      <c r="AI290" s="324">
        <f t="shared" si="309"/>
        <v>176.80595214484961</v>
      </c>
      <c r="AJ290" s="324">
        <v>181.28804759717784</v>
      </c>
      <c r="AK290" s="324">
        <f t="shared" si="309"/>
        <v>182.11013070919512</v>
      </c>
      <c r="AL290" s="324">
        <v>186.72668902509318</v>
      </c>
      <c r="AM290" s="324">
        <f t="shared" si="309"/>
        <v>187.57343463047098</v>
      </c>
      <c r="AN290" s="324">
        <v>192.32848969584597</v>
      </c>
      <c r="AO290" s="324">
        <f t="shared" si="309"/>
        <v>193.20063766938512</v>
      </c>
      <c r="AP290" s="324">
        <v>198.09834438672135</v>
      </c>
      <c r="AQ290" s="324">
        <f t="shared" si="309"/>
        <v>198.99665679946668</v>
      </c>
      <c r="AR290" s="324">
        <f t="shared" si="304"/>
        <v>2845.2857604819364</v>
      </c>
      <c r="AS290" s="324">
        <f t="shared" si="305"/>
        <v>2856.7963676563345</v>
      </c>
    </row>
    <row r="291" spans="1:45" s="297" customFormat="1" x14ac:dyDescent="0.3">
      <c r="A291" s="302" t="s">
        <v>673</v>
      </c>
      <c r="B291" s="286" t="s">
        <v>62</v>
      </c>
      <c r="C291" s="301" t="s">
        <v>748</v>
      </c>
      <c r="D291" s="324">
        <f>[1]Свод!L282</f>
        <v>0</v>
      </c>
      <c r="E291" s="324">
        <f>[1]Свод!N282</f>
        <v>0</v>
      </c>
      <c r="F291" s="324">
        <f>[1]Свод!P282</f>
        <v>0</v>
      </c>
      <c r="G291" s="324">
        <f>[1]Свод!R282</f>
        <v>0</v>
      </c>
      <c r="H291" s="324">
        <v>0</v>
      </c>
      <c r="I291" s="313">
        <v>0</v>
      </c>
      <c r="J291" s="324">
        <v>0</v>
      </c>
      <c r="K291" s="313">
        <v>0</v>
      </c>
      <c r="L291" s="324">
        <v>0</v>
      </c>
      <c r="M291" s="313">
        <v>0</v>
      </c>
      <c r="N291" s="324">
        <v>0</v>
      </c>
      <c r="O291" s="313">
        <v>0</v>
      </c>
      <c r="P291" s="324">
        <v>0</v>
      </c>
      <c r="Q291" s="313">
        <v>0</v>
      </c>
      <c r="R291" s="324">
        <v>0</v>
      </c>
      <c r="S291" s="313">
        <v>0</v>
      </c>
      <c r="T291" s="324">
        <v>0</v>
      </c>
      <c r="U291" s="313">
        <v>0</v>
      </c>
      <c r="V291" s="324">
        <v>0</v>
      </c>
      <c r="W291" s="324">
        <f t="shared" si="309"/>
        <v>0</v>
      </c>
      <c r="X291" s="324">
        <v>0</v>
      </c>
      <c r="Y291" s="324">
        <f t="shared" si="309"/>
        <v>0</v>
      </c>
      <c r="Z291" s="324">
        <v>0</v>
      </c>
      <c r="AA291" s="324">
        <f t="shared" si="309"/>
        <v>0</v>
      </c>
      <c r="AB291" s="324">
        <v>0</v>
      </c>
      <c r="AC291" s="324">
        <f t="shared" si="309"/>
        <v>0</v>
      </c>
      <c r="AD291" s="324">
        <v>0</v>
      </c>
      <c r="AE291" s="324">
        <f t="shared" si="309"/>
        <v>0</v>
      </c>
      <c r="AF291" s="324">
        <v>0</v>
      </c>
      <c r="AG291" s="324">
        <f t="shared" si="309"/>
        <v>0</v>
      </c>
      <c r="AH291" s="324">
        <v>0</v>
      </c>
      <c r="AI291" s="324">
        <f t="shared" si="309"/>
        <v>0</v>
      </c>
      <c r="AJ291" s="324">
        <v>0</v>
      </c>
      <c r="AK291" s="324">
        <f t="shared" si="309"/>
        <v>0</v>
      </c>
      <c r="AL291" s="324">
        <v>0</v>
      </c>
      <c r="AM291" s="324">
        <f t="shared" si="309"/>
        <v>0</v>
      </c>
      <c r="AN291" s="324">
        <v>0</v>
      </c>
      <c r="AO291" s="324">
        <f t="shared" si="309"/>
        <v>0</v>
      </c>
      <c r="AP291" s="324">
        <v>0</v>
      </c>
      <c r="AQ291" s="324">
        <f t="shared" si="309"/>
        <v>0</v>
      </c>
      <c r="AR291" s="324">
        <f t="shared" si="304"/>
        <v>0</v>
      </c>
      <c r="AS291" s="324">
        <f t="shared" si="305"/>
        <v>0</v>
      </c>
    </row>
    <row r="292" spans="1:45" s="297" customFormat="1" x14ac:dyDescent="0.3">
      <c r="A292" s="302" t="s">
        <v>674</v>
      </c>
      <c r="B292" s="141" t="s">
        <v>1034</v>
      </c>
      <c r="C292" s="301" t="s">
        <v>748</v>
      </c>
      <c r="D292" s="324">
        <f>[1]Свод!L283</f>
        <v>0</v>
      </c>
      <c r="E292" s="324">
        <f>[1]Свод!N283</f>
        <v>0</v>
      </c>
      <c r="F292" s="324">
        <f>[1]Свод!P283</f>
        <v>1.83</v>
      </c>
      <c r="G292" s="324">
        <f>[1]Свод!R283</f>
        <v>5.4120003500000049</v>
      </c>
      <c r="H292" s="324">
        <v>18.056861348679256</v>
      </c>
      <c r="I292" s="313">
        <f>'[4]13.Прогнозный баланс'!$G$122/1000</f>
        <v>18.056861348679256</v>
      </c>
      <c r="J292" s="324">
        <v>21.204318780000058</v>
      </c>
      <c r="K292" s="313">
        <f>'[4]13.Прогнозный баланс'!$H$122/1000</f>
        <v>1.6499867929246648E-4</v>
      </c>
      <c r="L292" s="324">
        <v>22.692665544000004</v>
      </c>
      <c r="M292" s="313">
        <f>'[4]13.Прогнозный баланс'!$I$122/1000</f>
        <v>22.692665544000004</v>
      </c>
      <c r="N292" s="324">
        <v>23.600372165760007</v>
      </c>
      <c r="O292" s="313">
        <f>'[4]13.Прогнозный баланс'!$P$122/1000</f>
        <v>23.600372165760007</v>
      </c>
      <c r="P292" s="324">
        <v>26.547209035865436</v>
      </c>
      <c r="Q292" s="313">
        <f>'[4]13.Прогнозный баланс'!$S$122/1000</f>
        <v>26.547209035865436</v>
      </c>
      <c r="R292" s="324">
        <v>25.526162534485998</v>
      </c>
      <c r="S292" s="313">
        <f>'[4]13.Прогнозный баланс'!$R$122/1000</f>
        <v>25.526162534485998</v>
      </c>
      <c r="T292" s="324">
        <v>26.547209035865436</v>
      </c>
      <c r="U292" s="313">
        <f>'[4]13.Прогнозный баланс'!$S$122/1000</f>
        <v>26.547209035865436</v>
      </c>
      <c r="V292" s="324">
        <v>27.343625306941398</v>
      </c>
      <c r="W292" s="324">
        <f t="shared" si="309"/>
        <v>27.343625306941398</v>
      </c>
      <c r="X292" s="324">
        <v>28.16393406614964</v>
      </c>
      <c r="Y292" s="324">
        <f t="shared" si="309"/>
        <v>28.16393406614964</v>
      </c>
      <c r="Z292" s="324">
        <v>29.00885208813413</v>
      </c>
      <c r="AA292" s="324">
        <f t="shared" si="309"/>
        <v>29.00885208813413</v>
      </c>
      <c r="AB292" s="324">
        <v>29.879117650778156</v>
      </c>
      <c r="AC292" s="324">
        <f t="shared" si="309"/>
        <v>29.879117650778156</v>
      </c>
      <c r="AD292" s="324">
        <v>30.775491180301501</v>
      </c>
      <c r="AE292" s="324">
        <f t="shared" si="309"/>
        <v>30.775491180301501</v>
      </c>
      <c r="AF292" s="324">
        <v>31.698755915710546</v>
      </c>
      <c r="AG292" s="324">
        <f t="shared" si="309"/>
        <v>31.698755915710546</v>
      </c>
      <c r="AH292" s="324">
        <v>32.649718593181866</v>
      </c>
      <c r="AI292" s="324">
        <f t="shared" si="309"/>
        <v>32.649718593181866</v>
      </c>
      <c r="AJ292" s="324">
        <v>33.629210150977322</v>
      </c>
      <c r="AK292" s="324">
        <f t="shared" si="309"/>
        <v>33.629210150977322</v>
      </c>
      <c r="AL292" s="324">
        <v>34.638086455506645</v>
      </c>
      <c r="AM292" s="324">
        <f t="shared" si="309"/>
        <v>34.638086455506645</v>
      </c>
      <c r="AN292" s="324">
        <v>35.677229049171842</v>
      </c>
      <c r="AO292" s="324">
        <f t="shared" si="309"/>
        <v>35.677229049171842</v>
      </c>
      <c r="AP292" s="324">
        <v>36.747545920646999</v>
      </c>
      <c r="AQ292" s="324">
        <f t="shared" si="309"/>
        <v>36.747545920646999</v>
      </c>
      <c r="AR292" s="324">
        <f t="shared" si="304"/>
        <v>521.62836517215624</v>
      </c>
      <c r="AS292" s="324">
        <f t="shared" si="305"/>
        <v>500.42421139083547</v>
      </c>
    </row>
    <row r="293" spans="1:45" s="297" customFormat="1" x14ac:dyDescent="0.3">
      <c r="A293" s="302" t="s">
        <v>676</v>
      </c>
      <c r="B293" s="286" t="s">
        <v>638</v>
      </c>
      <c r="C293" s="301" t="s">
        <v>748</v>
      </c>
      <c r="D293" s="313">
        <v>0</v>
      </c>
      <c r="E293" s="313">
        <v>0</v>
      </c>
      <c r="F293" s="313">
        <v>0</v>
      </c>
      <c r="G293" s="313">
        <v>0</v>
      </c>
      <c r="H293" s="313">
        <v>0</v>
      </c>
      <c r="I293" s="313">
        <v>0</v>
      </c>
      <c r="J293" s="313">
        <v>0</v>
      </c>
      <c r="K293" s="313">
        <v>0</v>
      </c>
      <c r="L293" s="313">
        <v>0</v>
      </c>
      <c r="M293" s="313">
        <v>0</v>
      </c>
      <c r="N293" s="313">
        <v>0</v>
      </c>
      <c r="O293" s="313">
        <v>0</v>
      </c>
      <c r="P293" s="313">
        <v>0</v>
      </c>
      <c r="Q293" s="313">
        <v>0</v>
      </c>
      <c r="R293" s="313">
        <v>0</v>
      </c>
      <c r="S293" s="313">
        <v>0</v>
      </c>
      <c r="T293" s="313">
        <v>0</v>
      </c>
      <c r="U293" s="313">
        <v>0</v>
      </c>
      <c r="V293" s="313">
        <v>0</v>
      </c>
      <c r="W293" s="313">
        <v>0</v>
      </c>
      <c r="X293" s="313">
        <v>0</v>
      </c>
      <c r="Y293" s="313">
        <v>0</v>
      </c>
      <c r="Z293" s="313">
        <v>0</v>
      </c>
      <c r="AA293" s="313">
        <v>0</v>
      </c>
      <c r="AB293" s="313">
        <v>0</v>
      </c>
      <c r="AC293" s="313">
        <v>0</v>
      </c>
      <c r="AD293" s="313">
        <v>0</v>
      </c>
      <c r="AE293" s="313">
        <v>0</v>
      </c>
      <c r="AF293" s="313">
        <v>0</v>
      </c>
      <c r="AG293" s="313">
        <v>0</v>
      </c>
      <c r="AH293" s="313">
        <v>0</v>
      </c>
      <c r="AI293" s="313">
        <v>0</v>
      </c>
      <c r="AJ293" s="313">
        <v>0</v>
      </c>
      <c r="AK293" s="313">
        <v>0</v>
      </c>
      <c r="AL293" s="313">
        <v>0</v>
      </c>
      <c r="AM293" s="313">
        <v>0</v>
      </c>
      <c r="AN293" s="313">
        <v>0</v>
      </c>
      <c r="AO293" s="313">
        <v>0</v>
      </c>
      <c r="AP293" s="313">
        <v>0</v>
      </c>
      <c r="AQ293" s="313">
        <v>0</v>
      </c>
      <c r="AR293" s="313">
        <f t="shared" si="304"/>
        <v>0</v>
      </c>
      <c r="AS293" s="313">
        <f t="shared" si="305"/>
        <v>0</v>
      </c>
    </row>
    <row r="294" spans="1:45" s="297" customFormat="1" x14ac:dyDescent="0.3">
      <c r="A294" s="302" t="s">
        <v>677</v>
      </c>
      <c r="B294" s="287" t="s">
        <v>62</v>
      </c>
      <c r="C294" s="301" t="s">
        <v>748</v>
      </c>
      <c r="D294" s="313">
        <v>0</v>
      </c>
      <c r="E294" s="313">
        <v>0</v>
      </c>
      <c r="F294" s="313">
        <v>0</v>
      </c>
      <c r="G294" s="313">
        <v>0</v>
      </c>
      <c r="H294" s="313">
        <v>0</v>
      </c>
      <c r="I294" s="313">
        <v>0</v>
      </c>
      <c r="J294" s="313">
        <v>0</v>
      </c>
      <c r="K294" s="313">
        <v>0</v>
      </c>
      <c r="L294" s="313">
        <v>0</v>
      </c>
      <c r="M294" s="313">
        <v>0</v>
      </c>
      <c r="N294" s="313">
        <v>0</v>
      </c>
      <c r="O294" s="313">
        <v>0</v>
      </c>
      <c r="P294" s="313">
        <v>0</v>
      </c>
      <c r="Q294" s="313">
        <v>0</v>
      </c>
      <c r="R294" s="313">
        <v>0</v>
      </c>
      <c r="S294" s="313">
        <v>0</v>
      </c>
      <c r="T294" s="313">
        <v>0</v>
      </c>
      <c r="U294" s="313">
        <v>0</v>
      </c>
      <c r="V294" s="313">
        <v>0</v>
      </c>
      <c r="W294" s="313">
        <v>0</v>
      </c>
      <c r="X294" s="313">
        <v>0</v>
      </c>
      <c r="Y294" s="313">
        <v>0</v>
      </c>
      <c r="Z294" s="313">
        <v>0</v>
      </c>
      <c r="AA294" s="313">
        <v>0</v>
      </c>
      <c r="AB294" s="313">
        <v>0</v>
      </c>
      <c r="AC294" s="313">
        <v>0</v>
      </c>
      <c r="AD294" s="313">
        <v>0</v>
      </c>
      <c r="AE294" s="313">
        <v>0</v>
      </c>
      <c r="AF294" s="313">
        <v>0</v>
      </c>
      <c r="AG294" s="313">
        <v>0</v>
      </c>
      <c r="AH294" s="313">
        <v>0</v>
      </c>
      <c r="AI294" s="313">
        <v>0</v>
      </c>
      <c r="AJ294" s="313">
        <v>0</v>
      </c>
      <c r="AK294" s="313">
        <v>0</v>
      </c>
      <c r="AL294" s="313">
        <v>0</v>
      </c>
      <c r="AM294" s="313">
        <v>0</v>
      </c>
      <c r="AN294" s="313">
        <v>0</v>
      </c>
      <c r="AO294" s="313">
        <v>0</v>
      </c>
      <c r="AP294" s="313">
        <v>0</v>
      </c>
      <c r="AQ294" s="313">
        <v>0</v>
      </c>
      <c r="AR294" s="313">
        <f t="shared" si="304"/>
        <v>0</v>
      </c>
      <c r="AS294" s="313">
        <f t="shared" si="305"/>
        <v>0</v>
      </c>
    </row>
    <row r="295" spans="1:45" s="297" customFormat="1" x14ac:dyDescent="0.3">
      <c r="A295" s="302" t="s">
        <v>678</v>
      </c>
      <c r="B295" s="286" t="s">
        <v>698</v>
      </c>
      <c r="C295" s="301" t="s">
        <v>748</v>
      </c>
      <c r="D295" s="313">
        <v>0</v>
      </c>
      <c r="E295" s="313">
        <v>0</v>
      </c>
      <c r="F295" s="313">
        <v>0</v>
      </c>
      <c r="G295" s="313">
        <v>0</v>
      </c>
      <c r="H295" s="313">
        <v>0</v>
      </c>
      <c r="I295" s="313">
        <v>0</v>
      </c>
      <c r="J295" s="313">
        <v>0</v>
      </c>
      <c r="K295" s="313">
        <v>0</v>
      </c>
      <c r="L295" s="313">
        <v>0</v>
      </c>
      <c r="M295" s="313">
        <v>0</v>
      </c>
      <c r="N295" s="313">
        <v>0</v>
      </c>
      <c r="O295" s="313">
        <v>0</v>
      </c>
      <c r="P295" s="313">
        <v>0</v>
      </c>
      <c r="Q295" s="313">
        <v>0</v>
      </c>
      <c r="R295" s="313">
        <v>0</v>
      </c>
      <c r="S295" s="313">
        <v>0</v>
      </c>
      <c r="T295" s="313">
        <v>0</v>
      </c>
      <c r="U295" s="313">
        <v>0</v>
      </c>
      <c r="V295" s="313">
        <v>0</v>
      </c>
      <c r="W295" s="313">
        <v>0</v>
      </c>
      <c r="X295" s="313">
        <v>0</v>
      </c>
      <c r="Y295" s="313">
        <v>0</v>
      </c>
      <c r="Z295" s="313">
        <v>0</v>
      </c>
      <c r="AA295" s="313">
        <v>0</v>
      </c>
      <c r="AB295" s="313">
        <v>0</v>
      </c>
      <c r="AC295" s="313">
        <v>0</v>
      </c>
      <c r="AD295" s="313">
        <v>0</v>
      </c>
      <c r="AE295" s="313">
        <v>0</v>
      </c>
      <c r="AF295" s="313">
        <v>0</v>
      </c>
      <c r="AG295" s="313">
        <v>0</v>
      </c>
      <c r="AH295" s="313">
        <v>0</v>
      </c>
      <c r="AI295" s="313">
        <v>0</v>
      </c>
      <c r="AJ295" s="313">
        <v>0</v>
      </c>
      <c r="AK295" s="313">
        <v>0</v>
      </c>
      <c r="AL295" s="313">
        <v>0</v>
      </c>
      <c r="AM295" s="313">
        <v>0</v>
      </c>
      <c r="AN295" s="313">
        <v>0</v>
      </c>
      <c r="AO295" s="313">
        <v>0</v>
      </c>
      <c r="AP295" s="313">
        <v>0</v>
      </c>
      <c r="AQ295" s="313">
        <v>0</v>
      </c>
      <c r="AR295" s="313">
        <f t="shared" si="304"/>
        <v>0</v>
      </c>
      <c r="AS295" s="313">
        <f t="shared" si="305"/>
        <v>0</v>
      </c>
    </row>
    <row r="296" spans="1:45" s="297" customFormat="1" x14ac:dyDescent="0.3">
      <c r="A296" s="302" t="s">
        <v>679</v>
      </c>
      <c r="B296" s="287" t="s">
        <v>62</v>
      </c>
      <c r="C296" s="301" t="s">
        <v>748</v>
      </c>
      <c r="D296" s="313">
        <v>0</v>
      </c>
      <c r="E296" s="313">
        <v>0</v>
      </c>
      <c r="F296" s="313">
        <v>0</v>
      </c>
      <c r="G296" s="313">
        <v>0</v>
      </c>
      <c r="H296" s="313">
        <v>0</v>
      </c>
      <c r="I296" s="313">
        <v>0</v>
      </c>
      <c r="J296" s="313">
        <v>0</v>
      </c>
      <c r="K296" s="313">
        <v>0</v>
      </c>
      <c r="L296" s="313">
        <v>0</v>
      </c>
      <c r="M296" s="313">
        <v>0</v>
      </c>
      <c r="N296" s="313">
        <v>0</v>
      </c>
      <c r="O296" s="313">
        <v>0</v>
      </c>
      <c r="P296" s="313">
        <v>0</v>
      </c>
      <c r="Q296" s="313">
        <v>0</v>
      </c>
      <c r="R296" s="313">
        <v>0</v>
      </c>
      <c r="S296" s="313">
        <v>0</v>
      </c>
      <c r="T296" s="313">
        <v>0</v>
      </c>
      <c r="U296" s="313">
        <v>0</v>
      </c>
      <c r="V296" s="313">
        <v>0</v>
      </c>
      <c r="W296" s="313">
        <v>0</v>
      </c>
      <c r="X296" s="313">
        <v>0</v>
      </c>
      <c r="Y296" s="313">
        <v>0</v>
      </c>
      <c r="Z296" s="313">
        <v>0</v>
      </c>
      <c r="AA296" s="313">
        <v>0</v>
      </c>
      <c r="AB296" s="313">
        <v>0</v>
      </c>
      <c r="AC296" s="313">
        <v>0</v>
      </c>
      <c r="AD296" s="313">
        <v>0</v>
      </c>
      <c r="AE296" s="313">
        <v>0</v>
      </c>
      <c r="AF296" s="313">
        <v>0</v>
      </c>
      <c r="AG296" s="313">
        <v>0</v>
      </c>
      <c r="AH296" s="313">
        <v>0</v>
      </c>
      <c r="AI296" s="313">
        <v>0</v>
      </c>
      <c r="AJ296" s="313">
        <v>0</v>
      </c>
      <c r="AK296" s="313">
        <v>0</v>
      </c>
      <c r="AL296" s="313">
        <v>0</v>
      </c>
      <c r="AM296" s="313">
        <v>0</v>
      </c>
      <c r="AN296" s="313">
        <v>0</v>
      </c>
      <c r="AO296" s="313">
        <v>0</v>
      </c>
      <c r="AP296" s="313">
        <v>0</v>
      </c>
      <c r="AQ296" s="313">
        <v>0</v>
      </c>
      <c r="AR296" s="313">
        <f t="shared" si="304"/>
        <v>0</v>
      </c>
      <c r="AS296" s="313">
        <f t="shared" si="305"/>
        <v>0</v>
      </c>
    </row>
    <row r="297" spans="1:45" s="297" customFormat="1" ht="31.2" x14ac:dyDescent="0.3">
      <c r="A297" s="302" t="s">
        <v>675</v>
      </c>
      <c r="B297" s="141" t="s">
        <v>902</v>
      </c>
      <c r="C297" s="301" t="s">
        <v>748</v>
      </c>
      <c r="D297" s="313">
        <v>0</v>
      </c>
      <c r="E297" s="313">
        <v>0</v>
      </c>
      <c r="F297" s="313">
        <v>0</v>
      </c>
      <c r="G297" s="313">
        <v>0</v>
      </c>
      <c r="H297" s="313">
        <v>0</v>
      </c>
      <c r="I297" s="313">
        <v>0</v>
      </c>
      <c r="J297" s="313">
        <v>0</v>
      </c>
      <c r="K297" s="313">
        <v>0</v>
      </c>
      <c r="L297" s="313">
        <v>0</v>
      </c>
      <c r="M297" s="313">
        <v>0</v>
      </c>
      <c r="N297" s="313">
        <v>0</v>
      </c>
      <c r="O297" s="313">
        <v>0</v>
      </c>
      <c r="P297" s="313">
        <v>0</v>
      </c>
      <c r="Q297" s="313">
        <v>0</v>
      </c>
      <c r="R297" s="313">
        <v>0</v>
      </c>
      <c r="S297" s="313">
        <v>0</v>
      </c>
      <c r="T297" s="313">
        <v>0</v>
      </c>
      <c r="U297" s="313">
        <v>0</v>
      </c>
      <c r="V297" s="313">
        <v>0</v>
      </c>
      <c r="W297" s="313">
        <v>0</v>
      </c>
      <c r="X297" s="313">
        <v>0</v>
      </c>
      <c r="Y297" s="313">
        <v>0</v>
      </c>
      <c r="Z297" s="313">
        <v>0</v>
      </c>
      <c r="AA297" s="313">
        <v>0</v>
      </c>
      <c r="AB297" s="313">
        <v>0</v>
      </c>
      <c r="AC297" s="313">
        <v>0</v>
      </c>
      <c r="AD297" s="313">
        <v>0</v>
      </c>
      <c r="AE297" s="313">
        <v>0</v>
      </c>
      <c r="AF297" s="313">
        <v>0</v>
      </c>
      <c r="AG297" s="313">
        <v>0</v>
      </c>
      <c r="AH297" s="313">
        <v>0</v>
      </c>
      <c r="AI297" s="313">
        <v>0</v>
      </c>
      <c r="AJ297" s="313">
        <v>0</v>
      </c>
      <c r="AK297" s="313">
        <v>0</v>
      </c>
      <c r="AL297" s="313">
        <v>0</v>
      </c>
      <c r="AM297" s="313">
        <v>0</v>
      </c>
      <c r="AN297" s="313">
        <v>0</v>
      </c>
      <c r="AO297" s="313">
        <v>0</v>
      </c>
      <c r="AP297" s="313">
        <v>0</v>
      </c>
      <c r="AQ297" s="313">
        <v>0</v>
      </c>
      <c r="AR297" s="313">
        <f t="shared" si="304"/>
        <v>0</v>
      </c>
      <c r="AS297" s="313">
        <f t="shared" si="305"/>
        <v>0</v>
      </c>
    </row>
    <row r="298" spans="1:45" s="297" customFormat="1" x14ac:dyDescent="0.3">
      <c r="A298" s="302" t="s">
        <v>680</v>
      </c>
      <c r="B298" s="286" t="s">
        <v>62</v>
      </c>
      <c r="C298" s="301" t="s">
        <v>748</v>
      </c>
      <c r="D298" s="313">
        <v>0</v>
      </c>
      <c r="E298" s="313">
        <v>0</v>
      </c>
      <c r="F298" s="313">
        <v>0</v>
      </c>
      <c r="G298" s="313">
        <v>0</v>
      </c>
      <c r="H298" s="313">
        <v>0</v>
      </c>
      <c r="I298" s="313">
        <v>0</v>
      </c>
      <c r="J298" s="313">
        <v>0</v>
      </c>
      <c r="K298" s="313">
        <v>0</v>
      </c>
      <c r="L298" s="313">
        <v>0</v>
      </c>
      <c r="M298" s="313">
        <v>0</v>
      </c>
      <c r="N298" s="313">
        <v>0</v>
      </c>
      <c r="O298" s="313">
        <v>0</v>
      </c>
      <c r="P298" s="313">
        <v>0</v>
      </c>
      <c r="Q298" s="313">
        <v>0</v>
      </c>
      <c r="R298" s="313">
        <v>0</v>
      </c>
      <c r="S298" s="313">
        <v>0</v>
      </c>
      <c r="T298" s="313">
        <v>0</v>
      </c>
      <c r="U298" s="313">
        <v>0</v>
      </c>
      <c r="V298" s="313">
        <v>0</v>
      </c>
      <c r="W298" s="313">
        <v>0</v>
      </c>
      <c r="X298" s="313">
        <v>0</v>
      </c>
      <c r="Y298" s="313">
        <v>0</v>
      </c>
      <c r="Z298" s="313">
        <v>0</v>
      </c>
      <c r="AA298" s="313">
        <v>0</v>
      </c>
      <c r="AB298" s="313">
        <v>0</v>
      </c>
      <c r="AC298" s="313">
        <v>0</v>
      </c>
      <c r="AD298" s="313">
        <v>0</v>
      </c>
      <c r="AE298" s="313">
        <v>0</v>
      </c>
      <c r="AF298" s="313">
        <v>0</v>
      </c>
      <c r="AG298" s="313">
        <v>0</v>
      </c>
      <c r="AH298" s="313">
        <v>0</v>
      </c>
      <c r="AI298" s="313">
        <v>0</v>
      </c>
      <c r="AJ298" s="313">
        <v>0</v>
      </c>
      <c r="AK298" s="313">
        <v>0</v>
      </c>
      <c r="AL298" s="313">
        <v>0</v>
      </c>
      <c r="AM298" s="313">
        <v>0</v>
      </c>
      <c r="AN298" s="313">
        <v>0</v>
      </c>
      <c r="AO298" s="313">
        <v>0</v>
      </c>
      <c r="AP298" s="313">
        <v>0</v>
      </c>
      <c r="AQ298" s="313">
        <v>0</v>
      </c>
      <c r="AR298" s="313">
        <f t="shared" si="304"/>
        <v>0</v>
      </c>
      <c r="AS298" s="313">
        <f t="shared" si="305"/>
        <v>0</v>
      </c>
    </row>
    <row r="299" spans="1:45" s="297" customFormat="1" x14ac:dyDescent="0.3">
      <c r="A299" s="302" t="s">
        <v>681</v>
      </c>
      <c r="B299" s="141" t="s">
        <v>699</v>
      </c>
      <c r="C299" s="301" t="s">
        <v>748</v>
      </c>
      <c r="D299" s="313">
        <v>0</v>
      </c>
      <c r="E299" s="313">
        <v>0</v>
      </c>
      <c r="F299" s="313">
        <v>0</v>
      </c>
      <c r="G299" s="313">
        <v>0</v>
      </c>
      <c r="H299" s="313">
        <v>0</v>
      </c>
      <c r="I299" s="313">
        <v>0</v>
      </c>
      <c r="J299" s="313">
        <v>0</v>
      </c>
      <c r="K299" s="313">
        <v>0</v>
      </c>
      <c r="L299" s="313">
        <v>0</v>
      </c>
      <c r="M299" s="313">
        <v>0</v>
      </c>
      <c r="N299" s="313">
        <v>0</v>
      </c>
      <c r="O299" s="313">
        <v>0</v>
      </c>
      <c r="P299" s="313">
        <v>0</v>
      </c>
      <c r="Q299" s="313">
        <v>0</v>
      </c>
      <c r="R299" s="313">
        <v>0</v>
      </c>
      <c r="S299" s="313">
        <v>0</v>
      </c>
      <c r="T299" s="313">
        <v>0</v>
      </c>
      <c r="U299" s="313">
        <v>0</v>
      </c>
      <c r="V299" s="313">
        <v>0</v>
      </c>
      <c r="W299" s="313">
        <v>0</v>
      </c>
      <c r="X299" s="313">
        <v>0</v>
      </c>
      <c r="Y299" s="313">
        <v>0</v>
      </c>
      <c r="Z299" s="313">
        <v>0</v>
      </c>
      <c r="AA299" s="313">
        <v>0</v>
      </c>
      <c r="AB299" s="313">
        <v>0</v>
      </c>
      <c r="AC299" s="313">
        <v>0</v>
      </c>
      <c r="AD299" s="313">
        <v>0</v>
      </c>
      <c r="AE299" s="313">
        <v>0</v>
      </c>
      <c r="AF299" s="313">
        <v>0</v>
      </c>
      <c r="AG299" s="313">
        <v>0</v>
      </c>
      <c r="AH299" s="313">
        <v>0</v>
      </c>
      <c r="AI299" s="313">
        <v>0</v>
      </c>
      <c r="AJ299" s="313">
        <v>0</v>
      </c>
      <c r="AK299" s="313">
        <v>0</v>
      </c>
      <c r="AL299" s="313">
        <v>0</v>
      </c>
      <c r="AM299" s="313">
        <v>0</v>
      </c>
      <c r="AN299" s="313">
        <v>0</v>
      </c>
      <c r="AO299" s="313">
        <v>0</v>
      </c>
      <c r="AP299" s="313">
        <v>0</v>
      </c>
      <c r="AQ299" s="313">
        <v>0</v>
      </c>
      <c r="AR299" s="313">
        <f t="shared" si="304"/>
        <v>0</v>
      </c>
      <c r="AS299" s="313">
        <f t="shared" si="305"/>
        <v>0</v>
      </c>
    </row>
    <row r="300" spans="1:45" s="297" customFormat="1" x14ac:dyDescent="0.3">
      <c r="A300" s="302" t="s">
        <v>686</v>
      </c>
      <c r="B300" s="286" t="s">
        <v>62</v>
      </c>
      <c r="C300" s="301" t="s">
        <v>748</v>
      </c>
      <c r="D300" s="313">
        <v>0</v>
      </c>
      <c r="E300" s="313">
        <v>0</v>
      </c>
      <c r="F300" s="313">
        <v>0</v>
      </c>
      <c r="G300" s="313">
        <v>0</v>
      </c>
      <c r="H300" s="313">
        <v>0</v>
      </c>
      <c r="I300" s="313">
        <v>0</v>
      </c>
      <c r="J300" s="313">
        <v>0</v>
      </c>
      <c r="K300" s="313">
        <v>0</v>
      </c>
      <c r="L300" s="313">
        <v>0</v>
      </c>
      <c r="M300" s="313">
        <v>0</v>
      </c>
      <c r="N300" s="313">
        <v>0</v>
      </c>
      <c r="O300" s="313">
        <v>0</v>
      </c>
      <c r="P300" s="313">
        <v>0</v>
      </c>
      <c r="Q300" s="313">
        <v>0</v>
      </c>
      <c r="R300" s="313">
        <v>0</v>
      </c>
      <c r="S300" s="313">
        <v>0</v>
      </c>
      <c r="T300" s="313">
        <v>0</v>
      </c>
      <c r="U300" s="313">
        <v>0</v>
      </c>
      <c r="V300" s="313">
        <v>0</v>
      </c>
      <c r="W300" s="313">
        <v>0</v>
      </c>
      <c r="X300" s="313">
        <v>0</v>
      </c>
      <c r="Y300" s="313">
        <v>0</v>
      </c>
      <c r="Z300" s="313">
        <v>0</v>
      </c>
      <c r="AA300" s="313">
        <v>0</v>
      </c>
      <c r="AB300" s="313">
        <v>0</v>
      </c>
      <c r="AC300" s="313">
        <v>0</v>
      </c>
      <c r="AD300" s="313">
        <v>0</v>
      </c>
      <c r="AE300" s="313">
        <v>0</v>
      </c>
      <c r="AF300" s="313">
        <v>0</v>
      </c>
      <c r="AG300" s="313">
        <v>0</v>
      </c>
      <c r="AH300" s="313">
        <v>0</v>
      </c>
      <c r="AI300" s="313">
        <v>0</v>
      </c>
      <c r="AJ300" s="313">
        <v>0</v>
      </c>
      <c r="AK300" s="313">
        <v>0</v>
      </c>
      <c r="AL300" s="313">
        <v>0</v>
      </c>
      <c r="AM300" s="313">
        <v>0</v>
      </c>
      <c r="AN300" s="313">
        <v>0</v>
      </c>
      <c r="AO300" s="313">
        <v>0</v>
      </c>
      <c r="AP300" s="313">
        <v>0</v>
      </c>
      <c r="AQ300" s="313">
        <v>0</v>
      </c>
      <c r="AR300" s="313">
        <f t="shared" si="304"/>
        <v>0</v>
      </c>
      <c r="AS300" s="313">
        <f t="shared" si="305"/>
        <v>0</v>
      </c>
    </row>
    <row r="301" spans="1:45" s="297" customFormat="1" x14ac:dyDescent="0.3">
      <c r="A301" s="302" t="s">
        <v>682</v>
      </c>
      <c r="B301" s="141" t="s">
        <v>700</v>
      </c>
      <c r="C301" s="301" t="s">
        <v>748</v>
      </c>
      <c r="D301" s="313">
        <v>0</v>
      </c>
      <c r="E301" s="313">
        <v>0</v>
      </c>
      <c r="F301" s="313">
        <v>0</v>
      </c>
      <c r="G301" s="313">
        <v>0</v>
      </c>
      <c r="H301" s="313">
        <v>0</v>
      </c>
      <c r="I301" s="313">
        <v>0</v>
      </c>
      <c r="J301" s="313">
        <v>0</v>
      </c>
      <c r="K301" s="313">
        <v>0</v>
      </c>
      <c r="L301" s="313">
        <v>0</v>
      </c>
      <c r="M301" s="313">
        <v>0</v>
      </c>
      <c r="N301" s="313">
        <v>0</v>
      </c>
      <c r="O301" s="313">
        <v>0</v>
      </c>
      <c r="P301" s="313">
        <v>0</v>
      </c>
      <c r="Q301" s="313">
        <v>0</v>
      </c>
      <c r="R301" s="313">
        <v>0</v>
      </c>
      <c r="S301" s="313">
        <v>0</v>
      </c>
      <c r="T301" s="313">
        <v>0</v>
      </c>
      <c r="U301" s="313">
        <v>0</v>
      </c>
      <c r="V301" s="313">
        <v>0</v>
      </c>
      <c r="W301" s="313">
        <v>0</v>
      </c>
      <c r="X301" s="313">
        <v>0</v>
      </c>
      <c r="Y301" s="313">
        <v>0</v>
      </c>
      <c r="Z301" s="313">
        <v>0</v>
      </c>
      <c r="AA301" s="313">
        <v>0</v>
      </c>
      <c r="AB301" s="313">
        <v>0</v>
      </c>
      <c r="AC301" s="313">
        <v>0</v>
      </c>
      <c r="AD301" s="313">
        <v>0</v>
      </c>
      <c r="AE301" s="313">
        <v>0</v>
      </c>
      <c r="AF301" s="313">
        <v>0</v>
      </c>
      <c r="AG301" s="313">
        <v>0</v>
      </c>
      <c r="AH301" s="313">
        <v>0</v>
      </c>
      <c r="AI301" s="313">
        <v>0</v>
      </c>
      <c r="AJ301" s="313">
        <v>0</v>
      </c>
      <c r="AK301" s="313">
        <v>0</v>
      </c>
      <c r="AL301" s="313">
        <v>0</v>
      </c>
      <c r="AM301" s="313">
        <v>0</v>
      </c>
      <c r="AN301" s="313">
        <v>0</v>
      </c>
      <c r="AO301" s="313">
        <v>0</v>
      </c>
      <c r="AP301" s="313">
        <v>0</v>
      </c>
      <c r="AQ301" s="313">
        <v>0</v>
      </c>
      <c r="AR301" s="313">
        <f t="shared" ref="AR301:AR324" si="370">J301+L301+N301+P301+R301+T301+V301+X301+Z301+AB301+AD301+AF301+AH301+AJ301+AL301+AN301+AP301+D301+E301+F301+G301+H301</f>
        <v>0</v>
      </c>
      <c r="AS301" s="313">
        <f t="shared" ref="AS301:AS324" si="371">K301+M301+O301+Q301+S301+U301+W301+Y301+AA301+AC301+AE301+AG301+AI301+AK301+AM301+AO301+AQ301+D301+E301+F301+G301+I301</f>
        <v>0</v>
      </c>
    </row>
    <row r="302" spans="1:45" s="297" customFormat="1" x14ac:dyDescent="0.3">
      <c r="A302" s="302" t="s">
        <v>687</v>
      </c>
      <c r="B302" s="286" t="s">
        <v>62</v>
      </c>
      <c r="C302" s="301" t="s">
        <v>748</v>
      </c>
      <c r="D302" s="313">
        <v>0</v>
      </c>
      <c r="E302" s="313">
        <v>0</v>
      </c>
      <c r="F302" s="313">
        <v>0</v>
      </c>
      <c r="G302" s="313">
        <v>0</v>
      </c>
      <c r="H302" s="313">
        <v>0</v>
      </c>
      <c r="I302" s="313">
        <v>0</v>
      </c>
      <c r="J302" s="313">
        <v>0</v>
      </c>
      <c r="K302" s="313">
        <v>0</v>
      </c>
      <c r="L302" s="313">
        <v>0</v>
      </c>
      <c r="M302" s="313">
        <v>0</v>
      </c>
      <c r="N302" s="313">
        <v>0</v>
      </c>
      <c r="O302" s="313">
        <v>0</v>
      </c>
      <c r="P302" s="313">
        <v>0</v>
      </c>
      <c r="Q302" s="313">
        <v>0</v>
      </c>
      <c r="R302" s="313">
        <v>0</v>
      </c>
      <c r="S302" s="313">
        <v>0</v>
      </c>
      <c r="T302" s="313">
        <v>0</v>
      </c>
      <c r="U302" s="313">
        <v>0</v>
      </c>
      <c r="V302" s="313">
        <v>0</v>
      </c>
      <c r="W302" s="313">
        <v>0</v>
      </c>
      <c r="X302" s="313">
        <v>0</v>
      </c>
      <c r="Y302" s="313">
        <v>0</v>
      </c>
      <c r="Z302" s="313">
        <v>0</v>
      </c>
      <c r="AA302" s="313">
        <v>0</v>
      </c>
      <c r="AB302" s="313">
        <v>0</v>
      </c>
      <c r="AC302" s="313">
        <v>0</v>
      </c>
      <c r="AD302" s="313">
        <v>0</v>
      </c>
      <c r="AE302" s="313">
        <v>0</v>
      </c>
      <c r="AF302" s="313">
        <v>0</v>
      </c>
      <c r="AG302" s="313">
        <v>0</v>
      </c>
      <c r="AH302" s="313">
        <v>0</v>
      </c>
      <c r="AI302" s="313">
        <v>0</v>
      </c>
      <c r="AJ302" s="313">
        <v>0</v>
      </c>
      <c r="AK302" s="313">
        <v>0</v>
      </c>
      <c r="AL302" s="313">
        <v>0</v>
      </c>
      <c r="AM302" s="313">
        <v>0</v>
      </c>
      <c r="AN302" s="313">
        <v>0</v>
      </c>
      <c r="AO302" s="313">
        <v>0</v>
      </c>
      <c r="AP302" s="313">
        <v>0</v>
      </c>
      <c r="AQ302" s="313">
        <v>0</v>
      </c>
      <c r="AR302" s="313">
        <f t="shared" si="370"/>
        <v>0</v>
      </c>
      <c r="AS302" s="313">
        <f t="shared" si="371"/>
        <v>0</v>
      </c>
    </row>
    <row r="303" spans="1:45" s="297" customFormat="1" x14ac:dyDescent="0.3">
      <c r="A303" s="302" t="s">
        <v>683</v>
      </c>
      <c r="B303" s="141" t="s">
        <v>701</v>
      </c>
      <c r="C303" s="301" t="s">
        <v>748</v>
      </c>
      <c r="D303" s="313">
        <v>0</v>
      </c>
      <c r="E303" s="313">
        <v>0</v>
      </c>
      <c r="F303" s="313">
        <v>0</v>
      </c>
      <c r="G303" s="313">
        <v>0</v>
      </c>
      <c r="H303" s="313">
        <v>0</v>
      </c>
      <c r="I303" s="313">
        <v>0</v>
      </c>
      <c r="J303" s="313">
        <v>0</v>
      </c>
      <c r="K303" s="313">
        <v>0</v>
      </c>
      <c r="L303" s="313">
        <v>0</v>
      </c>
      <c r="M303" s="313">
        <v>0</v>
      </c>
      <c r="N303" s="313">
        <v>0</v>
      </c>
      <c r="O303" s="313">
        <v>0</v>
      </c>
      <c r="P303" s="313">
        <v>0</v>
      </c>
      <c r="Q303" s="313">
        <v>0</v>
      </c>
      <c r="R303" s="313">
        <v>0</v>
      </c>
      <c r="S303" s="313">
        <v>0</v>
      </c>
      <c r="T303" s="313">
        <v>0</v>
      </c>
      <c r="U303" s="313">
        <v>0</v>
      </c>
      <c r="V303" s="313">
        <v>0</v>
      </c>
      <c r="W303" s="313">
        <v>0</v>
      </c>
      <c r="X303" s="313">
        <v>0</v>
      </c>
      <c r="Y303" s="313">
        <v>0</v>
      </c>
      <c r="Z303" s="313">
        <v>0</v>
      </c>
      <c r="AA303" s="313">
        <v>0</v>
      </c>
      <c r="AB303" s="313">
        <v>0</v>
      </c>
      <c r="AC303" s="313">
        <v>0</v>
      </c>
      <c r="AD303" s="313">
        <v>0</v>
      </c>
      <c r="AE303" s="313">
        <v>0</v>
      </c>
      <c r="AF303" s="313">
        <v>0</v>
      </c>
      <c r="AG303" s="313">
        <v>0</v>
      </c>
      <c r="AH303" s="313">
        <v>0</v>
      </c>
      <c r="AI303" s="313">
        <v>0</v>
      </c>
      <c r="AJ303" s="313">
        <v>0</v>
      </c>
      <c r="AK303" s="313">
        <v>0</v>
      </c>
      <c r="AL303" s="313">
        <v>0</v>
      </c>
      <c r="AM303" s="313">
        <v>0</v>
      </c>
      <c r="AN303" s="313">
        <v>0</v>
      </c>
      <c r="AO303" s="313">
        <v>0</v>
      </c>
      <c r="AP303" s="313">
        <v>0</v>
      </c>
      <c r="AQ303" s="313">
        <v>0</v>
      </c>
      <c r="AR303" s="313">
        <f t="shared" si="370"/>
        <v>0</v>
      </c>
      <c r="AS303" s="313">
        <f t="shared" si="371"/>
        <v>0</v>
      </c>
    </row>
    <row r="304" spans="1:45" s="297" customFormat="1" x14ac:dyDescent="0.3">
      <c r="A304" s="302" t="s">
        <v>688</v>
      </c>
      <c r="B304" s="286" t="s">
        <v>62</v>
      </c>
      <c r="C304" s="301" t="s">
        <v>748</v>
      </c>
      <c r="D304" s="313">
        <v>0</v>
      </c>
      <c r="E304" s="313">
        <v>0</v>
      </c>
      <c r="F304" s="313">
        <v>0</v>
      </c>
      <c r="G304" s="313">
        <v>0</v>
      </c>
      <c r="H304" s="313">
        <v>0</v>
      </c>
      <c r="I304" s="313">
        <v>0</v>
      </c>
      <c r="J304" s="313">
        <v>0</v>
      </c>
      <c r="K304" s="313">
        <v>0</v>
      </c>
      <c r="L304" s="313">
        <v>0</v>
      </c>
      <c r="M304" s="313">
        <v>0</v>
      </c>
      <c r="N304" s="313">
        <v>0</v>
      </c>
      <c r="O304" s="313">
        <v>0</v>
      </c>
      <c r="P304" s="313">
        <v>0</v>
      </c>
      <c r="Q304" s="313">
        <v>0</v>
      </c>
      <c r="R304" s="313">
        <v>0</v>
      </c>
      <c r="S304" s="313">
        <v>0</v>
      </c>
      <c r="T304" s="313">
        <v>0</v>
      </c>
      <c r="U304" s="313">
        <v>0</v>
      </c>
      <c r="V304" s="313">
        <v>0</v>
      </c>
      <c r="W304" s="313">
        <v>0</v>
      </c>
      <c r="X304" s="313">
        <v>0</v>
      </c>
      <c r="Y304" s="313">
        <v>0</v>
      </c>
      <c r="Z304" s="313">
        <v>0</v>
      </c>
      <c r="AA304" s="313">
        <v>0</v>
      </c>
      <c r="AB304" s="313">
        <v>0</v>
      </c>
      <c r="AC304" s="313">
        <v>0</v>
      </c>
      <c r="AD304" s="313">
        <v>0</v>
      </c>
      <c r="AE304" s="313">
        <v>0</v>
      </c>
      <c r="AF304" s="313">
        <v>0</v>
      </c>
      <c r="AG304" s="313">
        <v>0</v>
      </c>
      <c r="AH304" s="313">
        <v>0</v>
      </c>
      <c r="AI304" s="313">
        <v>0</v>
      </c>
      <c r="AJ304" s="313">
        <v>0</v>
      </c>
      <c r="AK304" s="313">
        <v>0</v>
      </c>
      <c r="AL304" s="313">
        <v>0</v>
      </c>
      <c r="AM304" s="313">
        <v>0</v>
      </c>
      <c r="AN304" s="313">
        <v>0</v>
      </c>
      <c r="AO304" s="313">
        <v>0</v>
      </c>
      <c r="AP304" s="313">
        <v>0</v>
      </c>
      <c r="AQ304" s="313">
        <v>0</v>
      </c>
      <c r="AR304" s="313">
        <f t="shared" si="370"/>
        <v>0</v>
      </c>
      <c r="AS304" s="313">
        <f t="shared" si="371"/>
        <v>0</v>
      </c>
    </row>
    <row r="305" spans="1:45" s="297" customFormat="1" x14ac:dyDescent="0.3">
      <c r="A305" s="302" t="s">
        <v>684</v>
      </c>
      <c r="B305" s="141" t="s">
        <v>702</v>
      </c>
      <c r="C305" s="301" t="s">
        <v>748</v>
      </c>
      <c r="D305" s="313">
        <v>0</v>
      </c>
      <c r="E305" s="313">
        <v>0</v>
      </c>
      <c r="F305" s="313">
        <v>0</v>
      </c>
      <c r="G305" s="313">
        <v>0</v>
      </c>
      <c r="H305" s="313">
        <v>0</v>
      </c>
      <c r="I305" s="313">
        <v>0</v>
      </c>
      <c r="J305" s="313">
        <v>0</v>
      </c>
      <c r="K305" s="313">
        <v>0</v>
      </c>
      <c r="L305" s="313">
        <v>0</v>
      </c>
      <c r="M305" s="313">
        <v>0</v>
      </c>
      <c r="N305" s="313">
        <v>0</v>
      </c>
      <c r="O305" s="313">
        <v>0</v>
      </c>
      <c r="P305" s="313">
        <v>0</v>
      </c>
      <c r="Q305" s="313">
        <v>0</v>
      </c>
      <c r="R305" s="313">
        <v>0</v>
      </c>
      <c r="S305" s="313">
        <v>0</v>
      </c>
      <c r="T305" s="313">
        <v>0</v>
      </c>
      <c r="U305" s="313">
        <v>0</v>
      </c>
      <c r="V305" s="313">
        <v>0</v>
      </c>
      <c r="W305" s="313">
        <v>0</v>
      </c>
      <c r="X305" s="313">
        <v>0</v>
      </c>
      <c r="Y305" s="313">
        <v>0</v>
      </c>
      <c r="Z305" s="313">
        <v>0</v>
      </c>
      <c r="AA305" s="313">
        <v>0</v>
      </c>
      <c r="AB305" s="313">
        <v>0</v>
      </c>
      <c r="AC305" s="313">
        <v>0</v>
      </c>
      <c r="AD305" s="313">
        <v>0</v>
      </c>
      <c r="AE305" s="313">
        <v>0</v>
      </c>
      <c r="AF305" s="313">
        <v>0</v>
      </c>
      <c r="AG305" s="313">
        <v>0</v>
      </c>
      <c r="AH305" s="313">
        <v>0</v>
      </c>
      <c r="AI305" s="313">
        <v>0</v>
      </c>
      <c r="AJ305" s="313">
        <v>0</v>
      </c>
      <c r="AK305" s="313">
        <v>0</v>
      </c>
      <c r="AL305" s="313">
        <v>0</v>
      </c>
      <c r="AM305" s="313">
        <v>0</v>
      </c>
      <c r="AN305" s="313">
        <v>0</v>
      </c>
      <c r="AO305" s="313">
        <v>0</v>
      </c>
      <c r="AP305" s="313">
        <v>0</v>
      </c>
      <c r="AQ305" s="313">
        <v>0</v>
      </c>
      <c r="AR305" s="313">
        <f t="shared" si="370"/>
        <v>0</v>
      </c>
      <c r="AS305" s="313">
        <f t="shared" si="371"/>
        <v>0</v>
      </c>
    </row>
    <row r="306" spans="1:45" s="297" customFormat="1" x14ac:dyDescent="0.3">
      <c r="A306" s="302" t="s">
        <v>689</v>
      </c>
      <c r="B306" s="286" t="s">
        <v>62</v>
      </c>
      <c r="C306" s="301" t="s">
        <v>748</v>
      </c>
      <c r="D306" s="313">
        <v>0</v>
      </c>
      <c r="E306" s="313">
        <v>0</v>
      </c>
      <c r="F306" s="313">
        <v>0</v>
      </c>
      <c r="G306" s="313">
        <v>0</v>
      </c>
      <c r="H306" s="313">
        <v>0</v>
      </c>
      <c r="I306" s="313">
        <v>0</v>
      </c>
      <c r="J306" s="313">
        <v>0</v>
      </c>
      <c r="K306" s="313">
        <v>0</v>
      </c>
      <c r="L306" s="313">
        <v>0</v>
      </c>
      <c r="M306" s="313">
        <v>0</v>
      </c>
      <c r="N306" s="313">
        <v>0</v>
      </c>
      <c r="O306" s="313">
        <v>0</v>
      </c>
      <c r="P306" s="313">
        <v>0</v>
      </c>
      <c r="Q306" s="313">
        <v>0</v>
      </c>
      <c r="R306" s="313">
        <v>0</v>
      </c>
      <c r="S306" s="313">
        <v>0</v>
      </c>
      <c r="T306" s="313">
        <v>0</v>
      </c>
      <c r="U306" s="313">
        <v>0</v>
      </c>
      <c r="V306" s="313">
        <v>0</v>
      </c>
      <c r="W306" s="313">
        <v>0</v>
      </c>
      <c r="X306" s="313">
        <v>0</v>
      </c>
      <c r="Y306" s="313">
        <v>0</v>
      </c>
      <c r="Z306" s="313">
        <v>0</v>
      </c>
      <c r="AA306" s="313">
        <v>0</v>
      </c>
      <c r="AB306" s="313">
        <v>0</v>
      </c>
      <c r="AC306" s="313">
        <v>0</v>
      </c>
      <c r="AD306" s="313">
        <v>0</v>
      </c>
      <c r="AE306" s="313">
        <v>0</v>
      </c>
      <c r="AF306" s="313">
        <v>0</v>
      </c>
      <c r="AG306" s="313">
        <v>0</v>
      </c>
      <c r="AH306" s="313">
        <v>0</v>
      </c>
      <c r="AI306" s="313">
        <v>0</v>
      </c>
      <c r="AJ306" s="313">
        <v>0</v>
      </c>
      <c r="AK306" s="313">
        <v>0</v>
      </c>
      <c r="AL306" s="313">
        <v>0</v>
      </c>
      <c r="AM306" s="313">
        <v>0</v>
      </c>
      <c r="AN306" s="313">
        <v>0</v>
      </c>
      <c r="AO306" s="313">
        <v>0</v>
      </c>
      <c r="AP306" s="313">
        <v>0</v>
      </c>
      <c r="AQ306" s="313">
        <v>0</v>
      </c>
      <c r="AR306" s="313">
        <f t="shared" si="370"/>
        <v>0</v>
      </c>
      <c r="AS306" s="313">
        <f t="shared" si="371"/>
        <v>0</v>
      </c>
    </row>
    <row r="307" spans="1:45" s="297" customFormat="1" ht="31.2" x14ac:dyDescent="0.3">
      <c r="A307" s="302" t="s">
        <v>685</v>
      </c>
      <c r="B307" s="141" t="s">
        <v>733</v>
      </c>
      <c r="C307" s="301" t="s">
        <v>748</v>
      </c>
      <c r="D307" s="324">
        <f>[1]Свод!L298</f>
        <v>0</v>
      </c>
      <c r="E307" s="324">
        <f>[1]Свод!N298</f>
        <v>0</v>
      </c>
      <c r="F307" s="324">
        <f>[1]Свод!P298</f>
        <v>0</v>
      </c>
      <c r="G307" s="324">
        <f>[1]Свод!R298</f>
        <v>400.53000000000003</v>
      </c>
      <c r="H307" s="324">
        <v>450.77139999999997</v>
      </c>
      <c r="I307" s="313">
        <f>'[4]13.Прогнозный баланс'!$G$125/1000+'[4]13.Прогнозный баланс'!$G$104/1000</f>
        <v>450.77139999999997</v>
      </c>
      <c r="J307" s="324">
        <v>387.06799999999998</v>
      </c>
      <c r="K307" s="313">
        <f>'[4]13.Прогнозный баланс'!$H$125/1000+'[4]13.Прогнозный баланс'!$H$104/1000</f>
        <v>381.47800000000001</v>
      </c>
      <c r="L307" s="324">
        <v>358.98700000000002</v>
      </c>
      <c r="M307" s="313">
        <f>'[4]13.Прогнозный баланс'!$I$125/1000+'[4]13.Прогнозный баланс'!$I$104/1000</f>
        <v>358.98700000000002</v>
      </c>
      <c r="N307" s="324">
        <v>325.50900000000001</v>
      </c>
      <c r="O307" s="313">
        <f>'[4]13.Прогнозный баланс'!$P$125/1000+'[4]13.Прогнозный баланс'!$P$104/1000</f>
        <v>325.50900000000001</v>
      </c>
      <c r="P307" s="324">
        <v>186.749</v>
      </c>
      <c r="Q307" s="313">
        <f>'[4]13.Прогнозный баланс'!$S$125/1000+'[4]13.Прогнозный баланс'!$S$104/1000</f>
        <v>186.749</v>
      </c>
      <c r="R307" s="324">
        <v>240.113</v>
      </c>
      <c r="S307" s="313">
        <f>'[4]13.Прогнозный баланс'!$R$125/1000+'[4]13.Прогнозный баланс'!$R$104/1000</f>
        <v>240.113</v>
      </c>
      <c r="T307" s="324">
        <v>186.749</v>
      </c>
      <c r="U307" s="313">
        <f>'[4]13.Прогнозный баланс'!$S$125/1000+'[4]13.Прогнозный баланс'!$S$104/1000</f>
        <v>186.749</v>
      </c>
      <c r="V307" s="324">
        <v>0</v>
      </c>
      <c r="W307" s="324">
        <f>[1]Свод!AH298</f>
        <v>0</v>
      </c>
      <c r="X307" s="324">
        <v>0</v>
      </c>
      <c r="Y307" s="324">
        <f>[1]Свод!AJ298</f>
        <v>0</v>
      </c>
      <c r="Z307" s="324">
        <v>0</v>
      </c>
      <c r="AA307" s="324">
        <f>[1]Свод!AL298</f>
        <v>0</v>
      </c>
      <c r="AB307" s="324">
        <v>0</v>
      </c>
      <c r="AC307" s="324">
        <f>[1]Свод!AN298</f>
        <v>0</v>
      </c>
      <c r="AD307" s="324">
        <v>0</v>
      </c>
      <c r="AE307" s="324">
        <f>[1]Свод!AP298</f>
        <v>0</v>
      </c>
      <c r="AF307" s="324">
        <v>0</v>
      </c>
      <c r="AG307" s="324">
        <f>[1]Свод!AR298</f>
        <v>0</v>
      </c>
      <c r="AH307" s="324">
        <v>0</v>
      </c>
      <c r="AI307" s="324">
        <f>[1]Свод!AT298</f>
        <v>0</v>
      </c>
      <c r="AJ307" s="324">
        <v>0</v>
      </c>
      <c r="AK307" s="324">
        <f>[1]Свод!AV298</f>
        <v>0</v>
      </c>
      <c r="AL307" s="324">
        <v>0</v>
      </c>
      <c r="AM307" s="324">
        <f>[1]Свод!AX298</f>
        <v>0</v>
      </c>
      <c r="AN307" s="324">
        <v>0</v>
      </c>
      <c r="AO307" s="324">
        <f>[1]Свод!AZ298</f>
        <v>0</v>
      </c>
      <c r="AP307" s="324">
        <v>2458.2496872600004</v>
      </c>
      <c r="AQ307" s="324">
        <f>[1]Свод!BB298</f>
        <v>2458.2496872600004</v>
      </c>
      <c r="AR307" s="324">
        <f t="shared" si="370"/>
        <v>4994.72608726</v>
      </c>
      <c r="AS307" s="324">
        <f t="shared" si="371"/>
        <v>4989.1360872599998</v>
      </c>
    </row>
    <row r="308" spans="1:45" s="297" customFormat="1" x14ac:dyDescent="0.3">
      <c r="A308" s="302" t="s">
        <v>690</v>
      </c>
      <c r="B308" s="286" t="s">
        <v>62</v>
      </c>
      <c r="C308" s="301" t="s">
        <v>748</v>
      </c>
      <c r="D308" s="313">
        <v>0</v>
      </c>
      <c r="E308" s="313">
        <v>0</v>
      </c>
      <c r="F308" s="313">
        <v>0</v>
      </c>
      <c r="G308" s="313">
        <v>0</v>
      </c>
      <c r="H308" s="313">
        <v>0</v>
      </c>
      <c r="I308" s="313">
        <v>0</v>
      </c>
      <c r="J308" s="313">
        <v>0</v>
      </c>
      <c r="K308" s="313">
        <v>0</v>
      </c>
      <c r="L308" s="313">
        <v>0</v>
      </c>
      <c r="M308" s="313">
        <v>0</v>
      </c>
      <c r="N308" s="313">
        <v>0</v>
      </c>
      <c r="O308" s="313">
        <v>0</v>
      </c>
      <c r="P308" s="313">
        <v>0</v>
      </c>
      <c r="Q308" s="313">
        <v>0</v>
      </c>
      <c r="R308" s="313">
        <v>0</v>
      </c>
      <c r="S308" s="313">
        <v>0</v>
      </c>
      <c r="T308" s="313">
        <v>0</v>
      </c>
      <c r="U308" s="313">
        <v>0</v>
      </c>
      <c r="V308" s="313">
        <v>0</v>
      </c>
      <c r="W308" s="313">
        <v>0</v>
      </c>
      <c r="X308" s="313">
        <v>0</v>
      </c>
      <c r="Y308" s="313">
        <v>0</v>
      </c>
      <c r="Z308" s="313">
        <v>0</v>
      </c>
      <c r="AA308" s="313">
        <v>0</v>
      </c>
      <c r="AB308" s="313">
        <v>0</v>
      </c>
      <c r="AC308" s="313">
        <v>0</v>
      </c>
      <c r="AD308" s="313">
        <v>0</v>
      </c>
      <c r="AE308" s="313">
        <v>0</v>
      </c>
      <c r="AF308" s="313">
        <v>0</v>
      </c>
      <c r="AG308" s="313">
        <v>0</v>
      </c>
      <c r="AH308" s="313">
        <v>0</v>
      </c>
      <c r="AI308" s="313">
        <v>0</v>
      </c>
      <c r="AJ308" s="313">
        <v>0</v>
      </c>
      <c r="AK308" s="313">
        <v>0</v>
      </c>
      <c r="AL308" s="313">
        <v>0</v>
      </c>
      <c r="AM308" s="313">
        <v>0</v>
      </c>
      <c r="AN308" s="313">
        <v>0</v>
      </c>
      <c r="AO308" s="313">
        <v>0</v>
      </c>
      <c r="AP308" s="313">
        <v>0</v>
      </c>
      <c r="AQ308" s="313">
        <v>0</v>
      </c>
      <c r="AR308" s="313">
        <f t="shared" si="370"/>
        <v>0</v>
      </c>
      <c r="AS308" s="313">
        <f t="shared" si="371"/>
        <v>0</v>
      </c>
    </row>
    <row r="309" spans="1:45" s="297" customFormat="1" x14ac:dyDescent="0.3">
      <c r="A309" s="302" t="s">
        <v>911</v>
      </c>
      <c r="B309" s="286" t="s">
        <v>912</v>
      </c>
      <c r="C309" s="301" t="s">
        <v>748</v>
      </c>
      <c r="D309" s="324">
        <f>[1]Свод!L300</f>
        <v>0</v>
      </c>
      <c r="E309" s="324">
        <f>[1]Свод!N300</f>
        <v>0</v>
      </c>
      <c r="F309" s="324">
        <f>[1]Свод!P300</f>
        <v>-0.29800000000000004</v>
      </c>
      <c r="G309" s="324">
        <f>[1]Свод!R300</f>
        <v>528.60192674600012</v>
      </c>
      <c r="H309" s="324">
        <v>489.31448212593511</v>
      </c>
      <c r="I309" s="313">
        <f>I289-I290-I292-I307</f>
        <v>489.31448212593511</v>
      </c>
      <c r="J309" s="324">
        <v>467.33222815348552</v>
      </c>
      <c r="K309" s="313">
        <f>K289-K290-K292-K307</f>
        <v>477.30074152074889</v>
      </c>
      <c r="L309" s="324">
        <v>431.98097644438639</v>
      </c>
      <c r="M309" s="313">
        <f>M289-M290-M292-M307</f>
        <v>453.64293333348672</v>
      </c>
      <c r="N309" s="324">
        <v>181.36825161618123</v>
      </c>
      <c r="O309" s="313">
        <f>O289-O290-O292-O307</f>
        <v>181.13373211313063</v>
      </c>
      <c r="P309" s="324">
        <v>179.47363897751327</v>
      </c>
      <c r="Q309" s="313">
        <f>Q289-Q290-Q292-Q307</f>
        <v>180.54356250211558</v>
      </c>
      <c r="R309" s="324">
        <v>187.79456738020576</v>
      </c>
      <c r="S309" s="313">
        <f>S289-S290-S292-S307</f>
        <v>188.48664760886186</v>
      </c>
      <c r="T309" s="324">
        <v>179.47363897751327</v>
      </c>
      <c r="U309" s="313">
        <f>U289-U290-U292-U307</f>
        <v>180.54356250211558</v>
      </c>
      <c r="V309" s="324">
        <v>341.69160765056921</v>
      </c>
      <c r="W309" s="324">
        <f>[1]Свод!AH300</f>
        <v>341.69160765056921</v>
      </c>
      <c r="X309" s="324">
        <v>249.32166943530939</v>
      </c>
      <c r="Y309" s="324">
        <f>[1]Свод!AJ300</f>
        <v>249.32166943530939</v>
      </c>
      <c r="Z309" s="324">
        <v>156.9517312200496</v>
      </c>
      <c r="AA309" s="324">
        <f>[1]Свод!AL300</f>
        <v>156.9517312200496</v>
      </c>
      <c r="AB309" s="324">
        <v>64.581793004789816</v>
      </c>
      <c r="AC309" s="324">
        <f>[1]Свод!AN300</f>
        <v>64.581793004789816</v>
      </c>
      <c r="AD309" s="324">
        <v>-27.788145210469981</v>
      </c>
      <c r="AE309" s="324">
        <f>[1]Свод!AP300</f>
        <v>-27.788145210469981</v>
      </c>
      <c r="AF309" s="324">
        <v>-120.15808342572977</v>
      </c>
      <c r="AG309" s="324">
        <f>[1]Свод!AR300</f>
        <v>-120.15808342572977</v>
      </c>
      <c r="AH309" s="324">
        <v>-212.52802164098958</v>
      </c>
      <c r="AI309" s="324">
        <f>[1]Свод!AT300</f>
        <v>-212.52802164098958</v>
      </c>
      <c r="AJ309" s="324">
        <v>-304.89795985624932</v>
      </c>
      <c r="AK309" s="324">
        <f>[1]Свод!AV300</f>
        <v>-304.89795985624932</v>
      </c>
      <c r="AL309" s="324">
        <v>-397.26789807150914</v>
      </c>
      <c r="AM309" s="324">
        <f>[1]Свод!AX300</f>
        <v>-397.26789807150914</v>
      </c>
      <c r="AN309" s="324">
        <v>-486.0904261244014</v>
      </c>
      <c r="AO309" s="324">
        <f>[1]Свод!AZ300</f>
        <v>-486.0904261244014</v>
      </c>
      <c r="AP309" s="324">
        <v>1811.1754741308109</v>
      </c>
      <c r="AQ309" s="324">
        <f>[1]Свод!BB300</f>
        <v>1811.1754741308109</v>
      </c>
      <c r="AR309" s="324">
        <f t="shared" si="370"/>
        <v>3720.0334515334007</v>
      </c>
      <c r="AS309" s="324">
        <f t="shared" si="371"/>
        <v>3754.2613295645742</v>
      </c>
    </row>
    <row r="310" spans="1:45" s="297" customFormat="1" x14ac:dyDescent="0.3">
      <c r="A310" s="302" t="s">
        <v>1118</v>
      </c>
      <c r="B310" s="286" t="s">
        <v>62</v>
      </c>
      <c r="C310" s="301" t="s">
        <v>748</v>
      </c>
      <c r="D310" s="313">
        <v>0</v>
      </c>
      <c r="E310" s="313">
        <v>0</v>
      </c>
      <c r="F310" s="313">
        <v>0</v>
      </c>
      <c r="G310" s="313">
        <v>0</v>
      </c>
      <c r="H310" s="313">
        <v>0</v>
      </c>
      <c r="I310" s="313">
        <v>0</v>
      </c>
      <c r="J310" s="313">
        <v>0</v>
      </c>
      <c r="K310" s="313">
        <v>0</v>
      </c>
      <c r="L310" s="313">
        <v>0</v>
      </c>
      <c r="M310" s="313">
        <v>0</v>
      </c>
      <c r="N310" s="313">
        <v>0</v>
      </c>
      <c r="O310" s="313">
        <v>0</v>
      </c>
      <c r="P310" s="313">
        <v>0</v>
      </c>
      <c r="Q310" s="313">
        <v>0</v>
      </c>
      <c r="R310" s="313">
        <v>0</v>
      </c>
      <c r="S310" s="313">
        <v>0</v>
      </c>
      <c r="T310" s="313">
        <v>0</v>
      </c>
      <c r="U310" s="313">
        <v>0</v>
      </c>
      <c r="V310" s="313">
        <v>0</v>
      </c>
      <c r="W310" s="313">
        <v>0</v>
      </c>
      <c r="X310" s="313">
        <v>0</v>
      </c>
      <c r="Y310" s="313">
        <v>0</v>
      </c>
      <c r="Z310" s="313">
        <v>0</v>
      </c>
      <c r="AA310" s="313">
        <v>0</v>
      </c>
      <c r="AB310" s="313">
        <v>0</v>
      </c>
      <c r="AC310" s="313">
        <v>0</v>
      </c>
      <c r="AD310" s="313">
        <v>0</v>
      </c>
      <c r="AE310" s="313">
        <v>0</v>
      </c>
      <c r="AF310" s="313">
        <v>0</v>
      </c>
      <c r="AG310" s="313">
        <v>0</v>
      </c>
      <c r="AH310" s="313">
        <v>0</v>
      </c>
      <c r="AI310" s="313">
        <v>0</v>
      </c>
      <c r="AJ310" s="313">
        <v>0</v>
      </c>
      <c r="AK310" s="313">
        <v>0</v>
      </c>
      <c r="AL310" s="313">
        <v>0</v>
      </c>
      <c r="AM310" s="313">
        <v>0</v>
      </c>
      <c r="AN310" s="313">
        <v>0</v>
      </c>
      <c r="AO310" s="313">
        <v>0</v>
      </c>
      <c r="AP310" s="313">
        <v>0</v>
      </c>
      <c r="AQ310" s="313">
        <v>0</v>
      </c>
      <c r="AR310" s="313">
        <f t="shared" si="370"/>
        <v>0</v>
      </c>
      <c r="AS310" s="313">
        <f t="shared" si="371"/>
        <v>0</v>
      </c>
    </row>
    <row r="311" spans="1:45" s="299" customFormat="1" x14ac:dyDescent="0.3">
      <c r="A311" s="302" t="s">
        <v>1109</v>
      </c>
      <c r="B311" s="141" t="s">
        <v>1108</v>
      </c>
      <c r="C311" s="301" t="s">
        <v>748</v>
      </c>
      <c r="D311" s="324">
        <v>0</v>
      </c>
      <c r="E311" s="324">
        <v>0</v>
      </c>
      <c r="F311" s="324">
        <v>0</v>
      </c>
      <c r="G311" s="324">
        <v>0</v>
      </c>
      <c r="H311" s="324">
        <v>463.24099999999999</v>
      </c>
      <c r="I311" s="313">
        <f>'[4]13.Прогнозный баланс'!$G$137/1000+'[4]13.Прогнозный баланс'!$G$113/1000</f>
        <v>463.24099999999999</v>
      </c>
      <c r="J311" s="324">
        <v>440.79499303749998</v>
      </c>
      <c r="K311" s="313">
        <f>'[4]13.Прогнозный баланс'!$H$137/1000+'[4]13.Прогнозный баланс'!$H$113/1000</f>
        <v>440.09699999999998</v>
      </c>
      <c r="L311" s="324">
        <v>417.18699455749999</v>
      </c>
      <c r="M311" s="313">
        <f>'[4]13.Прогнозный баланс'!$I$137/1000+'[4]13.Прогнозный баланс'!$I$113/1000</f>
        <v>417.18699455749999</v>
      </c>
      <c r="N311" s="324">
        <v>388.6796114375</v>
      </c>
      <c r="O311" s="313">
        <f>'[4]13.Прогнозный баланс'!$P$137/1000+'[4]13.Прогнозный баланс'!$P$113/1000</f>
        <v>388.6796114375</v>
      </c>
      <c r="P311" s="324">
        <v>268.99293002749999</v>
      </c>
      <c r="Q311" s="313">
        <f>'[4]13.Прогнозный баланс'!$S$137/1000+'[4]13.Прогнозный баланс'!$S$113/1000</f>
        <v>268.99293002749999</v>
      </c>
      <c r="R311" s="324">
        <v>315.30144905750007</v>
      </c>
      <c r="S311" s="313">
        <f>'[4]13.Прогнозный баланс'!$R$137/1000+'[4]13.Прогнозный баланс'!$R$113/1000</f>
        <v>315.30144905750007</v>
      </c>
      <c r="T311" s="324">
        <v>268.99293002749999</v>
      </c>
      <c r="U311" s="313">
        <f>'[4]13.Прогнозный баланс'!$S$137/1000+'[4]13.Прогнозный баланс'!$S$113/1000</f>
        <v>268.99293002749999</v>
      </c>
      <c r="V311" s="324">
        <v>0</v>
      </c>
      <c r="W311" s="324">
        <v>0</v>
      </c>
      <c r="X311" s="324">
        <v>0</v>
      </c>
      <c r="Y311" s="324">
        <v>0</v>
      </c>
      <c r="Z311" s="324">
        <v>0</v>
      </c>
      <c r="AA311" s="324">
        <v>0</v>
      </c>
      <c r="AB311" s="324">
        <v>0</v>
      </c>
      <c r="AC311" s="324">
        <v>0</v>
      </c>
      <c r="AD311" s="324">
        <v>0</v>
      </c>
      <c r="AE311" s="324">
        <v>0</v>
      </c>
      <c r="AF311" s="324">
        <v>0</v>
      </c>
      <c r="AG311" s="324">
        <v>0</v>
      </c>
      <c r="AH311" s="324">
        <v>0</v>
      </c>
      <c r="AI311" s="324">
        <v>0</v>
      </c>
      <c r="AJ311" s="324">
        <v>0</v>
      </c>
      <c r="AK311" s="324">
        <v>0</v>
      </c>
      <c r="AL311" s="324">
        <v>0</v>
      </c>
      <c r="AM311" s="324">
        <v>0</v>
      </c>
      <c r="AN311" s="324">
        <v>0</v>
      </c>
      <c r="AO311" s="324">
        <v>0</v>
      </c>
      <c r="AP311" s="324">
        <v>0</v>
      </c>
      <c r="AQ311" s="324">
        <v>0</v>
      </c>
      <c r="AR311" s="324">
        <f t="shared" si="370"/>
        <v>2563.1899081450001</v>
      </c>
      <c r="AS311" s="324">
        <f t="shared" si="371"/>
        <v>2562.4919151075001</v>
      </c>
    </row>
    <row r="312" spans="1:45" s="297" customFormat="1" ht="31.2" x14ac:dyDescent="0.3">
      <c r="A312" s="302" t="s">
        <v>571</v>
      </c>
      <c r="B312" s="285" t="s">
        <v>1035</v>
      </c>
      <c r="C312" s="301" t="s">
        <v>33</v>
      </c>
      <c r="D312" s="327">
        <f t="shared" ref="D312:G312" si="372">D173/(D18*1.2)</f>
        <v>1</v>
      </c>
      <c r="E312" s="327">
        <f t="shared" si="372"/>
        <v>1.0000000000000002</v>
      </c>
      <c r="F312" s="327">
        <f t="shared" si="372"/>
        <v>1.0363610123295597</v>
      </c>
      <c r="G312" s="327">
        <f t="shared" si="372"/>
        <v>1.0363610123295597</v>
      </c>
      <c r="H312" s="327">
        <v>1.0057070977448803</v>
      </c>
      <c r="I312" s="327">
        <f t="shared" ref="I312:S312" si="373">I173/(I18*1.2)</f>
        <v>1.0057070977448803</v>
      </c>
      <c r="J312" s="327">
        <v>0.94767934165953982</v>
      </c>
      <c r="K312" s="327">
        <f t="shared" si="373"/>
        <v>1.0137591944694861</v>
      </c>
      <c r="L312" s="327">
        <v>0.97958641773208932</v>
      </c>
      <c r="M312" s="327">
        <f t="shared" si="373"/>
        <v>1.0891656436465815</v>
      </c>
      <c r="N312" s="327">
        <v>1.1031235611742913</v>
      </c>
      <c r="O312" s="327">
        <f t="shared" si="373"/>
        <v>1.0972040704957768</v>
      </c>
      <c r="P312" s="327">
        <v>1.1223322692249829</v>
      </c>
      <c r="Q312" s="327">
        <f t="shared" si="373"/>
        <v>1.2048531715559878</v>
      </c>
      <c r="R312" s="327">
        <v>1.0800215930504062</v>
      </c>
      <c r="S312" s="327">
        <f t="shared" si="373"/>
        <v>1.2138430985661863</v>
      </c>
      <c r="T312" s="327">
        <v>1.0582292591039013</v>
      </c>
      <c r="U312" s="327">
        <f t="shared" ref="U312:AK312" si="374">U173/(U18*1.2)</f>
        <v>1.1709296401064395</v>
      </c>
      <c r="V312" s="327">
        <v>1.0373757305014828</v>
      </c>
      <c r="W312" s="327">
        <f t="shared" si="374"/>
        <v>1.0740381047489309</v>
      </c>
      <c r="X312" s="327">
        <v>1.0174162940303695</v>
      </c>
      <c r="Y312" s="327">
        <f t="shared" si="374"/>
        <v>1.0619452118813417</v>
      </c>
      <c r="Z312" s="327">
        <v>0.99830485025373927</v>
      </c>
      <c r="AA312" s="327">
        <f t="shared" si="374"/>
        <v>1.0408122453602704</v>
      </c>
      <c r="AB312" s="327">
        <v>0.98029475214898121</v>
      </c>
      <c r="AC312" s="327">
        <f t="shared" si="374"/>
        <v>1.0026322001356482</v>
      </c>
      <c r="AD312" s="327">
        <v>0.95049926619746905</v>
      </c>
      <c r="AE312" s="327">
        <f t="shared" si="374"/>
        <v>0.95772387397070313</v>
      </c>
      <c r="AF312" s="327">
        <v>0.9257041322572378</v>
      </c>
      <c r="AG312" s="327">
        <f t="shared" si="374"/>
        <v>0.9231013565007663</v>
      </c>
      <c r="AH312" s="327">
        <v>0.90564334427970417</v>
      </c>
      <c r="AI312" s="327">
        <f t="shared" si="374"/>
        <v>0.90224894047656856</v>
      </c>
      <c r="AJ312" s="327">
        <v>0.90174804564328981</v>
      </c>
      <c r="AK312" s="327">
        <f t="shared" si="374"/>
        <v>0.89819992765633572</v>
      </c>
      <c r="AL312" s="327">
        <v>0.897966202306965</v>
      </c>
      <c r="AM312" s="327">
        <f t="shared" ref="AM312" si="375">AM173/(AM18*1.2)</f>
        <v>0.89426884724834321</v>
      </c>
      <c r="AN312" s="327">
        <v>0.89429450974742652</v>
      </c>
      <c r="AO312" s="327">
        <f t="shared" ref="AO312" si="376">AO173/(AO18*1.2)</f>
        <v>0.89045226432796198</v>
      </c>
      <c r="AP312" s="327">
        <v>0.89072975968962231</v>
      </c>
      <c r="AQ312" s="327">
        <f t="shared" ref="AQ312" si="377">AQ173/(AQ18*1.2)</f>
        <v>0.88674684401691173</v>
      </c>
      <c r="AR312" s="324">
        <f t="shared" si="370"/>
        <v>21.769378451405501</v>
      </c>
      <c r="AS312" s="324">
        <f t="shared" si="371"/>
        <v>22.400353757568244</v>
      </c>
    </row>
    <row r="313" spans="1:45" s="297" customFormat="1" x14ac:dyDescent="0.3">
      <c r="A313" s="302" t="s">
        <v>691</v>
      </c>
      <c r="B313" s="141" t="s">
        <v>946</v>
      </c>
      <c r="C313" s="301" t="s">
        <v>33</v>
      </c>
      <c r="D313" s="327">
        <f t="shared" ref="D313:G313" si="378">D174/(D19*1.2)</f>
        <v>1</v>
      </c>
      <c r="E313" s="327">
        <f t="shared" si="378"/>
        <v>1.0000000000000002</v>
      </c>
      <c r="F313" s="327">
        <f t="shared" si="378"/>
        <v>1.4204208080250313</v>
      </c>
      <c r="G313" s="327">
        <f t="shared" si="378"/>
        <v>1.4204208080250313</v>
      </c>
      <c r="H313" s="327">
        <v>0.86933016649961126</v>
      </c>
      <c r="I313" s="327">
        <f t="shared" ref="I313:S313" si="379">I174/(I19*1.2)</f>
        <v>0.86933016649961126</v>
      </c>
      <c r="J313" s="327">
        <v>0.8777936076598396</v>
      </c>
      <c r="K313" s="327">
        <f t="shared" si="379"/>
        <v>1.1079773845198859</v>
      </c>
      <c r="L313" s="327">
        <v>0.96492824969011926</v>
      </c>
      <c r="M313" s="327">
        <f t="shared" si="379"/>
        <v>1.0212328838181646</v>
      </c>
      <c r="N313" s="327">
        <v>0.9949676479081031</v>
      </c>
      <c r="O313" s="327">
        <f t="shared" si="379"/>
        <v>0.99208034471146445</v>
      </c>
      <c r="P313" s="327">
        <v>0.9974016094494389</v>
      </c>
      <c r="Q313" s="327">
        <f t="shared" si="379"/>
        <v>0.99665853195961018</v>
      </c>
      <c r="R313" s="327">
        <v>0.99732776369366338</v>
      </c>
      <c r="S313" s="327">
        <f t="shared" si="379"/>
        <v>0.99832832019947404</v>
      </c>
      <c r="T313" s="327">
        <v>0.99732776369366327</v>
      </c>
      <c r="U313" s="327">
        <f t="shared" ref="U313:AK313" si="380">U174/(U19*1.2)</f>
        <v>0.99832832019947393</v>
      </c>
      <c r="V313" s="327">
        <v>0.99732776369366338</v>
      </c>
      <c r="W313" s="327">
        <f t="shared" si="380"/>
        <v>0.99832832019947404</v>
      </c>
      <c r="X313" s="327">
        <v>0.99732776369366338</v>
      </c>
      <c r="Y313" s="327">
        <f t="shared" si="380"/>
        <v>0.99832832019947404</v>
      </c>
      <c r="Z313" s="327">
        <v>0.99732776369366338</v>
      </c>
      <c r="AA313" s="327">
        <f t="shared" si="380"/>
        <v>0.99832832019947415</v>
      </c>
      <c r="AB313" s="327">
        <v>0.92271535936713844</v>
      </c>
      <c r="AC313" s="327">
        <f t="shared" si="380"/>
        <v>0.92371591587294932</v>
      </c>
      <c r="AD313" s="327">
        <v>0.75369049519701703</v>
      </c>
      <c r="AE313" s="327">
        <f t="shared" si="380"/>
        <v>0.75469105170282802</v>
      </c>
      <c r="AF313" s="327">
        <v>0.61303180101938515</v>
      </c>
      <c r="AG313" s="327">
        <f t="shared" si="380"/>
        <v>0.61403235752519603</v>
      </c>
      <c r="AH313" s="327">
        <v>0.49923026851321028</v>
      </c>
      <c r="AI313" s="327">
        <f t="shared" si="380"/>
        <v>0.50023082501902116</v>
      </c>
      <c r="AJ313" s="327">
        <v>0.47713288356055494</v>
      </c>
      <c r="AK313" s="327">
        <f t="shared" si="380"/>
        <v>0.47813344006636588</v>
      </c>
      <c r="AL313" s="327">
        <v>0.45567911176186049</v>
      </c>
      <c r="AM313" s="327">
        <f t="shared" ref="AM313" si="381">AM174/(AM19*1.2)</f>
        <v>0.45667966826767137</v>
      </c>
      <c r="AN313" s="327">
        <v>0.43485020710293376</v>
      </c>
      <c r="AO313" s="327">
        <f t="shared" ref="AO313" si="382">AO174/(AO19*1.2)</f>
        <v>0.4358507636087447</v>
      </c>
      <c r="AP313" s="327">
        <v>0.41462796956999526</v>
      </c>
      <c r="AQ313" s="327">
        <f t="shared" ref="AQ313" si="383">AQ174/(AQ19*1.2)</f>
        <v>0.41562852607580619</v>
      </c>
      <c r="AR313" s="324">
        <f t="shared" si="370"/>
        <v>19.102859811817588</v>
      </c>
      <c r="AS313" s="324">
        <f t="shared" si="371"/>
        <v>19.398725076694753</v>
      </c>
    </row>
    <row r="314" spans="1:45" s="297" customFormat="1" ht="31.2" x14ac:dyDescent="0.3">
      <c r="A314" s="302" t="s">
        <v>913</v>
      </c>
      <c r="B314" s="141" t="s">
        <v>947</v>
      </c>
      <c r="C314" s="301" t="s">
        <v>33</v>
      </c>
      <c r="D314" s="313">
        <v>0</v>
      </c>
      <c r="E314" s="313">
        <v>0</v>
      </c>
      <c r="F314" s="313">
        <v>0</v>
      </c>
      <c r="G314" s="313">
        <v>0</v>
      </c>
      <c r="H314" s="313">
        <v>0</v>
      </c>
      <c r="I314" s="313">
        <v>0</v>
      </c>
      <c r="J314" s="313">
        <v>0</v>
      </c>
      <c r="K314" s="313">
        <v>0</v>
      </c>
      <c r="L314" s="313">
        <v>0</v>
      </c>
      <c r="M314" s="313">
        <v>0</v>
      </c>
      <c r="N314" s="313">
        <v>0</v>
      </c>
      <c r="O314" s="313">
        <v>0</v>
      </c>
      <c r="P314" s="313">
        <v>0</v>
      </c>
      <c r="Q314" s="313">
        <v>0</v>
      </c>
      <c r="R314" s="313">
        <v>0</v>
      </c>
      <c r="S314" s="313">
        <v>0</v>
      </c>
      <c r="T314" s="313">
        <v>0</v>
      </c>
      <c r="U314" s="313">
        <v>0</v>
      </c>
      <c r="V314" s="313">
        <v>0</v>
      </c>
      <c r="W314" s="313">
        <v>0</v>
      </c>
      <c r="X314" s="313">
        <v>0</v>
      </c>
      <c r="Y314" s="313">
        <v>0</v>
      </c>
      <c r="Z314" s="313">
        <v>0</v>
      </c>
      <c r="AA314" s="313">
        <v>0</v>
      </c>
      <c r="AB314" s="313">
        <v>0</v>
      </c>
      <c r="AC314" s="313">
        <v>0</v>
      </c>
      <c r="AD314" s="313">
        <v>0</v>
      </c>
      <c r="AE314" s="313">
        <v>0</v>
      </c>
      <c r="AF314" s="313">
        <v>0</v>
      </c>
      <c r="AG314" s="313">
        <v>0</v>
      </c>
      <c r="AH314" s="313">
        <v>0</v>
      </c>
      <c r="AI314" s="313">
        <v>0</v>
      </c>
      <c r="AJ314" s="313">
        <v>0</v>
      </c>
      <c r="AK314" s="313">
        <v>0</v>
      </c>
      <c r="AL314" s="313">
        <v>0</v>
      </c>
      <c r="AM314" s="313">
        <v>0</v>
      </c>
      <c r="AN314" s="313">
        <v>0</v>
      </c>
      <c r="AO314" s="313">
        <v>0</v>
      </c>
      <c r="AP314" s="313">
        <v>0</v>
      </c>
      <c r="AQ314" s="313">
        <v>0</v>
      </c>
      <c r="AR314" s="313">
        <f t="shared" si="370"/>
        <v>0</v>
      </c>
      <c r="AS314" s="313">
        <f t="shared" si="371"/>
        <v>0</v>
      </c>
    </row>
    <row r="315" spans="1:45" s="297" customFormat="1" ht="31.2" x14ac:dyDescent="0.3">
      <c r="A315" s="302" t="s">
        <v>914</v>
      </c>
      <c r="B315" s="141" t="s">
        <v>948</v>
      </c>
      <c r="C315" s="301" t="s">
        <v>33</v>
      </c>
      <c r="D315" s="313">
        <v>0</v>
      </c>
      <c r="E315" s="313">
        <v>0</v>
      </c>
      <c r="F315" s="313">
        <v>0</v>
      </c>
      <c r="G315" s="313">
        <v>0</v>
      </c>
      <c r="H315" s="313">
        <v>0</v>
      </c>
      <c r="I315" s="313">
        <v>0</v>
      </c>
      <c r="J315" s="313">
        <v>0</v>
      </c>
      <c r="K315" s="313">
        <v>0</v>
      </c>
      <c r="L315" s="313">
        <v>0</v>
      </c>
      <c r="M315" s="313">
        <v>0</v>
      </c>
      <c r="N315" s="313">
        <v>0</v>
      </c>
      <c r="O315" s="313">
        <v>0</v>
      </c>
      <c r="P315" s="313">
        <v>0</v>
      </c>
      <c r="Q315" s="313">
        <v>0</v>
      </c>
      <c r="R315" s="313">
        <v>0</v>
      </c>
      <c r="S315" s="313">
        <v>0</v>
      </c>
      <c r="T315" s="313">
        <v>0</v>
      </c>
      <c r="U315" s="313">
        <v>0</v>
      </c>
      <c r="V315" s="313">
        <v>0</v>
      </c>
      <c r="W315" s="313">
        <v>0</v>
      </c>
      <c r="X315" s="313">
        <v>0</v>
      </c>
      <c r="Y315" s="313">
        <v>0</v>
      </c>
      <c r="Z315" s="313">
        <v>0</v>
      </c>
      <c r="AA315" s="313">
        <v>0</v>
      </c>
      <c r="AB315" s="313">
        <v>0</v>
      </c>
      <c r="AC315" s="313">
        <v>0</v>
      </c>
      <c r="AD315" s="313">
        <v>0</v>
      </c>
      <c r="AE315" s="313">
        <v>0</v>
      </c>
      <c r="AF315" s="313">
        <v>0</v>
      </c>
      <c r="AG315" s="313">
        <v>0</v>
      </c>
      <c r="AH315" s="313">
        <v>0</v>
      </c>
      <c r="AI315" s="313">
        <v>0</v>
      </c>
      <c r="AJ315" s="313">
        <v>0</v>
      </c>
      <c r="AK315" s="313">
        <v>0</v>
      </c>
      <c r="AL315" s="313">
        <v>0</v>
      </c>
      <c r="AM315" s="313">
        <v>0</v>
      </c>
      <c r="AN315" s="313">
        <v>0</v>
      </c>
      <c r="AO315" s="313">
        <v>0</v>
      </c>
      <c r="AP315" s="313">
        <v>0</v>
      </c>
      <c r="AQ315" s="313">
        <v>0</v>
      </c>
      <c r="AR315" s="313">
        <f t="shared" si="370"/>
        <v>0</v>
      </c>
      <c r="AS315" s="313">
        <f t="shared" si="371"/>
        <v>0</v>
      </c>
    </row>
    <row r="316" spans="1:45" s="297" customFormat="1" ht="31.2" x14ac:dyDescent="0.3">
      <c r="A316" s="302" t="s">
        <v>997</v>
      </c>
      <c r="B316" s="141" t="s">
        <v>949</v>
      </c>
      <c r="C316" s="301" t="s">
        <v>33</v>
      </c>
      <c r="D316" s="327">
        <f t="shared" ref="D316:G316" si="384">D313</f>
        <v>1</v>
      </c>
      <c r="E316" s="327">
        <f t="shared" si="384"/>
        <v>1.0000000000000002</v>
      </c>
      <c r="F316" s="327">
        <f t="shared" si="384"/>
        <v>1.4204208080250313</v>
      </c>
      <c r="G316" s="327">
        <f t="shared" si="384"/>
        <v>1.4204208080250313</v>
      </c>
      <c r="H316" s="327">
        <v>0.86933016649961126</v>
      </c>
      <c r="I316" s="327">
        <f t="shared" ref="I316:S316" si="385">I313</f>
        <v>0.86933016649961126</v>
      </c>
      <c r="J316" s="327">
        <v>0.8777936076598396</v>
      </c>
      <c r="K316" s="327">
        <f t="shared" si="385"/>
        <v>1.1079773845198859</v>
      </c>
      <c r="L316" s="327">
        <v>0.96492824969011926</v>
      </c>
      <c r="M316" s="327">
        <f t="shared" si="385"/>
        <v>1.0212328838181646</v>
      </c>
      <c r="N316" s="327">
        <v>0.9949676479081031</v>
      </c>
      <c r="O316" s="327">
        <f t="shared" si="385"/>
        <v>0.99208034471146445</v>
      </c>
      <c r="P316" s="327">
        <v>0.9974016094494389</v>
      </c>
      <c r="Q316" s="327">
        <f t="shared" si="385"/>
        <v>0.99665853195961018</v>
      </c>
      <c r="R316" s="327">
        <v>0.99732776369366338</v>
      </c>
      <c r="S316" s="327">
        <f t="shared" si="385"/>
        <v>0.99832832019947404</v>
      </c>
      <c r="T316" s="327">
        <v>0.99732776369366327</v>
      </c>
      <c r="U316" s="327">
        <f t="shared" ref="U316:AK316" si="386">U313</f>
        <v>0.99832832019947393</v>
      </c>
      <c r="V316" s="327">
        <v>0.99732776369366338</v>
      </c>
      <c r="W316" s="327">
        <f t="shared" si="386"/>
        <v>0.99832832019947404</v>
      </c>
      <c r="X316" s="327">
        <v>0.99732776369366338</v>
      </c>
      <c r="Y316" s="327">
        <f t="shared" si="386"/>
        <v>0.99832832019947404</v>
      </c>
      <c r="Z316" s="327">
        <v>0.99732776369366338</v>
      </c>
      <c r="AA316" s="327">
        <f t="shared" si="386"/>
        <v>0.99832832019947415</v>
      </c>
      <c r="AB316" s="327">
        <v>0.92271535936713844</v>
      </c>
      <c r="AC316" s="327">
        <f t="shared" si="386"/>
        <v>0.92371591587294932</v>
      </c>
      <c r="AD316" s="327">
        <v>0.75369049519701703</v>
      </c>
      <c r="AE316" s="327">
        <f t="shared" si="386"/>
        <v>0.75469105170282802</v>
      </c>
      <c r="AF316" s="327">
        <v>0.61303180101938515</v>
      </c>
      <c r="AG316" s="327">
        <f t="shared" si="386"/>
        <v>0.61403235752519603</v>
      </c>
      <c r="AH316" s="327">
        <v>0.49923026851321028</v>
      </c>
      <c r="AI316" s="327">
        <f t="shared" si="386"/>
        <v>0.50023082501902116</v>
      </c>
      <c r="AJ316" s="327">
        <v>0.47713288356055494</v>
      </c>
      <c r="AK316" s="327">
        <f t="shared" si="386"/>
        <v>0.47813344006636588</v>
      </c>
      <c r="AL316" s="327">
        <v>0.45567911176186049</v>
      </c>
      <c r="AM316" s="327">
        <f t="shared" ref="AM316" si="387">AM313</f>
        <v>0.45667966826767137</v>
      </c>
      <c r="AN316" s="327">
        <v>0.43485020710293376</v>
      </c>
      <c r="AO316" s="327">
        <f t="shared" ref="AO316" si="388">AO313</f>
        <v>0.4358507636087447</v>
      </c>
      <c r="AP316" s="327">
        <v>0.41462796956999526</v>
      </c>
      <c r="AQ316" s="327">
        <f t="shared" ref="AQ316" si="389">AQ313</f>
        <v>0.41562852607580619</v>
      </c>
      <c r="AR316" s="324">
        <f t="shared" si="370"/>
        <v>19.102859811817588</v>
      </c>
      <c r="AS316" s="324">
        <f t="shared" si="371"/>
        <v>19.398725076694753</v>
      </c>
    </row>
    <row r="317" spans="1:45" s="297" customFormat="1" x14ac:dyDescent="0.3">
      <c r="A317" s="302" t="s">
        <v>692</v>
      </c>
      <c r="B317" s="284" t="s">
        <v>1057</v>
      </c>
      <c r="C317" s="301" t="s">
        <v>33</v>
      </c>
      <c r="D317" s="327" t="e">
        <f t="shared" ref="D317:G317" si="390">D178/(D23*1.2)</f>
        <v>#DIV/0!</v>
      </c>
      <c r="E317" s="327">
        <f t="shared" si="390"/>
        <v>0.99999999999999989</v>
      </c>
      <c r="F317" s="327">
        <f t="shared" si="390"/>
        <v>0.99419951103485116</v>
      </c>
      <c r="G317" s="327">
        <f t="shared" si="390"/>
        <v>0.99419951103485116</v>
      </c>
      <c r="H317" s="327">
        <v>1.0181594892582535</v>
      </c>
      <c r="I317" s="327">
        <f t="shared" ref="I317:S317" si="391">I178/(I23*1.2)</f>
        <v>1.0181594892582535</v>
      </c>
      <c r="J317" s="327">
        <v>0.96405026012538519</v>
      </c>
      <c r="K317" s="327">
        <f t="shared" si="391"/>
        <v>1.0015465021219212</v>
      </c>
      <c r="L317" s="327">
        <v>0.98180600812875729</v>
      </c>
      <c r="M317" s="327">
        <f t="shared" si="391"/>
        <v>0.9856700373874272</v>
      </c>
      <c r="N317" s="327">
        <v>0.99249276327761582</v>
      </c>
      <c r="O317" s="327">
        <f t="shared" si="391"/>
        <v>0.99230399717318862</v>
      </c>
      <c r="P317" s="327">
        <v>0.99249276327761593</v>
      </c>
      <c r="Q317" s="327">
        <f t="shared" si="391"/>
        <v>0.99230399717318873</v>
      </c>
      <c r="R317" s="327">
        <v>0.99249276327761593</v>
      </c>
      <c r="S317" s="327">
        <f t="shared" si="391"/>
        <v>0.99230399717318885</v>
      </c>
      <c r="T317" s="327">
        <v>0.99249276327761604</v>
      </c>
      <c r="U317" s="327">
        <f t="shared" ref="U317:AK317" si="392">U178/(U23*1.2)</f>
        <v>0.99230399717318862</v>
      </c>
      <c r="V317" s="327">
        <v>0.99249276327761604</v>
      </c>
      <c r="W317" s="327">
        <f t="shared" si="392"/>
        <v>0.99230399717318862</v>
      </c>
      <c r="X317" s="327">
        <v>0.99249276327761582</v>
      </c>
      <c r="Y317" s="327">
        <f t="shared" si="392"/>
        <v>0.99230399717318862</v>
      </c>
      <c r="Z317" s="327">
        <v>0.99249276327761582</v>
      </c>
      <c r="AA317" s="327">
        <f t="shared" si="392"/>
        <v>0.99230399717318862</v>
      </c>
      <c r="AB317" s="327">
        <v>0.99249276327761582</v>
      </c>
      <c r="AC317" s="327">
        <f t="shared" si="392"/>
        <v>0.99230399717318873</v>
      </c>
      <c r="AD317" s="327">
        <v>0.99249276327761582</v>
      </c>
      <c r="AE317" s="327">
        <f t="shared" si="392"/>
        <v>0.99230399717318873</v>
      </c>
      <c r="AF317" s="327">
        <v>0.99249276327761571</v>
      </c>
      <c r="AG317" s="327">
        <f t="shared" si="392"/>
        <v>0.99230399717318885</v>
      </c>
      <c r="AH317" s="327">
        <v>0.99249276327761571</v>
      </c>
      <c r="AI317" s="327">
        <f t="shared" si="392"/>
        <v>0.99230399717318873</v>
      </c>
      <c r="AJ317" s="327">
        <v>0.99249276327761571</v>
      </c>
      <c r="AK317" s="327">
        <f t="shared" si="392"/>
        <v>0.99230399717318873</v>
      </c>
      <c r="AL317" s="327">
        <v>0.9924927632776156</v>
      </c>
      <c r="AM317" s="327">
        <f t="shared" ref="AM317" si="393">AM178/(AM23*1.2)</f>
        <v>0.99230399717318862</v>
      </c>
      <c r="AN317" s="327">
        <v>0.99249276327761571</v>
      </c>
      <c r="AO317" s="327">
        <f t="shared" ref="AO317" si="394">AO178/(AO23*1.2)</f>
        <v>0.99230399717318862</v>
      </c>
      <c r="AP317" s="327">
        <v>0.9924927632776156</v>
      </c>
      <c r="AQ317" s="327">
        <f t="shared" ref="AQ317" si="395">AQ178/(AQ23*1.2)</f>
        <v>0.99230399717318885</v>
      </c>
      <c r="AR317" s="324" t="e">
        <f t="shared" si="370"/>
        <v>#DIV/0!</v>
      </c>
      <c r="AS317" s="324" t="e">
        <f t="shared" si="371"/>
        <v>#DIV/0!</v>
      </c>
    </row>
    <row r="318" spans="1:45" s="297" customFormat="1" x14ac:dyDescent="0.3">
      <c r="A318" s="302" t="s">
        <v>693</v>
      </c>
      <c r="B318" s="284" t="s">
        <v>950</v>
      </c>
      <c r="C318" s="301" t="s">
        <v>33</v>
      </c>
      <c r="D318" s="313">
        <v>0</v>
      </c>
      <c r="E318" s="313">
        <v>0</v>
      </c>
      <c r="F318" s="313">
        <v>0</v>
      </c>
      <c r="G318" s="313">
        <v>0</v>
      </c>
      <c r="H318" s="313">
        <v>0</v>
      </c>
      <c r="I318" s="313">
        <v>0</v>
      </c>
      <c r="J318" s="313">
        <v>0</v>
      </c>
      <c r="K318" s="313">
        <v>0</v>
      </c>
      <c r="L318" s="313">
        <v>0</v>
      </c>
      <c r="M318" s="313">
        <v>0</v>
      </c>
      <c r="N318" s="313">
        <v>0</v>
      </c>
      <c r="O318" s="313">
        <v>0</v>
      </c>
      <c r="P318" s="313">
        <v>0</v>
      </c>
      <c r="Q318" s="313">
        <v>0</v>
      </c>
      <c r="R318" s="313">
        <v>0</v>
      </c>
      <c r="S318" s="313">
        <v>0</v>
      </c>
      <c r="T318" s="313">
        <v>0</v>
      </c>
      <c r="U318" s="313">
        <v>0</v>
      </c>
      <c r="V318" s="313">
        <v>0</v>
      </c>
      <c r="W318" s="313">
        <v>0</v>
      </c>
      <c r="X318" s="313">
        <v>0</v>
      </c>
      <c r="Y318" s="313">
        <v>0</v>
      </c>
      <c r="Z318" s="313">
        <v>0</v>
      </c>
      <c r="AA318" s="313">
        <v>0</v>
      </c>
      <c r="AB318" s="313">
        <v>0</v>
      </c>
      <c r="AC318" s="313">
        <v>0</v>
      </c>
      <c r="AD318" s="313">
        <v>0</v>
      </c>
      <c r="AE318" s="313">
        <v>0</v>
      </c>
      <c r="AF318" s="313">
        <v>0</v>
      </c>
      <c r="AG318" s="313">
        <v>0</v>
      </c>
      <c r="AH318" s="313">
        <v>0</v>
      </c>
      <c r="AI318" s="313">
        <v>0</v>
      </c>
      <c r="AJ318" s="313">
        <v>0</v>
      </c>
      <c r="AK318" s="313">
        <v>0</v>
      </c>
      <c r="AL318" s="313">
        <v>0</v>
      </c>
      <c r="AM318" s="313">
        <v>0</v>
      </c>
      <c r="AN318" s="313">
        <v>0</v>
      </c>
      <c r="AO318" s="313">
        <v>0</v>
      </c>
      <c r="AP318" s="313">
        <v>0</v>
      </c>
      <c r="AQ318" s="313">
        <v>0</v>
      </c>
      <c r="AR318" s="313">
        <f t="shared" si="370"/>
        <v>0</v>
      </c>
      <c r="AS318" s="313">
        <f t="shared" si="371"/>
        <v>0</v>
      </c>
    </row>
    <row r="319" spans="1:45" s="297" customFormat="1" x14ac:dyDescent="0.3">
      <c r="A319" s="302" t="s">
        <v>694</v>
      </c>
      <c r="B319" s="284" t="s">
        <v>1050</v>
      </c>
      <c r="C319" s="301" t="s">
        <v>33</v>
      </c>
      <c r="D319" s="313">
        <v>0</v>
      </c>
      <c r="E319" s="313">
        <v>0</v>
      </c>
      <c r="F319" s="313">
        <v>0</v>
      </c>
      <c r="G319" s="313">
        <v>0</v>
      </c>
      <c r="H319" s="313">
        <v>0</v>
      </c>
      <c r="I319" s="313">
        <v>0</v>
      </c>
      <c r="J319" s="313">
        <v>0</v>
      </c>
      <c r="K319" s="313">
        <v>0</v>
      </c>
      <c r="L319" s="313">
        <v>0</v>
      </c>
      <c r="M319" s="313">
        <v>0</v>
      </c>
      <c r="N319" s="313">
        <v>0</v>
      </c>
      <c r="O319" s="313">
        <v>0</v>
      </c>
      <c r="P319" s="313">
        <v>0</v>
      </c>
      <c r="Q319" s="313">
        <v>0</v>
      </c>
      <c r="R319" s="313">
        <v>0</v>
      </c>
      <c r="S319" s="313">
        <v>0</v>
      </c>
      <c r="T319" s="313">
        <v>0</v>
      </c>
      <c r="U319" s="313">
        <v>0</v>
      </c>
      <c r="V319" s="313">
        <v>0</v>
      </c>
      <c r="W319" s="313">
        <v>0</v>
      </c>
      <c r="X319" s="313">
        <v>0</v>
      </c>
      <c r="Y319" s="313">
        <v>0</v>
      </c>
      <c r="Z319" s="313">
        <v>0</v>
      </c>
      <c r="AA319" s="313">
        <v>0</v>
      </c>
      <c r="AB319" s="313">
        <v>0</v>
      </c>
      <c r="AC319" s="313">
        <v>0</v>
      </c>
      <c r="AD319" s="313">
        <v>0</v>
      </c>
      <c r="AE319" s="313">
        <v>0</v>
      </c>
      <c r="AF319" s="313">
        <v>0</v>
      </c>
      <c r="AG319" s="313">
        <v>0</v>
      </c>
      <c r="AH319" s="313">
        <v>0</v>
      </c>
      <c r="AI319" s="313">
        <v>0</v>
      </c>
      <c r="AJ319" s="313">
        <v>0</v>
      </c>
      <c r="AK319" s="313">
        <v>0</v>
      </c>
      <c r="AL319" s="313">
        <v>0</v>
      </c>
      <c r="AM319" s="313">
        <v>0</v>
      </c>
      <c r="AN319" s="313">
        <v>0</v>
      </c>
      <c r="AO319" s="313">
        <v>0</v>
      </c>
      <c r="AP319" s="313">
        <v>0</v>
      </c>
      <c r="AQ319" s="313">
        <v>0</v>
      </c>
      <c r="AR319" s="313">
        <f t="shared" si="370"/>
        <v>0</v>
      </c>
      <c r="AS319" s="313">
        <f t="shared" si="371"/>
        <v>0</v>
      </c>
    </row>
    <row r="320" spans="1:45" s="297" customFormat="1" ht="19.5" customHeight="1" x14ac:dyDescent="0.3">
      <c r="A320" s="302" t="s">
        <v>695</v>
      </c>
      <c r="B320" s="284" t="s">
        <v>951</v>
      </c>
      <c r="C320" s="301" t="s">
        <v>33</v>
      </c>
      <c r="D320" s="313">
        <v>0</v>
      </c>
      <c r="E320" s="313">
        <v>0</v>
      </c>
      <c r="F320" s="313">
        <v>0</v>
      </c>
      <c r="G320" s="313">
        <v>0</v>
      </c>
      <c r="H320" s="313">
        <v>0</v>
      </c>
      <c r="I320" s="313">
        <v>0</v>
      </c>
      <c r="J320" s="313">
        <v>0</v>
      </c>
      <c r="K320" s="313">
        <v>0</v>
      </c>
      <c r="L320" s="313">
        <v>0</v>
      </c>
      <c r="M320" s="313">
        <v>0</v>
      </c>
      <c r="N320" s="313">
        <v>0</v>
      </c>
      <c r="O320" s="313">
        <v>0</v>
      </c>
      <c r="P320" s="313">
        <v>0</v>
      </c>
      <c r="Q320" s="313">
        <v>0</v>
      </c>
      <c r="R320" s="313">
        <v>0</v>
      </c>
      <c r="S320" s="313">
        <v>0</v>
      </c>
      <c r="T320" s="313">
        <v>0</v>
      </c>
      <c r="U320" s="313">
        <v>0</v>
      </c>
      <c r="V320" s="313">
        <v>0</v>
      </c>
      <c r="W320" s="313">
        <v>0</v>
      </c>
      <c r="X320" s="313">
        <v>0</v>
      </c>
      <c r="Y320" s="313">
        <v>0</v>
      </c>
      <c r="Z320" s="313">
        <v>0</v>
      </c>
      <c r="AA320" s="313">
        <v>0</v>
      </c>
      <c r="AB320" s="313">
        <v>0</v>
      </c>
      <c r="AC320" s="313">
        <v>0</v>
      </c>
      <c r="AD320" s="313">
        <v>0</v>
      </c>
      <c r="AE320" s="313">
        <v>0</v>
      </c>
      <c r="AF320" s="313">
        <v>0</v>
      </c>
      <c r="AG320" s="313">
        <v>0</v>
      </c>
      <c r="AH320" s="313">
        <v>0</v>
      </c>
      <c r="AI320" s="313">
        <v>0</v>
      </c>
      <c r="AJ320" s="313">
        <v>0</v>
      </c>
      <c r="AK320" s="313">
        <v>0</v>
      </c>
      <c r="AL320" s="313">
        <v>0</v>
      </c>
      <c r="AM320" s="313">
        <v>0</v>
      </c>
      <c r="AN320" s="313">
        <v>0</v>
      </c>
      <c r="AO320" s="313">
        <v>0</v>
      </c>
      <c r="AP320" s="313">
        <v>0</v>
      </c>
      <c r="AQ320" s="313">
        <v>0</v>
      </c>
      <c r="AR320" s="313">
        <f t="shared" si="370"/>
        <v>0</v>
      </c>
      <c r="AS320" s="313">
        <f t="shared" si="371"/>
        <v>0</v>
      </c>
    </row>
    <row r="321" spans="1:45" s="297" customFormat="1" ht="19.5" customHeight="1" x14ac:dyDescent="0.3">
      <c r="A321" s="302" t="s">
        <v>696</v>
      </c>
      <c r="B321" s="284" t="s">
        <v>1058</v>
      </c>
      <c r="C321" s="301" t="s">
        <v>33</v>
      </c>
      <c r="D321" s="313">
        <v>0</v>
      </c>
      <c r="E321" s="313">
        <v>0</v>
      </c>
      <c r="F321" s="313">
        <v>0</v>
      </c>
      <c r="G321" s="313">
        <v>0</v>
      </c>
      <c r="H321" s="313">
        <v>0</v>
      </c>
      <c r="I321" s="313">
        <v>0</v>
      </c>
      <c r="J321" s="313">
        <v>0</v>
      </c>
      <c r="K321" s="313">
        <v>0</v>
      </c>
      <c r="L321" s="313">
        <v>0</v>
      </c>
      <c r="M321" s="313">
        <v>0</v>
      </c>
      <c r="N321" s="313">
        <v>0</v>
      </c>
      <c r="O321" s="313">
        <v>0</v>
      </c>
      <c r="P321" s="313">
        <v>0</v>
      </c>
      <c r="Q321" s="313">
        <v>0</v>
      </c>
      <c r="R321" s="313">
        <v>0</v>
      </c>
      <c r="S321" s="313">
        <v>0</v>
      </c>
      <c r="T321" s="313">
        <v>0</v>
      </c>
      <c r="U321" s="313">
        <v>0</v>
      </c>
      <c r="V321" s="313">
        <v>0</v>
      </c>
      <c r="W321" s="313">
        <v>0</v>
      </c>
      <c r="X321" s="313">
        <v>0</v>
      </c>
      <c r="Y321" s="313">
        <v>0</v>
      </c>
      <c r="Z321" s="313">
        <v>0</v>
      </c>
      <c r="AA321" s="313">
        <v>0</v>
      </c>
      <c r="AB321" s="313">
        <v>0</v>
      </c>
      <c r="AC321" s="313">
        <v>0</v>
      </c>
      <c r="AD321" s="313">
        <v>0</v>
      </c>
      <c r="AE321" s="313">
        <v>0</v>
      </c>
      <c r="AF321" s="313">
        <v>0</v>
      </c>
      <c r="AG321" s="313">
        <v>0</v>
      </c>
      <c r="AH321" s="313">
        <v>0</v>
      </c>
      <c r="AI321" s="313">
        <v>0</v>
      </c>
      <c r="AJ321" s="313">
        <v>0</v>
      </c>
      <c r="AK321" s="313">
        <v>0</v>
      </c>
      <c r="AL321" s="313">
        <v>0</v>
      </c>
      <c r="AM321" s="313">
        <v>0</v>
      </c>
      <c r="AN321" s="313">
        <v>0</v>
      </c>
      <c r="AO321" s="313">
        <v>0</v>
      </c>
      <c r="AP321" s="313">
        <v>0</v>
      </c>
      <c r="AQ321" s="313">
        <v>0</v>
      </c>
      <c r="AR321" s="313">
        <f t="shared" si="370"/>
        <v>0</v>
      </c>
      <c r="AS321" s="313">
        <f t="shared" si="371"/>
        <v>0</v>
      </c>
    </row>
    <row r="322" spans="1:45" s="297" customFormat="1" ht="36.75" customHeight="1" x14ac:dyDescent="0.3">
      <c r="A322" s="302" t="s">
        <v>697</v>
      </c>
      <c r="B322" s="141" t="s">
        <v>1036</v>
      </c>
      <c r="C322" s="301" t="s">
        <v>33</v>
      </c>
      <c r="D322" s="313">
        <v>0</v>
      </c>
      <c r="E322" s="313">
        <v>0</v>
      </c>
      <c r="F322" s="313">
        <v>0</v>
      </c>
      <c r="G322" s="313">
        <v>0</v>
      </c>
      <c r="H322" s="313">
        <v>0</v>
      </c>
      <c r="I322" s="313">
        <v>0</v>
      </c>
      <c r="J322" s="313">
        <v>0</v>
      </c>
      <c r="K322" s="313">
        <v>0</v>
      </c>
      <c r="L322" s="313">
        <v>0</v>
      </c>
      <c r="M322" s="313">
        <v>0</v>
      </c>
      <c r="N322" s="313">
        <v>0</v>
      </c>
      <c r="O322" s="313">
        <v>0</v>
      </c>
      <c r="P322" s="313">
        <v>0</v>
      </c>
      <c r="Q322" s="313">
        <v>0</v>
      </c>
      <c r="R322" s="313">
        <v>0</v>
      </c>
      <c r="S322" s="313">
        <v>0</v>
      </c>
      <c r="T322" s="313">
        <v>0</v>
      </c>
      <c r="U322" s="313">
        <v>0</v>
      </c>
      <c r="V322" s="313">
        <v>0</v>
      </c>
      <c r="W322" s="313">
        <v>0</v>
      </c>
      <c r="X322" s="313">
        <v>0</v>
      </c>
      <c r="Y322" s="313">
        <v>0</v>
      </c>
      <c r="Z322" s="313">
        <v>0</v>
      </c>
      <c r="AA322" s="313">
        <v>0</v>
      </c>
      <c r="AB322" s="313">
        <v>0</v>
      </c>
      <c r="AC322" s="313">
        <v>0</v>
      </c>
      <c r="AD322" s="313">
        <v>0</v>
      </c>
      <c r="AE322" s="313">
        <v>0</v>
      </c>
      <c r="AF322" s="313">
        <v>0</v>
      </c>
      <c r="AG322" s="313">
        <v>0</v>
      </c>
      <c r="AH322" s="313">
        <v>0</v>
      </c>
      <c r="AI322" s="313">
        <v>0</v>
      </c>
      <c r="AJ322" s="313">
        <v>0</v>
      </c>
      <c r="AK322" s="313">
        <v>0</v>
      </c>
      <c r="AL322" s="313">
        <v>0</v>
      </c>
      <c r="AM322" s="313">
        <v>0</v>
      </c>
      <c r="AN322" s="313">
        <v>0</v>
      </c>
      <c r="AO322" s="313">
        <v>0</v>
      </c>
      <c r="AP322" s="313">
        <v>0</v>
      </c>
      <c r="AQ322" s="313">
        <v>0</v>
      </c>
      <c r="AR322" s="313">
        <f t="shared" si="370"/>
        <v>0</v>
      </c>
      <c r="AS322" s="313">
        <f t="shared" si="371"/>
        <v>0</v>
      </c>
    </row>
    <row r="323" spans="1:45" s="297" customFormat="1" ht="19.5" customHeight="1" x14ac:dyDescent="0.3">
      <c r="A323" s="302" t="s">
        <v>1075</v>
      </c>
      <c r="B323" s="292" t="s">
        <v>643</v>
      </c>
      <c r="C323" s="301" t="s">
        <v>33</v>
      </c>
      <c r="D323" s="313">
        <v>0</v>
      </c>
      <c r="E323" s="313">
        <v>0</v>
      </c>
      <c r="F323" s="313">
        <v>0</v>
      </c>
      <c r="G323" s="313">
        <v>0</v>
      </c>
      <c r="H323" s="313">
        <v>0</v>
      </c>
      <c r="I323" s="313">
        <v>0</v>
      </c>
      <c r="J323" s="313">
        <v>0</v>
      </c>
      <c r="K323" s="313">
        <v>0</v>
      </c>
      <c r="L323" s="313">
        <v>0</v>
      </c>
      <c r="M323" s="313">
        <v>0</v>
      </c>
      <c r="N323" s="313">
        <v>0</v>
      </c>
      <c r="O323" s="313">
        <v>0</v>
      </c>
      <c r="P323" s="313">
        <v>0</v>
      </c>
      <c r="Q323" s="313">
        <v>0</v>
      </c>
      <c r="R323" s="313">
        <v>0</v>
      </c>
      <c r="S323" s="313">
        <v>0</v>
      </c>
      <c r="T323" s="313">
        <v>0</v>
      </c>
      <c r="U323" s="313">
        <v>0</v>
      </c>
      <c r="V323" s="313">
        <v>0</v>
      </c>
      <c r="W323" s="313">
        <v>0</v>
      </c>
      <c r="X323" s="313">
        <v>0</v>
      </c>
      <c r="Y323" s="313">
        <v>0</v>
      </c>
      <c r="Z323" s="313">
        <v>0</v>
      </c>
      <c r="AA323" s="313">
        <v>0</v>
      </c>
      <c r="AB323" s="313">
        <v>0</v>
      </c>
      <c r="AC323" s="313">
        <v>0</v>
      </c>
      <c r="AD323" s="313">
        <v>0</v>
      </c>
      <c r="AE323" s="313">
        <v>0</v>
      </c>
      <c r="AF323" s="313">
        <v>0</v>
      </c>
      <c r="AG323" s="313">
        <v>0</v>
      </c>
      <c r="AH323" s="313">
        <v>0</v>
      </c>
      <c r="AI323" s="313">
        <v>0</v>
      </c>
      <c r="AJ323" s="313">
        <v>0</v>
      </c>
      <c r="AK323" s="313">
        <v>0</v>
      </c>
      <c r="AL323" s="313">
        <v>0</v>
      </c>
      <c r="AM323" s="313">
        <v>0</v>
      </c>
      <c r="AN323" s="313">
        <v>0</v>
      </c>
      <c r="AO323" s="313">
        <v>0</v>
      </c>
      <c r="AP323" s="313">
        <v>0</v>
      </c>
      <c r="AQ323" s="313">
        <v>0</v>
      </c>
      <c r="AR323" s="313">
        <f t="shared" si="370"/>
        <v>0</v>
      </c>
      <c r="AS323" s="313">
        <f t="shared" si="371"/>
        <v>0</v>
      </c>
    </row>
    <row r="324" spans="1:45" s="297" customFormat="1" ht="19.5" customHeight="1" x14ac:dyDescent="0.3">
      <c r="A324" s="302" t="s">
        <v>1076</v>
      </c>
      <c r="B324" s="292" t="s">
        <v>631</v>
      </c>
      <c r="C324" s="301" t="s">
        <v>33</v>
      </c>
      <c r="D324" s="313">
        <v>0</v>
      </c>
      <c r="E324" s="313">
        <v>0</v>
      </c>
      <c r="F324" s="313">
        <v>0</v>
      </c>
      <c r="G324" s="313">
        <v>0</v>
      </c>
      <c r="H324" s="313">
        <v>0</v>
      </c>
      <c r="I324" s="313">
        <v>0</v>
      </c>
      <c r="J324" s="313">
        <v>0</v>
      </c>
      <c r="K324" s="313">
        <v>0</v>
      </c>
      <c r="L324" s="313">
        <v>0</v>
      </c>
      <c r="M324" s="313">
        <v>0</v>
      </c>
      <c r="N324" s="313">
        <v>0</v>
      </c>
      <c r="O324" s="313">
        <v>0</v>
      </c>
      <c r="P324" s="313">
        <v>0</v>
      </c>
      <c r="Q324" s="313">
        <v>0</v>
      </c>
      <c r="R324" s="313">
        <v>0</v>
      </c>
      <c r="S324" s="313">
        <v>0</v>
      </c>
      <c r="T324" s="313">
        <v>0</v>
      </c>
      <c r="U324" s="313">
        <v>0</v>
      </c>
      <c r="V324" s="313">
        <v>0</v>
      </c>
      <c r="W324" s="313">
        <v>0</v>
      </c>
      <c r="X324" s="313">
        <v>0</v>
      </c>
      <c r="Y324" s="313">
        <v>0</v>
      </c>
      <c r="Z324" s="313">
        <v>0</v>
      </c>
      <c r="AA324" s="313">
        <v>0</v>
      </c>
      <c r="AB324" s="313">
        <v>0</v>
      </c>
      <c r="AC324" s="313">
        <v>0</v>
      </c>
      <c r="AD324" s="313">
        <v>0</v>
      </c>
      <c r="AE324" s="313">
        <v>0</v>
      </c>
      <c r="AF324" s="313">
        <v>0</v>
      </c>
      <c r="AG324" s="313">
        <v>0</v>
      </c>
      <c r="AH324" s="313">
        <v>0</v>
      </c>
      <c r="AI324" s="313">
        <v>0</v>
      </c>
      <c r="AJ324" s="313">
        <v>0</v>
      </c>
      <c r="AK324" s="313">
        <v>0</v>
      </c>
      <c r="AL324" s="313">
        <v>0</v>
      </c>
      <c r="AM324" s="313">
        <v>0</v>
      </c>
      <c r="AN324" s="313">
        <v>0</v>
      </c>
      <c r="AO324" s="313">
        <v>0</v>
      </c>
      <c r="AP324" s="313">
        <v>0</v>
      </c>
      <c r="AQ324" s="313">
        <v>0</v>
      </c>
      <c r="AR324" s="313">
        <f t="shared" si="370"/>
        <v>0</v>
      </c>
      <c r="AS324" s="313">
        <f t="shared" si="371"/>
        <v>0</v>
      </c>
    </row>
    <row r="325" spans="1:45" s="297" customFormat="1" ht="15.6" customHeight="1" x14ac:dyDescent="0.3">
      <c r="A325" s="358" t="s">
        <v>1136</v>
      </c>
      <c r="B325" s="358"/>
      <c r="C325" s="358"/>
      <c r="D325" s="358"/>
      <c r="E325" s="358"/>
      <c r="F325" s="358"/>
      <c r="G325" s="358"/>
      <c r="H325" s="358"/>
      <c r="I325" s="358"/>
      <c r="J325" s="358"/>
      <c r="K325" s="358"/>
      <c r="L325" s="358"/>
      <c r="M325" s="358"/>
      <c r="N325" s="358"/>
      <c r="O325" s="358"/>
      <c r="P325" s="358"/>
      <c r="Q325" s="358"/>
      <c r="R325" s="358"/>
      <c r="S325" s="358"/>
      <c r="T325" s="358"/>
      <c r="U325" s="358"/>
      <c r="V325" s="358"/>
      <c r="W325" s="358"/>
      <c r="X325" s="358"/>
      <c r="Y325" s="358"/>
      <c r="Z325" s="358"/>
      <c r="AA325" s="358"/>
      <c r="AB325" s="358"/>
      <c r="AC325" s="358"/>
      <c r="AD325" s="358"/>
      <c r="AE325" s="358"/>
      <c r="AF325" s="358"/>
      <c r="AG325" s="358"/>
      <c r="AH325" s="358"/>
      <c r="AI325" s="358"/>
      <c r="AJ325" s="358"/>
      <c r="AK325" s="358"/>
      <c r="AL325" s="358"/>
      <c r="AM325" s="358"/>
      <c r="AN325" s="358"/>
      <c r="AO325" s="358"/>
      <c r="AP325" s="358"/>
      <c r="AQ325" s="358"/>
      <c r="AR325" s="358"/>
      <c r="AS325" s="358"/>
    </row>
    <row r="326" spans="1:45" s="306" customFormat="1" ht="31.2" x14ac:dyDescent="0.3">
      <c r="A326" s="302" t="s">
        <v>572</v>
      </c>
      <c r="B326" s="295" t="s">
        <v>608</v>
      </c>
      <c r="C326" s="301">
        <v>0</v>
      </c>
      <c r="D326" s="324" t="s">
        <v>590</v>
      </c>
      <c r="E326" s="324" t="s">
        <v>590</v>
      </c>
      <c r="F326" s="324" t="s">
        <v>590</v>
      </c>
      <c r="G326" s="324" t="s">
        <v>590</v>
      </c>
      <c r="H326" s="324" t="s">
        <v>590</v>
      </c>
      <c r="I326" s="324" t="s">
        <v>590</v>
      </c>
      <c r="J326" s="324" t="s">
        <v>590</v>
      </c>
      <c r="K326" s="324" t="s">
        <v>590</v>
      </c>
      <c r="L326" s="324" t="s">
        <v>590</v>
      </c>
      <c r="M326" s="324" t="s">
        <v>590</v>
      </c>
      <c r="N326" s="324" t="s">
        <v>590</v>
      </c>
      <c r="O326" s="324" t="s">
        <v>590</v>
      </c>
      <c r="P326" s="324" t="s">
        <v>590</v>
      </c>
      <c r="Q326" s="324" t="s">
        <v>590</v>
      </c>
      <c r="R326" s="324" t="s">
        <v>590</v>
      </c>
      <c r="S326" s="324" t="s">
        <v>590</v>
      </c>
      <c r="T326" s="324" t="s">
        <v>590</v>
      </c>
      <c r="U326" s="324" t="s">
        <v>590</v>
      </c>
      <c r="V326" s="324" t="s">
        <v>590</v>
      </c>
      <c r="W326" s="324" t="s">
        <v>590</v>
      </c>
      <c r="X326" s="324" t="s">
        <v>590</v>
      </c>
      <c r="Y326" s="324" t="s">
        <v>590</v>
      </c>
      <c r="Z326" s="324" t="s">
        <v>590</v>
      </c>
      <c r="AA326" s="324" t="s">
        <v>590</v>
      </c>
      <c r="AB326" s="324" t="s">
        <v>590</v>
      </c>
      <c r="AC326" s="324" t="s">
        <v>590</v>
      </c>
      <c r="AD326" s="324" t="s">
        <v>590</v>
      </c>
      <c r="AE326" s="324" t="s">
        <v>590</v>
      </c>
      <c r="AF326" s="324" t="s">
        <v>590</v>
      </c>
      <c r="AG326" s="324" t="s">
        <v>590</v>
      </c>
      <c r="AH326" s="324" t="s">
        <v>590</v>
      </c>
      <c r="AI326" s="324" t="s">
        <v>590</v>
      </c>
      <c r="AJ326" s="326" t="s">
        <v>590</v>
      </c>
      <c r="AK326" s="326" t="s">
        <v>590</v>
      </c>
      <c r="AL326" s="326" t="s">
        <v>590</v>
      </c>
      <c r="AM326" s="326" t="s">
        <v>590</v>
      </c>
      <c r="AN326" s="326" t="s">
        <v>590</v>
      </c>
      <c r="AO326" s="326" t="s">
        <v>590</v>
      </c>
      <c r="AP326" s="326" t="s">
        <v>590</v>
      </c>
      <c r="AQ326" s="326" t="s">
        <v>590</v>
      </c>
      <c r="AR326" s="324" t="s">
        <v>590</v>
      </c>
      <c r="AS326" s="324" t="s">
        <v>590</v>
      </c>
    </row>
    <row r="327" spans="1:45" x14ac:dyDescent="0.3">
      <c r="A327" s="302" t="s">
        <v>573</v>
      </c>
      <c r="B327" s="285" t="s">
        <v>609</v>
      </c>
      <c r="C327" s="301" t="s">
        <v>36</v>
      </c>
      <c r="D327" s="324">
        <f>[1]Свод!L317</f>
        <v>5.0999999999999996</v>
      </c>
      <c r="E327" s="324">
        <f>[1]Свод!N317</f>
        <v>13.6</v>
      </c>
      <c r="F327" s="324">
        <f>[1]Свод!P317</f>
        <v>13.6</v>
      </c>
      <c r="G327" s="324">
        <f>[1]Свод!R317</f>
        <v>13.6</v>
      </c>
      <c r="H327" s="324">
        <v>14.2</v>
      </c>
      <c r="I327" s="313">
        <f>'[4]4.Баланс эм'!$G$12</f>
        <v>14.2</v>
      </c>
      <c r="J327" s="324">
        <v>13.6</v>
      </c>
      <c r="K327" s="313">
        <f>'[4]4.Баланс эм'!$H$12</f>
        <v>13.6</v>
      </c>
      <c r="L327" s="324">
        <v>13.6</v>
      </c>
      <c r="M327" s="313">
        <f>'[4]4.Баланс эм'!$I$12</f>
        <v>13.6</v>
      </c>
      <c r="N327" s="324">
        <v>13.6</v>
      </c>
      <c r="O327" s="313">
        <f>'[4]4.Баланс эм'!$P$12</f>
        <v>13.6</v>
      </c>
      <c r="P327" s="324">
        <v>11.1</v>
      </c>
      <c r="Q327" s="313">
        <f>'[4]4.Баланс эм'!$Q$12</f>
        <v>13.6</v>
      </c>
      <c r="R327" s="324">
        <v>11.1</v>
      </c>
      <c r="S327" s="313">
        <f>'[4]4.Баланс эм'!$R$12</f>
        <v>11.1</v>
      </c>
      <c r="T327" s="324">
        <v>11.1</v>
      </c>
      <c r="U327" s="313">
        <f>'[4]4.Баланс эм'!$S$12</f>
        <v>11.1</v>
      </c>
      <c r="V327" s="324">
        <v>11.1</v>
      </c>
      <c r="W327" s="324">
        <f>[1]Свод!AH317</f>
        <v>11.1</v>
      </c>
      <c r="X327" s="324">
        <v>11.1</v>
      </c>
      <c r="Y327" s="324">
        <f>[1]Свод!AJ317</f>
        <v>11.1</v>
      </c>
      <c r="Z327" s="324">
        <v>11.1</v>
      </c>
      <c r="AA327" s="324">
        <f>[1]Свод!AL317</f>
        <v>11.1</v>
      </c>
      <c r="AB327" s="324">
        <v>11.1</v>
      </c>
      <c r="AC327" s="324">
        <f>[1]Свод!AN317</f>
        <v>11.1</v>
      </c>
      <c r="AD327" s="324">
        <v>11.1</v>
      </c>
      <c r="AE327" s="324">
        <f>[1]Свод!AP317</f>
        <v>11.1</v>
      </c>
      <c r="AF327" s="324">
        <v>11.1</v>
      </c>
      <c r="AG327" s="324">
        <f>[1]Свод!AR317</f>
        <v>11.1</v>
      </c>
      <c r="AH327" s="324">
        <v>6</v>
      </c>
      <c r="AI327" s="324">
        <f>[1]Свод!AT317</f>
        <v>6</v>
      </c>
      <c r="AJ327" s="324">
        <v>6</v>
      </c>
      <c r="AK327" s="324">
        <f>[1]Свод!AV317</f>
        <v>6</v>
      </c>
      <c r="AL327" s="324">
        <v>6</v>
      </c>
      <c r="AM327" s="324">
        <f>[1]Свод!AX317</f>
        <v>6</v>
      </c>
      <c r="AN327" s="324">
        <v>6</v>
      </c>
      <c r="AO327" s="324">
        <f>AM327</f>
        <v>6</v>
      </c>
      <c r="AP327" s="324">
        <v>6</v>
      </c>
      <c r="AQ327" s="324">
        <f>AO327</f>
        <v>6</v>
      </c>
      <c r="AR327" s="324">
        <f t="shared" ref="AR327:AR374" si="396">J327+L327+N327+P327+R327+T327+V327+X327+Z327+AB327+AD327+AF327+AH327+AJ327+AL327+AN327+AP327+D327+E327+F327+G327+H327</f>
        <v>230.79999999999993</v>
      </c>
      <c r="AS327" s="324">
        <f t="shared" ref="AS327:AS374" si="397">K327+M327+O327+Q327+S327+U327+W327+Y327+AA327+AC327+AE327+AG327+AI327+AK327+AM327+AO327+AQ327+D327+E327+F327+G327+I327</f>
        <v>233.29999999999993</v>
      </c>
    </row>
    <row r="328" spans="1:45" x14ac:dyDescent="0.3">
      <c r="A328" s="302" t="s">
        <v>574</v>
      </c>
      <c r="B328" s="285" t="s">
        <v>610</v>
      </c>
      <c r="C328" s="301" t="s">
        <v>611</v>
      </c>
      <c r="D328" s="324">
        <f>[1]Свод!L318</f>
        <v>0</v>
      </c>
      <c r="E328" s="324">
        <f>[1]Свод!N318</f>
        <v>470</v>
      </c>
      <c r="F328" s="324">
        <f>[1]Свод!P318</f>
        <v>470</v>
      </c>
      <c r="G328" s="324">
        <f>[1]Свод!R318</f>
        <v>470</v>
      </c>
      <c r="H328" s="324">
        <v>470</v>
      </c>
      <c r="I328" s="313">
        <f>'[4]5.Производство'!$G$60*1000</f>
        <v>470</v>
      </c>
      <c r="J328" s="324">
        <v>470</v>
      </c>
      <c r="K328" s="313">
        <f>'[4]5.Производство'!$H$60*1000</f>
        <v>470</v>
      </c>
      <c r="L328" s="324">
        <v>470</v>
      </c>
      <c r="M328" s="313">
        <f>'[4]5.Производство'!$I$60*1000</f>
        <v>470</v>
      </c>
      <c r="N328" s="324">
        <v>470</v>
      </c>
      <c r="O328" s="313">
        <f>'[4]5.Производство'!$P$60*1000</f>
        <v>470</v>
      </c>
      <c r="P328" s="324">
        <v>470</v>
      </c>
      <c r="Q328" s="313">
        <f>'[4]5.Производство'!$Q$60*1000</f>
        <v>470</v>
      </c>
      <c r="R328" s="324">
        <v>470</v>
      </c>
      <c r="S328" s="313">
        <f>'[4]5.Производство'!$R$60*1000</f>
        <v>470</v>
      </c>
      <c r="T328" s="324">
        <v>470</v>
      </c>
      <c r="U328" s="313">
        <f>'[4]5.Производство'!$S$60*1000</f>
        <v>470</v>
      </c>
      <c r="V328" s="324">
        <v>454</v>
      </c>
      <c r="W328" s="324">
        <f>[1]Свод!AH318</f>
        <v>454</v>
      </c>
      <c r="X328" s="324">
        <v>454</v>
      </c>
      <c r="Y328" s="324">
        <f>[1]Свод!AJ318</f>
        <v>454</v>
      </c>
      <c r="Z328" s="324">
        <v>454</v>
      </c>
      <c r="AA328" s="324">
        <f>[1]Свод!AL318</f>
        <v>454</v>
      </c>
      <c r="AB328" s="324">
        <v>454</v>
      </c>
      <c r="AC328" s="324">
        <f>[1]Свод!AN318</f>
        <v>454</v>
      </c>
      <c r="AD328" s="324">
        <v>454</v>
      </c>
      <c r="AE328" s="324">
        <f>[1]Свод!AP318</f>
        <v>454</v>
      </c>
      <c r="AF328" s="324">
        <v>454</v>
      </c>
      <c r="AG328" s="324">
        <f>[1]Свод!AR318</f>
        <v>454</v>
      </c>
      <c r="AH328" s="324">
        <v>50</v>
      </c>
      <c r="AI328" s="324">
        <f>[1]Свод!AT318</f>
        <v>50</v>
      </c>
      <c r="AJ328" s="324">
        <v>50</v>
      </c>
      <c r="AK328" s="324">
        <f>[1]Свод!AV318</f>
        <v>50</v>
      </c>
      <c r="AL328" s="324">
        <v>50</v>
      </c>
      <c r="AM328" s="324">
        <f>[1]Свод!AX318</f>
        <v>50</v>
      </c>
      <c r="AN328" s="324">
        <v>50</v>
      </c>
      <c r="AO328" s="324">
        <f t="shared" ref="AO328:AQ374" si="398">AM328</f>
        <v>50</v>
      </c>
      <c r="AP328" s="324">
        <v>50</v>
      </c>
      <c r="AQ328" s="324">
        <f t="shared" si="398"/>
        <v>50</v>
      </c>
      <c r="AR328" s="324">
        <f t="shared" si="396"/>
        <v>7674</v>
      </c>
      <c r="AS328" s="324">
        <f t="shared" si="397"/>
        <v>7674</v>
      </c>
    </row>
    <row r="329" spans="1:45" x14ac:dyDescent="0.3">
      <c r="A329" s="302" t="s">
        <v>575</v>
      </c>
      <c r="B329" s="285" t="s">
        <v>612</v>
      </c>
      <c r="C329" s="301" t="s">
        <v>36</v>
      </c>
      <c r="D329" s="324">
        <f>[1]Свод!L319</f>
        <v>1.24</v>
      </c>
      <c r="E329" s="324">
        <f>[1]Свод!N319</f>
        <v>1.2470000000000001</v>
      </c>
      <c r="F329" s="324">
        <f>[1]Свод!P319</f>
        <v>1.3725000000000001</v>
      </c>
      <c r="G329" s="324">
        <f>[1]Свод!R319</f>
        <v>1.3725000000000001</v>
      </c>
      <c r="H329" s="324">
        <v>1.1852999999999998</v>
      </c>
      <c r="I329" s="313">
        <f>'[4]4.Баланс эм'!$G$23</f>
        <v>1.1852999999999998</v>
      </c>
      <c r="J329" s="324">
        <v>1.2073</v>
      </c>
      <c r="K329" s="313">
        <f>'[4]4.Баланс эм'!$H$23</f>
        <v>1.2073</v>
      </c>
      <c r="L329" s="324">
        <v>1.273299999999999</v>
      </c>
      <c r="M329" s="313">
        <f>'[4]4.Баланс эм'!$I$23</f>
        <v>1.273299999999999</v>
      </c>
      <c r="N329" s="324">
        <v>1.273299999999999</v>
      </c>
      <c r="O329" s="313">
        <f>'[4]4.Баланс эм'!$P$23</f>
        <v>1.273299999999999</v>
      </c>
      <c r="P329" s="324">
        <v>7.0969999999999995</v>
      </c>
      <c r="Q329" s="313">
        <f>'[4]4.Баланс эм'!$Q$23</f>
        <v>1.273299999999999</v>
      </c>
      <c r="R329" s="324">
        <v>7.0969999999999995</v>
      </c>
      <c r="S329" s="313">
        <f>'[4]4.Баланс эм'!$R$23</f>
        <v>7.0969999999999995</v>
      </c>
      <c r="T329" s="324">
        <v>7.0969999999999995</v>
      </c>
      <c r="U329" s="313">
        <f>'[4]4.Баланс эм'!$S$23</f>
        <v>7.0969999999999995</v>
      </c>
      <c r="V329" s="324">
        <v>6.8614999999999995</v>
      </c>
      <c r="W329" s="324">
        <f>[1]Свод!AH319</f>
        <v>6.8614999999999995</v>
      </c>
      <c r="X329" s="324">
        <v>6.8614999999999995</v>
      </c>
      <c r="Y329" s="324">
        <f>[1]Свод!AJ319</f>
        <v>6.8614999999999995</v>
      </c>
      <c r="Z329" s="324">
        <v>6.8614999999999995</v>
      </c>
      <c r="AA329" s="324">
        <f>[1]Свод!AL319</f>
        <v>6.8614999999999995</v>
      </c>
      <c r="AB329" s="324">
        <v>6.8614999999999995</v>
      </c>
      <c r="AC329" s="324">
        <f>[1]Свод!AN319</f>
        <v>6.8614999999999995</v>
      </c>
      <c r="AD329" s="324">
        <v>6.8614999999999995</v>
      </c>
      <c r="AE329" s="324">
        <f>[1]Свод!AP319</f>
        <v>6.8614999999999995</v>
      </c>
      <c r="AF329" s="324">
        <v>6.8614999999999995</v>
      </c>
      <c r="AG329" s="324">
        <f>[1]Свод!AR319</f>
        <v>6.8614999999999995</v>
      </c>
      <c r="AH329" s="324">
        <v>5.4889999999999999</v>
      </c>
      <c r="AI329" s="324">
        <f>[1]Свод!AT319</f>
        <v>5.4889999999999999</v>
      </c>
      <c r="AJ329" s="324">
        <v>5.4889999999999999</v>
      </c>
      <c r="AK329" s="324">
        <f>[1]Свод!AV319</f>
        <v>5.4889999999999999</v>
      </c>
      <c r="AL329" s="324">
        <v>5.4889999999999999</v>
      </c>
      <c r="AM329" s="324">
        <f>[1]Свод!AX319</f>
        <v>5.4889999999999999</v>
      </c>
      <c r="AN329" s="324">
        <v>5.4889999999999999</v>
      </c>
      <c r="AO329" s="324">
        <f t="shared" si="398"/>
        <v>5.4889999999999999</v>
      </c>
      <c r="AP329" s="324">
        <v>5.4889999999999999</v>
      </c>
      <c r="AQ329" s="324">
        <f t="shared" si="398"/>
        <v>5.4889999999999999</v>
      </c>
      <c r="AR329" s="324">
        <f t="shared" si="396"/>
        <v>100.07620000000001</v>
      </c>
      <c r="AS329" s="324">
        <f t="shared" si="397"/>
        <v>94.252500000000012</v>
      </c>
    </row>
    <row r="330" spans="1:45" x14ac:dyDescent="0.3">
      <c r="A330" s="302" t="s">
        <v>576</v>
      </c>
      <c r="B330" s="285" t="s">
        <v>614</v>
      </c>
      <c r="C330" s="301" t="s">
        <v>611</v>
      </c>
      <c r="D330" s="325">
        <f>[1]Свод!L320</f>
        <v>0</v>
      </c>
      <c r="E330" s="325">
        <f>[1]Свод!N320</f>
        <v>182.4</v>
      </c>
      <c r="F330" s="325">
        <f>[1]Свод!P320</f>
        <v>334.26</v>
      </c>
      <c r="G330" s="325">
        <f>[1]Свод!R320</f>
        <v>334.26</v>
      </c>
      <c r="H330" s="325">
        <v>334.26</v>
      </c>
      <c r="I330" s="313">
        <f>H330</f>
        <v>334.26</v>
      </c>
      <c r="J330" s="325">
        <v>334.26</v>
      </c>
      <c r="K330" s="313">
        <f>J330</f>
        <v>334.26</v>
      </c>
      <c r="L330" s="325">
        <v>334.26</v>
      </c>
      <c r="M330" s="313">
        <f>K330</f>
        <v>334.26</v>
      </c>
      <c r="N330" s="325">
        <v>334.26</v>
      </c>
      <c r="O330" s="313">
        <f>N330</f>
        <v>334.26</v>
      </c>
      <c r="P330" s="325">
        <v>334.26</v>
      </c>
      <c r="Q330" s="313">
        <f>P330</f>
        <v>334.26</v>
      </c>
      <c r="R330" s="325">
        <v>334.26</v>
      </c>
      <c r="S330" s="313">
        <f>R330</f>
        <v>334.26</v>
      </c>
      <c r="T330" s="325">
        <v>334.26</v>
      </c>
      <c r="U330" s="313">
        <f>T330</f>
        <v>334.26</v>
      </c>
      <c r="V330" s="325">
        <v>334.26</v>
      </c>
      <c r="W330" s="325">
        <f>[1]Свод!AH320</f>
        <v>334.26</v>
      </c>
      <c r="X330" s="325">
        <v>334.26</v>
      </c>
      <c r="Y330" s="325">
        <f>[1]Свод!AJ320</f>
        <v>334.26</v>
      </c>
      <c r="Z330" s="325">
        <v>334.26</v>
      </c>
      <c r="AA330" s="325">
        <f>[1]Свод!AL320</f>
        <v>334.26</v>
      </c>
      <c r="AB330" s="325">
        <v>334.26</v>
      </c>
      <c r="AC330" s="325">
        <f>[1]Свод!AN320</f>
        <v>334.26</v>
      </c>
      <c r="AD330" s="325">
        <v>334.26</v>
      </c>
      <c r="AE330" s="325">
        <f>[1]Свод!AP320</f>
        <v>334.26</v>
      </c>
      <c r="AF330" s="325">
        <v>334.26</v>
      </c>
      <c r="AG330" s="325">
        <f>[1]Свод!AR320</f>
        <v>334.26</v>
      </c>
      <c r="AH330" s="325">
        <v>38</v>
      </c>
      <c r="AI330" s="325">
        <f>[1]Свод!AT320</f>
        <v>38</v>
      </c>
      <c r="AJ330" s="325">
        <v>38</v>
      </c>
      <c r="AK330" s="325">
        <f>[1]Свод!AV320</f>
        <v>38</v>
      </c>
      <c r="AL330" s="325">
        <v>38</v>
      </c>
      <c r="AM330" s="325">
        <f>[1]Свод!AX320</f>
        <v>38</v>
      </c>
      <c r="AN330" s="325">
        <v>38</v>
      </c>
      <c r="AO330" s="324">
        <f t="shared" si="398"/>
        <v>38</v>
      </c>
      <c r="AP330" s="325">
        <v>38</v>
      </c>
      <c r="AQ330" s="324">
        <f t="shared" si="398"/>
        <v>38</v>
      </c>
      <c r="AR330" s="325">
        <f t="shared" si="396"/>
        <v>5386.3000000000011</v>
      </c>
      <c r="AS330" s="325">
        <f t="shared" si="397"/>
        <v>5386.3000000000011</v>
      </c>
    </row>
    <row r="331" spans="1:45" x14ac:dyDescent="0.3">
      <c r="A331" s="302" t="s">
        <v>578</v>
      </c>
      <c r="B331" s="285" t="s">
        <v>613</v>
      </c>
      <c r="C331" s="301" t="s">
        <v>1143</v>
      </c>
      <c r="D331" s="324">
        <f>[1]Свод!L321</f>
        <v>10.845000000000001</v>
      </c>
      <c r="E331" s="324">
        <f>[1]Свод!N321</f>
        <v>10.922000000000001</v>
      </c>
      <c r="F331" s="324">
        <f>[1]Свод!P321</f>
        <v>10.524035000000001</v>
      </c>
      <c r="G331" s="324">
        <f>[1]Свод!R321</f>
        <v>10.524035000000001</v>
      </c>
      <c r="H331" s="324">
        <v>9.8435860000000019</v>
      </c>
      <c r="I331" s="313">
        <f>'[4]5.Производство'!$G$15</f>
        <v>9.8435860000000019</v>
      </c>
      <c r="J331" s="324">
        <v>10.080614999999996</v>
      </c>
      <c r="K331" s="313">
        <f>'[4]5.Производство'!$H$15</f>
        <v>9.9610879999999966</v>
      </c>
      <c r="L331" s="324">
        <v>10.449000000000002</v>
      </c>
      <c r="M331" s="313">
        <f>'[4]5.Производство'!$I$15</f>
        <v>10.449000000000002</v>
      </c>
      <c r="N331" s="324">
        <v>13.898000000000003</v>
      </c>
      <c r="O331" s="313">
        <f>'[4]5.Производство'!$P$15</f>
        <v>13.898000000000003</v>
      </c>
      <c r="P331" s="324">
        <v>61.810999999999993</v>
      </c>
      <c r="Q331" s="313">
        <f>'[4]5.Производство'!$Q$15</f>
        <v>13.898000000000003</v>
      </c>
      <c r="R331" s="324">
        <v>61.810999999999993</v>
      </c>
      <c r="S331" s="313">
        <f>'[4]5.Производство'!$R$15</f>
        <v>61.810999999999993</v>
      </c>
      <c r="T331" s="324">
        <v>61.810999999999993</v>
      </c>
      <c r="U331" s="313">
        <f>'[4]5.Производство'!$S$15</f>
        <v>61.810999999999993</v>
      </c>
      <c r="V331" s="324">
        <v>63.451000000000008</v>
      </c>
      <c r="W331" s="324">
        <f>[1]Свод!AH321</f>
        <v>63.451000000000008</v>
      </c>
      <c r="X331" s="324">
        <v>63.451000000000008</v>
      </c>
      <c r="Y331" s="324">
        <f>[1]Свод!AJ321</f>
        <v>63.451000000000008</v>
      </c>
      <c r="Z331" s="324">
        <v>63.451000000000008</v>
      </c>
      <c r="AA331" s="324">
        <f>[1]Свод!AL321</f>
        <v>63.451000000000008</v>
      </c>
      <c r="AB331" s="324">
        <v>63.451000000000008</v>
      </c>
      <c r="AC331" s="324">
        <f>[1]Свод!AN321</f>
        <v>63.451000000000008</v>
      </c>
      <c r="AD331" s="324">
        <v>63.451000000000008</v>
      </c>
      <c r="AE331" s="324">
        <f>[1]Свод!AP321</f>
        <v>63.451000000000008</v>
      </c>
      <c r="AF331" s="324">
        <v>63.451000000000008</v>
      </c>
      <c r="AG331" s="324">
        <f>[1]Свод!AR321</f>
        <v>63.451000000000008</v>
      </c>
      <c r="AH331" s="324">
        <v>51.84</v>
      </c>
      <c r="AI331" s="324">
        <f>[1]Свод!AT321</f>
        <v>51.84</v>
      </c>
      <c r="AJ331" s="324">
        <v>51.84</v>
      </c>
      <c r="AK331" s="324">
        <f>[1]Свод!AV321</f>
        <v>51.84</v>
      </c>
      <c r="AL331" s="324">
        <v>51.84</v>
      </c>
      <c r="AM331" s="324">
        <f>[1]Свод!AX321</f>
        <v>51.84</v>
      </c>
      <c r="AN331" s="324">
        <v>51.84</v>
      </c>
      <c r="AO331" s="324">
        <f t="shared" si="398"/>
        <v>51.84</v>
      </c>
      <c r="AP331" s="324">
        <v>51.84</v>
      </c>
      <c r="AQ331" s="324">
        <f t="shared" si="398"/>
        <v>51.84</v>
      </c>
      <c r="AR331" s="324">
        <f t="shared" si="396"/>
        <v>912.42527100000029</v>
      </c>
      <c r="AS331" s="324">
        <f t="shared" si="397"/>
        <v>864.39274400000033</v>
      </c>
    </row>
    <row r="332" spans="1:45" s="306" customFormat="1" x14ac:dyDescent="0.3">
      <c r="A332" s="302" t="s">
        <v>703</v>
      </c>
      <c r="B332" s="285" t="s">
        <v>577</v>
      </c>
      <c r="C332" s="301">
        <v>0</v>
      </c>
      <c r="D332" s="324" t="s">
        <v>590</v>
      </c>
      <c r="E332" s="324" t="s">
        <v>590</v>
      </c>
      <c r="F332" s="324" t="s">
        <v>590</v>
      </c>
      <c r="G332" s="324" t="s">
        <v>590</v>
      </c>
      <c r="H332" s="324" t="s">
        <v>590</v>
      </c>
      <c r="I332" s="324" t="s">
        <v>590</v>
      </c>
      <c r="J332" s="324" t="s">
        <v>590</v>
      </c>
      <c r="K332" s="324" t="s">
        <v>590</v>
      </c>
      <c r="L332" s="324" t="s">
        <v>590</v>
      </c>
      <c r="M332" s="324" t="s">
        <v>590</v>
      </c>
      <c r="N332" s="324" t="s">
        <v>590</v>
      </c>
      <c r="O332" s="324" t="s">
        <v>590</v>
      </c>
      <c r="P332" s="324" t="s">
        <v>590</v>
      </c>
      <c r="Q332" s="324" t="s">
        <v>590</v>
      </c>
      <c r="R332" s="324" t="s">
        <v>590</v>
      </c>
      <c r="S332" s="324" t="s">
        <v>590</v>
      </c>
      <c r="T332" s="324" t="s">
        <v>590</v>
      </c>
      <c r="U332" s="324" t="s">
        <v>590</v>
      </c>
      <c r="V332" s="324" t="s">
        <v>590</v>
      </c>
      <c r="W332" s="324" t="s">
        <v>590</v>
      </c>
      <c r="X332" s="324" t="s">
        <v>590</v>
      </c>
      <c r="Y332" s="324" t="s">
        <v>590</v>
      </c>
      <c r="Z332" s="324" t="s">
        <v>590</v>
      </c>
      <c r="AA332" s="324" t="s">
        <v>590</v>
      </c>
      <c r="AB332" s="324" t="s">
        <v>590</v>
      </c>
      <c r="AC332" s="324" t="s">
        <v>590</v>
      </c>
      <c r="AD332" s="324" t="s">
        <v>590</v>
      </c>
      <c r="AE332" s="324" t="s">
        <v>590</v>
      </c>
      <c r="AF332" s="324" t="s">
        <v>590</v>
      </c>
      <c r="AG332" s="324" t="s">
        <v>590</v>
      </c>
      <c r="AH332" s="324" t="s">
        <v>590</v>
      </c>
      <c r="AI332" s="324" t="s">
        <v>590</v>
      </c>
      <c r="AJ332" s="324" t="s">
        <v>590</v>
      </c>
      <c r="AK332" s="324" t="s">
        <v>590</v>
      </c>
      <c r="AL332" s="324" t="s">
        <v>590</v>
      </c>
      <c r="AM332" s="324" t="s">
        <v>590</v>
      </c>
      <c r="AN332" s="324" t="s">
        <v>590</v>
      </c>
      <c r="AO332" s="324" t="str">
        <f t="shared" si="398"/>
        <v>x</v>
      </c>
      <c r="AP332" s="324" t="s">
        <v>590</v>
      </c>
      <c r="AQ332" s="324" t="str">
        <f t="shared" si="398"/>
        <v>x</v>
      </c>
      <c r="AR332" s="324" t="e">
        <f t="shared" si="396"/>
        <v>#VALUE!</v>
      </c>
      <c r="AS332" s="324" t="e">
        <f t="shared" si="397"/>
        <v>#VALUE!</v>
      </c>
    </row>
    <row r="333" spans="1:45" x14ac:dyDescent="0.3">
      <c r="A333" s="302" t="s">
        <v>704</v>
      </c>
      <c r="B333" s="141" t="s">
        <v>580</v>
      </c>
      <c r="C333" s="301" t="s">
        <v>1143</v>
      </c>
      <c r="D333" s="324">
        <f>[1]Свод!L323</f>
        <v>10.835000000000001</v>
      </c>
      <c r="E333" s="324">
        <f>[1]Свод!N323</f>
        <v>10.914999999999999</v>
      </c>
      <c r="F333" s="324">
        <f>[1]Свод!P323</f>
        <v>10.509173000000001</v>
      </c>
      <c r="G333" s="324">
        <f>[1]Свод!R323</f>
        <v>10.509173000000001</v>
      </c>
      <c r="H333" s="324">
        <v>9.8333350000000017</v>
      </c>
      <c r="I333" s="313">
        <f>'[4]5.Производство'!$G$22</f>
        <v>9.8333350000000017</v>
      </c>
      <c r="J333" s="324">
        <v>10.012396999999996</v>
      </c>
      <c r="K333" s="313">
        <f>'[4]5.Производство'!$H$22</f>
        <v>9.8928699999999967</v>
      </c>
      <c r="L333" s="324">
        <v>10.258000000000001</v>
      </c>
      <c r="M333" s="313">
        <f>'[4]5.Производство'!$I$22</f>
        <v>10.258000000000001</v>
      </c>
      <c r="N333" s="324">
        <v>10.258000000000003</v>
      </c>
      <c r="O333" s="313">
        <f>'[4]5.Производство'!$P$22</f>
        <v>10.258000000000003</v>
      </c>
      <c r="P333" s="324">
        <v>58.175999999999995</v>
      </c>
      <c r="Q333" s="313">
        <f>'[4]5.Производство'!$Q$22</f>
        <v>10.258000000000003</v>
      </c>
      <c r="R333" s="324">
        <v>58.175999999999995</v>
      </c>
      <c r="S333" s="313">
        <f>'[4]5.Производство'!$R$22</f>
        <v>58.175999999999995</v>
      </c>
      <c r="T333" s="324">
        <v>58.175999999999995</v>
      </c>
      <c r="U333" s="313">
        <f>'[4]5.Производство'!$S$22</f>
        <v>58.175999999999995</v>
      </c>
      <c r="V333" s="324">
        <v>59.813000000000002</v>
      </c>
      <c r="W333" s="324">
        <f>[1]Свод!AH323</f>
        <v>59.813000000000002</v>
      </c>
      <c r="X333" s="324">
        <v>59.813000000000002</v>
      </c>
      <c r="Y333" s="324">
        <f>[1]Свод!AJ323</f>
        <v>59.813000000000002</v>
      </c>
      <c r="Z333" s="324">
        <v>59.813000000000002</v>
      </c>
      <c r="AA333" s="324">
        <f>[1]Свод!AL323</f>
        <v>59.813000000000002</v>
      </c>
      <c r="AB333" s="324">
        <v>59.813000000000002</v>
      </c>
      <c r="AC333" s="324">
        <f>[1]Свод!AN323</f>
        <v>59.813000000000002</v>
      </c>
      <c r="AD333" s="324">
        <v>59.813000000000002</v>
      </c>
      <c r="AE333" s="324">
        <f>[1]Свод!AP323</f>
        <v>59.813000000000002</v>
      </c>
      <c r="AF333" s="324">
        <v>59.813000000000002</v>
      </c>
      <c r="AG333" s="324">
        <f>[1]Свод!AR323</f>
        <v>59.813000000000002</v>
      </c>
      <c r="AH333" s="324">
        <v>48.213999999999999</v>
      </c>
      <c r="AI333" s="324">
        <f>[1]Свод!AT323</f>
        <v>48.213999999999999</v>
      </c>
      <c r="AJ333" s="324">
        <v>48.213999999999999</v>
      </c>
      <c r="AK333" s="324">
        <f>[1]Свод!AV323</f>
        <v>48.213999999999999</v>
      </c>
      <c r="AL333" s="324">
        <v>48.213999999999999</v>
      </c>
      <c r="AM333" s="324">
        <f>[1]Свод!AX323</f>
        <v>48.213999999999999</v>
      </c>
      <c r="AN333" s="324">
        <v>48.213999999999999</v>
      </c>
      <c r="AO333" s="324">
        <f t="shared" si="398"/>
        <v>48.213999999999999</v>
      </c>
      <c r="AP333" s="324">
        <v>48.213999999999999</v>
      </c>
      <c r="AQ333" s="324">
        <f t="shared" si="398"/>
        <v>48.213999999999999</v>
      </c>
      <c r="AR333" s="324">
        <f t="shared" si="396"/>
        <v>857.6060779999998</v>
      </c>
      <c r="AS333" s="324">
        <f t="shared" si="397"/>
        <v>809.56855099999984</v>
      </c>
    </row>
    <row r="334" spans="1:45" x14ac:dyDescent="0.3">
      <c r="A334" s="302" t="s">
        <v>705</v>
      </c>
      <c r="B334" s="141" t="s">
        <v>579</v>
      </c>
      <c r="C334" s="301" t="s">
        <v>1145</v>
      </c>
      <c r="D334" s="324">
        <f>[1]Свод!L324</f>
        <v>0</v>
      </c>
      <c r="E334" s="324">
        <f>[1]Свод!N324</f>
        <v>0</v>
      </c>
      <c r="F334" s="324">
        <f>[1]Свод!P324</f>
        <v>0</v>
      </c>
      <c r="G334" s="324">
        <f>[1]Свод!R324</f>
        <v>0</v>
      </c>
      <c r="H334" s="324">
        <v>485.07699999998999</v>
      </c>
      <c r="I334" s="313">
        <f>'[4]5.Производство'!$G$61</f>
        <v>485.07699999998999</v>
      </c>
      <c r="J334" s="324">
        <v>501.20400000000001</v>
      </c>
      <c r="K334" s="313">
        <f>'[4]5.Производство'!$H$61</f>
        <v>488.26390672496001</v>
      </c>
      <c r="L334" s="324">
        <v>505.58899999999994</v>
      </c>
      <c r="M334" s="313">
        <f>'[4]5.Производство'!$I$61</f>
        <v>505.58899999999994</v>
      </c>
      <c r="N334" s="324">
        <v>505.58899999999994</v>
      </c>
      <c r="O334" s="313">
        <f>'[4]5.Производство'!$P$61</f>
        <v>505.58899999999994</v>
      </c>
      <c r="P334" s="324">
        <v>505.58899999999994</v>
      </c>
      <c r="Q334" s="313">
        <f>'[4]5.Производство'!$S$61</f>
        <v>505.58899999999994</v>
      </c>
      <c r="R334" s="324">
        <v>505.58899999999994</v>
      </c>
      <c r="S334" s="313">
        <f>'[4]5.Производство'!$R$61</f>
        <v>505.58899999999994</v>
      </c>
      <c r="T334" s="324">
        <v>505.58899999999994</v>
      </c>
      <c r="U334" s="313">
        <f>'[4]5.Производство'!$S$61</f>
        <v>505.58899999999994</v>
      </c>
      <c r="V334" s="324">
        <v>0</v>
      </c>
      <c r="W334" s="324">
        <f>[1]Свод!AH324</f>
        <v>0</v>
      </c>
      <c r="X334" s="324">
        <v>0</v>
      </c>
      <c r="Y334" s="324">
        <f>[1]Свод!AJ324</f>
        <v>0</v>
      </c>
      <c r="Z334" s="324">
        <v>0</v>
      </c>
      <c r="AA334" s="324">
        <f>[1]Свод!AL324</f>
        <v>0</v>
      </c>
      <c r="AB334" s="324">
        <v>0</v>
      </c>
      <c r="AC334" s="324">
        <f>[1]Свод!AN324</f>
        <v>0</v>
      </c>
      <c r="AD334" s="324">
        <v>51.738999999999997</v>
      </c>
      <c r="AE334" s="324">
        <f>[1]Свод!AP324</f>
        <v>51.738999999999997</v>
      </c>
      <c r="AF334" s="324">
        <v>51.738999999999997</v>
      </c>
      <c r="AG334" s="324">
        <f>[1]Свод!AR324</f>
        <v>51.738999999999997</v>
      </c>
      <c r="AH334" s="324">
        <v>51.738999999999997</v>
      </c>
      <c r="AI334" s="324">
        <f>[1]Свод!AT324</f>
        <v>51.738999999999997</v>
      </c>
      <c r="AJ334" s="324">
        <v>51.738999999999997</v>
      </c>
      <c r="AK334" s="324">
        <f>[1]Свод!AV324</f>
        <v>51.738999999999997</v>
      </c>
      <c r="AL334" s="324">
        <v>51.738999999999997</v>
      </c>
      <c r="AM334" s="324">
        <f>[1]Свод!AX324</f>
        <v>51.738999999999997</v>
      </c>
      <c r="AN334" s="324">
        <v>51.738999999999997</v>
      </c>
      <c r="AO334" s="324">
        <f t="shared" si="398"/>
        <v>51.738999999999997</v>
      </c>
      <c r="AP334" s="324">
        <v>51.738999999999997</v>
      </c>
      <c r="AQ334" s="324">
        <f t="shared" si="398"/>
        <v>51.738999999999997</v>
      </c>
      <c r="AR334" s="324">
        <f t="shared" si="396"/>
        <v>3876.3989999999894</v>
      </c>
      <c r="AS334" s="324">
        <f t="shared" si="397"/>
        <v>3863.4589067249499</v>
      </c>
    </row>
    <row r="335" spans="1:45" x14ac:dyDescent="0.3">
      <c r="A335" s="302" t="s">
        <v>706</v>
      </c>
      <c r="B335" s="285" t="s">
        <v>907</v>
      </c>
      <c r="C335" s="301">
        <v>0</v>
      </c>
      <c r="D335" s="324" t="s">
        <v>590</v>
      </c>
      <c r="E335" s="324" t="s">
        <v>590</v>
      </c>
      <c r="F335" s="324" t="s">
        <v>590</v>
      </c>
      <c r="G335" s="324" t="s">
        <v>590</v>
      </c>
      <c r="H335" s="324" t="s">
        <v>590</v>
      </c>
      <c r="I335" s="324" t="s">
        <v>590</v>
      </c>
      <c r="J335" s="324" t="s">
        <v>590</v>
      </c>
      <c r="K335" s="324" t="s">
        <v>590</v>
      </c>
      <c r="L335" s="324" t="s">
        <v>590</v>
      </c>
      <c r="M335" s="324" t="s">
        <v>590</v>
      </c>
      <c r="N335" s="324" t="s">
        <v>590</v>
      </c>
      <c r="O335" s="324" t="s">
        <v>590</v>
      </c>
      <c r="P335" s="324" t="s">
        <v>590</v>
      </c>
      <c r="Q335" s="324" t="s">
        <v>590</v>
      </c>
      <c r="R335" s="324" t="s">
        <v>590</v>
      </c>
      <c r="S335" s="324" t="s">
        <v>590</v>
      </c>
      <c r="T335" s="324" t="s">
        <v>590</v>
      </c>
      <c r="U335" s="324" t="s">
        <v>590</v>
      </c>
      <c r="V335" s="324" t="s">
        <v>590</v>
      </c>
      <c r="W335" s="324" t="s">
        <v>590</v>
      </c>
      <c r="X335" s="324" t="s">
        <v>590</v>
      </c>
      <c r="Y335" s="324" t="s">
        <v>590</v>
      </c>
      <c r="Z335" s="324" t="s">
        <v>590</v>
      </c>
      <c r="AA335" s="324" t="s">
        <v>590</v>
      </c>
      <c r="AB335" s="324" t="s">
        <v>590</v>
      </c>
      <c r="AC335" s="324" t="s">
        <v>590</v>
      </c>
      <c r="AD335" s="324" t="s">
        <v>590</v>
      </c>
      <c r="AE335" s="324" t="s">
        <v>590</v>
      </c>
      <c r="AF335" s="324" t="s">
        <v>590</v>
      </c>
      <c r="AG335" s="324" t="s">
        <v>590</v>
      </c>
      <c r="AH335" s="324" t="s">
        <v>590</v>
      </c>
      <c r="AI335" s="324" t="s">
        <v>590</v>
      </c>
      <c r="AJ335" s="324" t="s">
        <v>590</v>
      </c>
      <c r="AK335" s="324" t="s">
        <v>590</v>
      </c>
      <c r="AL335" s="324" t="s">
        <v>590</v>
      </c>
      <c r="AM335" s="324" t="s">
        <v>590</v>
      </c>
      <c r="AN335" s="324" t="s">
        <v>590</v>
      </c>
      <c r="AO335" s="324" t="str">
        <f t="shared" si="398"/>
        <v>x</v>
      </c>
      <c r="AP335" s="324" t="s">
        <v>590</v>
      </c>
      <c r="AQ335" s="324" t="str">
        <f t="shared" si="398"/>
        <v>x</v>
      </c>
      <c r="AR335" s="324" t="str">
        <f t="shared" ref="AR335" si="399">AP335</f>
        <v>x</v>
      </c>
      <c r="AS335" s="324" t="str">
        <f t="shared" ref="AS335" si="400">AQ335</f>
        <v>x</v>
      </c>
    </row>
    <row r="336" spans="1:45" x14ac:dyDescent="0.3">
      <c r="A336" s="302" t="s">
        <v>707</v>
      </c>
      <c r="B336" s="141" t="s">
        <v>580</v>
      </c>
      <c r="C336" s="301" t="s">
        <v>1143</v>
      </c>
      <c r="D336" s="313">
        <v>0</v>
      </c>
      <c r="E336" s="313">
        <v>0</v>
      </c>
      <c r="F336" s="313">
        <v>0</v>
      </c>
      <c r="G336" s="313">
        <v>0</v>
      </c>
      <c r="H336" s="313">
        <v>0</v>
      </c>
      <c r="I336" s="313">
        <v>0</v>
      </c>
      <c r="J336" s="313">
        <v>0</v>
      </c>
      <c r="K336" s="313">
        <v>0</v>
      </c>
      <c r="L336" s="313">
        <v>0</v>
      </c>
      <c r="M336" s="313">
        <v>0</v>
      </c>
      <c r="N336" s="313">
        <v>0</v>
      </c>
      <c r="O336" s="313">
        <v>0</v>
      </c>
      <c r="P336" s="313">
        <v>0</v>
      </c>
      <c r="Q336" s="313">
        <v>0</v>
      </c>
      <c r="R336" s="313">
        <v>0</v>
      </c>
      <c r="S336" s="313">
        <v>0</v>
      </c>
      <c r="T336" s="313">
        <v>0</v>
      </c>
      <c r="U336" s="313">
        <v>0</v>
      </c>
      <c r="V336" s="313">
        <v>0</v>
      </c>
      <c r="W336" s="313">
        <v>0</v>
      </c>
      <c r="X336" s="313">
        <v>0</v>
      </c>
      <c r="Y336" s="313">
        <v>0</v>
      </c>
      <c r="Z336" s="313">
        <v>0</v>
      </c>
      <c r="AA336" s="313">
        <v>0</v>
      </c>
      <c r="AB336" s="313">
        <v>0</v>
      </c>
      <c r="AC336" s="313">
        <v>0</v>
      </c>
      <c r="AD336" s="313">
        <v>0</v>
      </c>
      <c r="AE336" s="313">
        <v>0</v>
      </c>
      <c r="AF336" s="313">
        <v>0</v>
      </c>
      <c r="AG336" s="313">
        <v>0</v>
      </c>
      <c r="AH336" s="313">
        <v>0</v>
      </c>
      <c r="AI336" s="313">
        <v>0</v>
      </c>
      <c r="AJ336" s="313">
        <v>0</v>
      </c>
      <c r="AK336" s="313">
        <v>0</v>
      </c>
      <c r="AL336" s="313">
        <v>0</v>
      </c>
      <c r="AM336" s="313">
        <v>0</v>
      </c>
      <c r="AN336" s="313">
        <v>0</v>
      </c>
      <c r="AO336" s="324">
        <f t="shared" si="398"/>
        <v>0</v>
      </c>
      <c r="AP336" s="313">
        <v>0</v>
      </c>
      <c r="AQ336" s="324">
        <f t="shared" si="398"/>
        <v>0</v>
      </c>
      <c r="AR336" s="313">
        <f t="shared" si="396"/>
        <v>0</v>
      </c>
      <c r="AS336" s="313">
        <f t="shared" si="397"/>
        <v>0</v>
      </c>
    </row>
    <row r="337" spans="1:45" x14ac:dyDescent="0.3">
      <c r="A337" s="302" t="s">
        <v>708</v>
      </c>
      <c r="B337" s="141" t="s">
        <v>581</v>
      </c>
      <c r="C337" s="301" t="s">
        <v>36</v>
      </c>
      <c r="D337" s="313">
        <v>0</v>
      </c>
      <c r="E337" s="313">
        <v>0</v>
      </c>
      <c r="F337" s="313">
        <v>0</v>
      </c>
      <c r="G337" s="313">
        <v>0</v>
      </c>
      <c r="H337" s="313">
        <v>0</v>
      </c>
      <c r="I337" s="313">
        <v>0</v>
      </c>
      <c r="J337" s="313">
        <v>0</v>
      </c>
      <c r="K337" s="313">
        <v>0</v>
      </c>
      <c r="L337" s="313">
        <v>0</v>
      </c>
      <c r="M337" s="313">
        <v>0</v>
      </c>
      <c r="N337" s="313">
        <v>0</v>
      </c>
      <c r="O337" s="313">
        <v>0</v>
      </c>
      <c r="P337" s="313">
        <v>0</v>
      </c>
      <c r="Q337" s="313">
        <v>0</v>
      </c>
      <c r="R337" s="313">
        <v>0</v>
      </c>
      <c r="S337" s="313">
        <v>0</v>
      </c>
      <c r="T337" s="313">
        <v>0</v>
      </c>
      <c r="U337" s="313">
        <v>0</v>
      </c>
      <c r="V337" s="313">
        <v>0</v>
      </c>
      <c r="W337" s="313">
        <v>0</v>
      </c>
      <c r="X337" s="313">
        <v>0</v>
      </c>
      <c r="Y337" s="313">
        <v>0</v>
      </c>
      <c r="Z337" s="313">
        <v>0</v>
      </c>
      <c r="AA337" s="313">
        <v>0</v>
      </c>
      <c r="AB337" s="313">
        <v>0</v>
      </c>
      <c r="AC337" s="313">
        <v>0</v>
      </c>
      <c r="AD337" s="313">
        <v>0</v>
      </c>
      <c r="AE337" s="313">
        <v>0</v>
      </c>
      <c r="AF337" s="313">
        <v>0</v>
      </c>
      <c r="AG337" s="313">
        <v>0</v>
      </c>
      <c r="AH337" s="313">
        <v>0</v>
      </c>
      <c r="AI337" s="313">
        <v>0</v>
      </c>
      <c r="AJ337" s="313">
        <v>0</v>
      </c>
      <c r="AK337" s="313">
        <v>0</v>
      </c>
      <c r="AL337" s="313">
        <v>0</v>
      </c>
      <c r="AM337" s="313">
        <v>0</v>
      </c>
      <c r="AN337" s="313">
        <v>0</v>
      </c>
      <c r="AO337" s="324">
        <f t="shared" si="398"/>
        <v>0</v>
      </c>
      <c r="AP337" s="313">
        <v>0</v>
      </c>
      <c r="AQ337" s="324">
        <f t="shared" si="398"/>
        <v>0</v>
      </c>
      <c r="AR337" s="313">
        <f t="shared" si="396"/>
        <v>0</v>
      </c>
      <c r="AS337" s="313">
        <f t="shared" si="397"/>
        <v>0</v>
      </c>
    </row>
    <row r="338" spans="1:45" x14ac:dyDescent="0.3">
      <c r="A338" s="302" t="s">
        <v>709</v>
      </c>
      <c r="B338" s="141" t="s">
        <v>579</v>
      </c>
      <c r="C338" s="301" t="s">
        <v>1145</v>
      </c>
      <c r="D338" s="313">
        <v>0</v>
      </c>
      <c r="E338" s="313">
        <v>0</v>
      </c>
      <c r="F338" s="313">
        <v>0</v>
      </c>
      <c r="G338" s="313">
        <v>0</v>
      </c>
      <c r="H338" s="313">
        <v>0</v>
      </c>
      <c r="I338" s="313">
        <v>0</v>
      </c>
      <c r="J338" s="313">
        <v>0</v>
      </c>
      <c r="K338" s="313">
        <v>0</v>
      </c>
      <c r="L338" s="313">
        <v>0</v>
      </c>
      <c r="M338" s="313">
        <v>0</v>
      </c>
      <c r="N338" s="313">
        <v>0</v>
      </c>
      <c r="O338" s="313">
        <v>0</v>
      </c>
      <c r="P338" s="313">
        <v>0</v>
      </c>
      <c r="Q338" s="313">
        <v>0</v>
      </c>
      <c r="R338" s="313">
        <v>0</v>
      </c>
      <c r="S338" s="313">
        <v>0</v>
      </c>
      <c r="T338" s="313">
        <v>0</v>
      </c>
      <c r="U338" s="313">
        <v>0</v>
      </c>
      <c r="V338" s="313">
        <v>0</v>
      </c>
      <c r="W338" s="313">
        <v>0</v>
      </c>
      <c r="X338" s="313">
        <v>0</v>
      </c>
      <c r="Y338" s="313">
        <v>0</v>
      </c>
      <c r="Z338" s="313">
        <v>0</v>
      </c>
      <c r="AA338" s="313">
        <v>0</v>
      </c>
      <c r="AB338" s="313">
        <v>0</v>
      </c>
      <c r="AC338" s="313">
        <v>0</v>
      </c>
      <c r="AD338" s="313">
        <v>0</v>
      </c>
      <c r="AE338" s="313">
        <v>0</v>
      </c>
      <c r="AF338" s="313">
        <v>0</v>
      </c>
      <c r="AG338" s="313">
        <v>0</v>
      </c>
      <c r="AH338" s="313">
        <v>0</v>
      </c>
      <c r="AI338" s="313">
        <v>0</v>
      </c>
      <c r="AJ338" s="313">
        <v>0</v>
      </c>
      <c r="AK338" s="313">
        <v>0</v>
      </c>
      <c r="AL338" s="313">
        <v>0</v>
      </c>
      <c r="AM338" s="313">
        <v>0</v>
      </c>
      <c r="AN338" s="313">
        <v>0</v>
      </c>
      <c r="AO338" s="324">
        <f t="shared" si="398"/>
        <v>0</v>
      </c>
      <c r="AP338" s="313">
        <v>0</v>
      </c>
      <c r="AQ338" s="324">
        <f t="shared" si="398"/>
        <v>0</v>
      </c>
      <c r="AR338" s="313">
        <f t="shared" si="396"/>
        <v>0</v>
      </c>
      <c r="AS338" s="313">
        <f t="shared" si="397"/>
        <v>0</v>
      </c>
    </row>
    <row r="339" spans="1:45" x14ac:dyDescent="0.3">
      <c r="A339" s="302" t="s">
        <v>710</v>
      </c>
      <c r="B339" s="285" t="s">
        <v>34</v>
      </c>
      <c r="C339" s="301">
        <v>0</v>
      </c>
      <c r="D339" s="324" t="s">
        <v>590</v>
      </c>
      <c r="E339" s="324" t="s">
        <v>590</v>
      </c>
      <c r="F339" s="324" t="s">
        <v>590</v>
      </c>
      <c r="G339" s="324" t="s">
        <v>590</v>
      </c>
      <c r="H339" s="324" t="s">
        <v>590</v>
      </c>
      <c r="I339" s="324" t="s">
        <v>590</v>
      </c>
      <c r="J339" s="324" t="s">
        <v>590</v>
      </c>
      <c r="K339" s="324" t="s">
        <v>590</v>
      </c>
      <c r="L339" s="324" t="s">
        <v>590</v>
      </c>
      <c r="M339" s="324" t="s">
        <v>590</v>
      </c>
      <c r="N339" s="324" t="s">
        <v>590</v>
      </c>
      <c r="O339" s="324" t="s">
        <v>590</v>
      </c>
      <c r="P339" s="324" t="s">
        <v>590</v>
      </c>
      <c r="Q339" s="324" t="s">
        <v>590</v>
      </c>
      <c r="R339" s="324" t="s">
        <v>590</v>
      </c>
      <c r="S339" s="324" t="s">
        <v>590</v>
      </c>
      <c r="T339" s="324" t="s">
        <v>590</v>
      </c>
      <c r="U339" s="324" t="s">
        <v>590</v>
      </c>
      <c r="V339" s="324" t="s">
        <v>590</v>
      </c>
      <c r="W339" s="324" t="s">
        <v>590</v>
      </c>
      <c r="X339" s="324" t="s">
        <v>590</v>
      </c>
      <c r="Y339" s="324" t="s">
        <v>590</v>
      </c>
      <c r="Z339" s="324" t="s">
        <v>590</v>
      </c>
      <c r="AA339" s="324" t="s">
        <v>590</v>
      </c>
      <c r="AB339" s="324" t="s">
        <v>590</v>
      </c>
      <c r="AC339" s="324" t="s">
        <v>590</v>
      </c>
      <c r="AD339" s="324" t="s">
        <v>590</v>
      </c>
      <c r="AE339" s="324" t="s">
        <v>590</v>
      </c>
      <c r="AF339" s="324" t="s">
        <v>590</v>
      </c>
      <c r="AG339" s="324" t="s">
        <v>590</v>
      </c>
      <c r="AH339" s="324" t="s">
        <v>590</v>
      </c>
      <c r="AI339" s="324" t="s">
        <v>590</v>
      </c>
      <c r="AJ339" s="324" t="s">
        <v>590</v>
      </c>
      <c r="AK339" s="324" t="s">
        <v>590</v>
      </c>
      <c r="AL339" s="324" t="s">
        <v>590</v>
      </c>
      <c r="AM339" s="324" t="s">
        <v>590</v>
      </c>
      <c r="AN339" s="324" t="s">
        <v>590</v>
      </c>
      <c r="AO339" s="324" t="str">
        <f t="shared" si="398"/>
        <v>x</v>
      </c>
      <c r="AP339" s="324" t="s">
        <v>590</v>
      </c>
      <c r="AQ339" s="324" t="str">
        <f t="shared" si="398"/>
        <v>x</v>
      </c>
      <c r="AR339" s="324" t="str">
        <f t="shared" ref="AR339" si="401">AP339</f>
        <v>x</v>
      </c>
      <c r="AS339" s="324" t="str">
        <f t="shared" ref="AS339" si="402">AQ339</f>
        <v>x</v>
      </c>
    </row>
    <row r="340" spans="1:45" x14ac:dyDescent="0.3">
      <c r="A340" s="302" t="s">
        <v>711</v>
      </c>
      <c r="B340" s="141" t="s">
        <v>580</v>
      </c>
      <c r="C340" s="301" t="s">
        <v>1143</v>
      </c>
      <c r="D340" s="324">
        <f>[1]Свод!L330</f>
        <v>0</v>
      </c>
      <c r="E340" s="324">
        <f>[1]Свод!N330</f>
        <v>0</v>
      </c>
      <c r="F340" s="324">
        <f>[1]Свод!P330</f>
        <v>19.809231</v>
      </c>
      <c r="G340" s="324">
        <f>[1]Свод!R330</f>
        <v>19.809231</v>
      </c>
      <c r="H340" s="324">
        <v>19.530944000000002</v>
      </c>
      <c r="I340" s="313">
        <f>'[4]5.Производство'!$G$28</f>
        <v>19.530944000000002</v>
      </c>
      <c r="J340" s="324">
        <v>20.070267000000001</v>
      </c>
      <c r="K340" s="313">
        <f>'[4]5.Производство'!$H$28</f>
        <v>20.070267000000001</v>
      </c>
      <c r="L340" s="324">
        <v>19.686</v>
      </c>
      <c r="M340" s="313">
        <f>'[4]5.Производство'!$I$28</f>
        <v>19.686</v>
      </c>
      <c r="N340" s="324">
        <v>19.686</v>
      </c>
      <c r="O340" s="313">
        <f>'[4]5.Производство'!$P$28</f>
        <v>19.686</v>
      </c>
      <c r="P340" s="324">
        <v>15.428000000000001</v>
      </c>
      <c r="Q340" s="313">
        <f>'[4]5.Производство'!$Q$28</f>
        <v>19.686</v>
      </c>
      <c r="R340" s="324">
        <v>15.428000000000001</v>
      </c>
      <c r="S340" s="313">
        <f>'[4]5.Производство'!$R$28</f>
        <v>15.428000000000001</v>
      </c>
      <c r="T340" s="324">
        <v>15.428000000000001</v>
      </c>
      <c r="U340" s="313">
        <f>'[4]5.Производство'!$S$28</f>
        <v>15.428000000000001</v>
      </c>
      <c r="V340" s="324">
        <v>16.263000000000002</v>
      </c>
      <c r="W340" s="324">
        <f>[1]Свод!AH330</f>
        <v>16.263000000000002</v>
      </c>
      <c r="X340" s="324">
        <v>16.263000000000002</v>
      </c>
      <c r="Y340" s="324">
        <f>[1]Свод!AJ330</f>
        <v>16.263000000000002</v>
      </c>
      <c r="Z340" s="324">
        <v>16.263000000000002</v>
      </c>
      <c r="AA340" s="324">
        <f>[1]Свод!AL330</f>
        <v>16.263000000000002</v>
      </c>
      <c r="AB340" s="324">
        <v>16.263000000000002</v>
      </c>
      <c r="AC340" s="324">
        <f>[1]Свод!AN330</f>
        <v>16.263000000000002</v>
      </c>
      <c r="AD340" s="324">
        <v>16.263000000000002</v>
      </c>
      <c r="AE340" s="324">
        <f>[1]Свод!AP330</f>
        <v>16.263000000000002</v>
      </c>
      <c r="AF340" s="324">
        <v>16.263000000000002</v>
      </c>
      <c r="AG340" s="324">
        <f>[1]Свод!AR330</f>
        <v>16.263000000000002</v>
      </c>
      <c r="AH340" s="324">
        <v>16.263000000000002</v>
      </c>
      <c r="AI340" s="324">
        <f>[1]Свод!AT330</f>
        <v>16.263000000000002</v>
      </c>
      <c r="AJ340" s="324">
        <v>16.263000000000002</v>
      </c>
      <c r="AK340" s="324">
        <f>[1]Свод!AV330</f>
        <v>16.263000000000002</v>
      </c>
      <c r="AL340" s="324">
        <v>16.263000000000002</v>
      </c>
      <c r="AM340" s="324">
        <f>[1]Свод!AX330</f>
        <v>16.263000000000002</v>
      </c>
      <c r="AN340" s="324">
        <v>16.263000000000002</v>
      </c>
      <c r="AO340" s="324">
        <f t="shared" si="398"/>
        <v>16.263000000000002</v>
      </c>
      <c r="AP340" s="324">
        <v>16.263000000000002</v>
      </c>
      <c r="AQ340" s="324">
        <f t="shared" si="398"/>
        <v>16.263000000000002</v>
      </c>
      <c r="AR340" s="324">
        <f t="shared" si="396"/>
        <v>343.76867299999998</v>
      </c>
      <c r="AS340" s="324">
        <f t="shared" si="397"/>
        <v>348.02667299999996</v>
      </c>
    </row>
    <row r="341" spans="1:45" x14ac:dyDescent="0.3">
      <c r="A341" s="302" t="s">
        <v>712</v>
      </c>
      <c r="B341" s="141" t="s">
        <v>579</v>
      </c>
      <c r="C341" s="301" t="s">
        <v>1145</v>
      </c>
      <c r="D341" s="324">
        <f>[1]Свод!L331</f>
        <v>0</v>
      </c>
      <c r="E341" s="324">
        <f>[1]Свод!N331</f>
        <v>0</v>
      </c>
      <c r="F341" s="324">
        <f>[1]Свод!P331</f>
        <v>0</v>
      </c>
      <c r="G341" s="324">
        <f>[1]Свод!R331</f>
        <v>0</v>
      </c>
      <c r="H341" s="324">
        <v>0</v>
      </c>
      <c r="I341" s="313">
        <v>0</v>
      </c>
      <c r="J341" s="324">
        <v>0</v>
      </c>
      <c r="K341" s="313">
        <v>0</v>
      </c>
      <c r="L341" s="324">
        <v>0</v>
      </c>
      <c r="M341" s="313">
        <v>0</v>
      </c>
      <c r="N341" s="324">
        <v>0</v>
      </c>
      <c r="O341" s="313">
        <v>0</v>
      </c>
      <c r="P341" s="324">
        <v>0</v>
      </c>
      <c r="Q341" s="313">
        <v>0</v>
      </c>
      <c r="R341" s="324">
        <v>0</v>
      </c>
      <c r="S341" s="313">
        <v>0</v>
      </c>
      <c r="T341" s="324">
        <v>0</v>
      </c>
      <c r="U341" s="313">
        <v>0</v>
      </c>
      <c r="V341" s="324">
        <v>0</v>
      </c>
      <c r="W341" s="324">
        <f>[1]Свод!AH331</f>
        <v>0</v>
      </c>
      <c r="X341" s="324">
        <v>0</v>
      </c>
      <c r="Y341" s="324">
        <f>[1]Свод!AJ331</f>
        <v>0</v>
      </c>
      <c r="Z341" s="324">
        <v>0</v>
      </c>
      <c r="AA341" s="324">
        <f>[1]Свод!AL331</f>
        <v>0</v>
      </c>
      <c r="AB341" s="324">
        <v>0</v>
      </c>
      <c r="AC341" s="324">
        <f>[1]Свод!AN331</f>
        <v>0</v>
      </c>
      <c r="AD341" s="324">
        <v>0</v>
      </c>
      <c r="AE341" s="324">
        <f>[1]Свод!AP331</f>
        <v>0</v>
      </c>
      <c r="AF341" s="324">
        <v>0</v>
      </c>
      <c r="AG341" s="324">
        <f>[1]Свод!AR331</f>
        <v>0</v>
      </c>
      <c r="AH341" s="324">
        <v>0</v>
      </c>
      <c r="AI341" s="324">
        <f>[1]Свод!AT331</f>
        <v>0</v>
      </c>
      <c r="AJ341" s="324">
        <v>0</v>
      </c>
      <c r="AK341" s="324">
        <f>[1]Свод!AV331</f>
        <v>0</v>
      </c>
      <c r="AL341" s="324">
        <v>0</v>
      </c>
      <c r="AM341" s="324">
        <f>[1]Свод!AX331</f>
        <v>0</v>
      </c>
      <c r="AN341" s="324">
        <v>0</v>
      </c>
      <c r="AO341" s="324">
        <f t="shared" si="398"/>
        <v>0</v>
      </c>
      <c r="AP341" s="324">
        <v>0</v>
      </c>
      <c r="AQ341" s="324">
        <f t="shared" si="398"/>
        <v>0</v>
      </c>
      <c r="AR341" s="324">
        <f t="shared" si="396"/>
        <v>0</v>
      </c>
      <c r="AS341" s="324">
        <f t="shared" si="397"/>
        <v>0</v>
      </c>
    </row>
    <row r="342" spans="1:45" x14ac:dyDescent="0.3">
      <c r="A342" s="302" t="s">
        <v>713</v>
      </c>
      <c r="B342" s="285" t="s">
        <v>35</v>
      </c>
      <c r="C342" s="301">
        <v>0</v>
      </c>
      <c r="D342" s="324" t="s">
        <v>590</v>
      </c>
      <c r="E342" s="324" t="s">
        <v>590</v>
      </c>
      <c r="F342" s="324" t="s">
        <v>590</v>
      </c>
      <c r="G342" s="324" t="s">
        <v>590</v>
      </c>
      <c r="H342" s="324" t="s">
        <v>590</v>
      </c>
      <c r="I342" s="324" t="s">
        <v>590</v>
      </c>
      <c r="J342" s="324" t="s">
        <v>590</v>
      </c>
      <c r="K342" s="324" t="s">
        <v>590</v>
      </c>
      <c r="L342" s="324" t="s">
        <v>590</v>
      </c>
      <c r="M342" s="324" t="s">
        <v>590</v>
      </c>
      <c r="N342" s="324" t="s">
        <v>590</v>
      </c>
      <c r="O342" s="324" t="s">
        <v>590</v>
      </c>
      <c r="P342" s="324" t="s">
        <v>590</v>
      </c>
      <c r="Q342" s="324" t="s">
        <v>590</v>
      </c>
      <c r="R342" s="324" t="s">
        <v>590</v>
      </c>
      <c r="S342" s="324" t="s">
        <v>590</v>
      </c>
      <c r="T342" s="324" t="s">
        <v>590</v>
      </c>
      <c r="U342" s="324" t="s">
        <v>590</v>
      </c>
      <c r="V342" s="324" t="s">
        <v>590</v>
      </c>
      <c r="W342" s="324" t="s">
        <v>590</v>
      </c>
      <c r="X342" s="324" t="s">
        <v>590</v>
      </c>
      <c r="Y342" s="324" t="s">
        <v>590</v>
      </c>
      <c r="Z342" s="324" t="s">
        <v>590</v>
      </c>
      <c r="AA342" s="324" t="s">
        <v>590</v>
      </c>
      <c r="AB342" s="324" t="s">
        <v>590</v>
      </c>
      <c r="AC342" s="324" t="s">
        <v>590</v>
      </c>
      <c r="AD342" s="324" t="s">
        <v>590</v>
      </c>
      <c r="AE342" s="324" t="s">
        <v>590</v>
      </c>
      <c r="AF342" s="324" t="s">
        <v>590</v>
      </c>
      <c r="AG342" s="324" t="s">
        <v>590</v>
      </c>
      <c r="AH342" s="324" t="s">
        <v>590</v>
      </c>
      <c r="AI342" s="324" t="s">
        <v>590</v>
      </c>
      <c r="AJ342" s="324" t="s">
        <v>590</v>
      </c>
      <c r="AK342" s="324" t="s">
        <v>590</v>
      </c>
      <c r="AL342" s="324" t="s">
        <v>590</v>
      </c>
      <c r="AM342" s="324" t="s">
        <v>590</v>
      </c>
      <c r="AN342" s="324" t="s">
        <v>590</v>
      </c>
      <c r="AO342" s="324" t="str">
        <f t="shared" si="398"/>
        <v>x</v>
      </c>
      <c r="AP342" s="324" t="s">
        <v>590</v>
      </c>
      <c r="AQ342" s="324" t="str">
        <f t="shared" si="398"/>
        <v>x</v>
      </c>
      <c r="AR342" s="324" t="str">
        <f t="shared" ref="AR342" si="403">AP342</f>
        <v>x</v>
      </c>
      <c r="AS342" s="324" t="str">
        <f t="shared" ref="AS342" si="404">AQ342</f>
        <v>x</v>
      </c>
    </row>
    <row r="343" spans="1:45" x14ac:dyDescent="0.3">
      <c r="A343" s="302" t="s">
        <v>714</v>
      </c>
      <c r="B343" s="141" t="s">
        <v>580</v>
      </c>
      <c r="C343" s="301" t="s">
        <v>1143</v>
      </c>
      <c r="D343" s="324">
        <f>[1]Свод!L333</f>
        <v>10.835000000000001</v>
      </c>
      <c r="E343" s="324">
        <f>[1]Свод!N333</f>
        <v>10.914999999999999</v>
      </c>
      <c r="F343" s="324">
        <f>[1]Свод!P333</f>
        <v>10.524035</v>
      </c>
      <c r="G343" s="324">
        <f>[1]Свод!R333</f>
        <v>10.524035</v>
      </c>
      <c r="H343" s="324">
        <v>9.8435860000000002</v>
      </c>
      <c r="I343" s="313">
        <f>'[4]5.Производство'!$G$57</f>
        <v>9.8435860000000002</v>
      </c>
      <c r="J343" s="324">
        <v>10.020614999999999</v>
      </c>
      <c r="K343" s="313">
        <f>'[4]5.Производство'!$H$57</f>
        <v>9.9010879999999997</v>
      </c>
      <c r="L343" s="324">
        <v>10.272</v>
      </c>
      <c r="M343" s="313">
        <f>'[4]5.Производство'!$I$57</f>
        <v>10.272</v>
      </c>
      <c r="N343" s="324">
        <v>10.272</v>
      </c>
      <c r="O343" s="313">
        <f>'[4]5.Производство'!$P$57</f>
        <v>10.272</v>
      </c>
      <c r="P343" s="324">
        <v>57.340999999999994</v>
      </c>
      <c r="Q343" s="313">
        <f>'[4]5.Производство'!$Q$57</f>
        <v>10.272</v>
      </c>
      <c r="R343" s="324">
        <v>57.340999999999994</v>
      </c>
      <c r="S343" s="313">
        <f>'[4]5.Производство'!$R$57</f>
        <v>57.340999999999994</v>
      </c>
      <c r="T343" s="324">
        <v>57.340999999999994</v>
      </c>
      <c r="U343" s="313">
        <f>'[4]5.Производство'!$S$57</f>
        <v>57.340999999999994</v>
      </c>
      <c r="V343" s="324">
        <v>57.340999999999994</v>
      </c>
      <c r="W343" s="324">
        <f>[1]Свод!AH333</f>
        <v>57.340999999999994</v>
      </c>
      <c r="X343" s="324">
        <v>57.340999999999994</v>
      </c>
      <c r="Y343" s="324">
        <f>[1]Свод!AJ333</f>
        <v>57.340999999999994</v>
      </c>
      <c r="Z343" s="324">
        <v>57.340999999999994</v>
      </c>
      <c r="AA343" s="324">
        <f>[1]Свод!AL333</f>
        <v>57.340999999999994</v>
      </c>
      <c r="AB343" s="324">
        <v>57.340999999999994</v>
      </c>
      <c r="AC343" s="324">
        <f>[1]Свод!AN333</f>
        <v>57.340999999999994</v>
      </c>
      <c r="AD343" s="324">
        <v>57.340999999999994</v>
      </c>
      <c r="AE343" s="324">
        <f>[1]Свод!AP333</f>
        <v>57.340999999999994</v>
      </c>
      <c r="AF343" s="324">
        <v>57.340999999999994</v>
      </c>
      <c r="AG343" s="324">
        <f>[1]Свод!AR333</f>
        <v>57.340999999999994</v>
      </c>
      <c r="AH343" s="324">
        <v>57.340999999999994</v>
      </c>
      <c r="AI343" s="324">
        <f>[1]Свод!AT333</f>
        <v>57.340999999999994</v>
      </c>
      <c r="AJ343" s="324">
        <v>57.340999999999994</v>
      </c>
      <c r="AK343" s="324">
        <f>[1]Свод!AV333</f>
        <v>57.340999999999994</v>
      </c>
      <c r="AL343" s="324">
        <v>57.340999999999994</v>
      </c>
      <c r="AM343" s="324">
        <f>[1]Свод!AX333</f>
        <v>57.340999999999994</v>
      </c>
      <c r="AN343" s="324">
        <v>57.340999999999994</v>
      </c>
      <c r="AO343" s="324">
        <f t="shared" si="398"/>
        <v>57.340999999999994</v>
      </c>
      <c r="AP343" s="324">
        <v>57.340999999999994</v>
      </c>
      <c r="AQ343" s="324">
        <f t="shared" si="398"/>
        <v>57.340999999999994</v>
      </c>
      <c r="AR343" s="324">
        <f t="shared" si="396"/>
        <v>885.98027100000002</v>
      </c>
      <c r="AS343" s="324">
        <f t="shared" si="397"/>
        <v>838.79174400000011</v>
      </c>
    </row>
    <row r="344" spans="1:45" x14ac:dyDescent="0.3">
      <c r="A344" s="302" t="s">
        <v>715</v>
      </c>
      <c r="B344" s="141" t="s">
        <v>581</v>
      </c>
      <c r="C344" s="301" t="s">
        <v>36</v>
      </c>
      <c r="D344" s="313">
        <v>0</v>
      </c>
      <c r="E344" s="313">
        <v>0</v>
      </c>
      <c r="F344" s="313">
        <v>0</v>
      </c>
      <c r="G344" s="313">
        <v>0</v>
      </c>
      <c r="H344" s="313">
        <v>0</v>
      </c>
      <c r="I344" s="313">
        <v>0</v>
      </c>
      <c r="J344" s="313">
        <v>0</v>
      </c>
      <c r="K344" s="313">
        <v>0</v>
      </c>
      <c r="L344" s="313">
        <v>0</v>
      </c>
      <c r="M344" s="313">
        <v>0</v>
      </c>
      <c r="N344" s="313">
        <v>0</v>
      </c>
      <c r="O344" s="313">
        <v>0</v>
      </c>
      <c r="P344" s="313">
        <v>0</v>
      </c>
      <c r="Q344" s="313">
        <v>0</v>
      </c>
      <c r="R344" s="313">
        <v>0</v>
      </c>
      <c r="S344" s="313">
        <v>0</v>
      </c>
      <c r="T344" s="313">
        <v>0</v>
      </c>
      <c r="U344" s="313">
        <v>0</v>
      </c>
      <c r="V344" s="313">
        <v>0</v>
      </c>
      <c r="W344" s="313">
        <v>0</v>
      </c>
      <c r="X344" s="313">
        <v>0</v>
      </c>
      <c r="Y344" s="313">
        <v>0</v>
      </c>
      <c r="Z344" s="313">
        <v>0</v>
      </c>
      <c r="AA344" s="313">
        <v>0</v>
      </c>
      <c r="AB344" s="313">
        <v>0</v>
      </c>
      <c r="AC344" s="313">
        <v>0</v>
      </c>
      <c r="AD344" s="313">
        <v>0</v>
      </c>
      <c r="AE344" s="313">
        <v>0</v>
      </c>
      <c r="AF344" s="313">
        <v>0</v>
      </c>
      <c r="AG344" s="313">
        <v>0</v>
      </c>
      <c r="AH344" s="313">
        <v>0</v>
      </c>
      <c r="AI344" s="313">
        <v>0</v>
      </c>
      <c r="AJ344" s="313">
        <v>0</v>
      </c>
      <c r="AK344" s="313">
        <v>0</v>
      </c>
      <c r="AL344" s="313">
        <v>0</v>
      </c>
      <c r="AM344" s="313">
        <v>0</v>
      </c>
      <c r="AN344" s="313">
        <v>0</v>
      </c>
      <c r="AO344" s="324">
        <f t="shared" si="398"/>
        <v>0</v>
      </c>
      <c r="AP344" s="313">
        <v>0</v>
      </c>
      <c r="AQ344" s="324">
        <f t="shared" si="398"/>
        <v>0</v>
      </c>
      <c r="AR344" s="313">
        <f t="shared" si="396"/>
        <v>0</v>
      </c>
      <c r="AS344" s="313">
        <f t="shared" si="397"/>
        <v>0</v>
      </c>
    </row>
    <row r="345" spans="1:45" x14ac:dyDescent="0.3">
      <c r="A345" s="302" t="s">
        <v>716</v>
      </c>
      <c r="B345" s="141" t="s">
        <v>579</v>
      </c>
      <c r="C345" s="301" t="s">
        <v>1145</v>
      </c>
      <c r="D345" s="324">
        <f>[1]Свод!L335</f>
        <v>0</v>
      </c>
      <c r="E345" s="324">
        <f>[1]Свод!N335</f>
        <v>433.98494997562307</v>
      </c>
      <c r="F345" s="324">
        <f>[1]Свод!P335</f>
        <v>484.37659297580001</v>
      </c>
      <c r="G345" s="324">
        <f>[1]Свод!R335</f>
        <v>484.37659297580001</v>
      </c>
      <c r="H345" s="324">
        <v>464.28358745691702</v>
      </c>
      <c r="I345" s="313">
        <f>'[4]5.Производство'!$G$75</f>
        <v>464.28358745691702</v>
      </c>
      <c r="J345" s="324">
        <v>482.42462931835001</v>
      </c>
      <c r="K345" s="313">
        <f>'[4]5.Производство'!$H$75</f>
        <v>469.48453604331002</v>
      </c>
      <c r="L345" s="324">
        <v>484.65999999999997</v>
      </c>
      <c r="M345" s="313">
        <f>'[4]5.Производство'!$I$75</f>
        <v>484.65999999999997</v>
      </c>
      <c r="N345" s="324">
        <v>484.65999999999997</v>
      </c>
      <c r="O345" s="313">
        <f>'[4]5.Производство'!$P$75</f>
        <v>484.65999999999997</v>
      </c>
      <c r="P345" s="324">
        <v>484.65999999999997</v>
      </c>
      <c r="Q345" s="313">
        <f>'[4]5.Производство'!$S$75</f>
        <v>484.65999999999997</v>
      </c>
      <c r="R345" s="324">
        <v>484.65999999999997</v>
      </c>
      <c r="S345" s="313">
        <f>'[4]5.Производство'!$R$75</f>
        <v>484.65999999999997</v>
      </c>
      <c r="T345" s="324">
        <v>484.65999999999997</v>
      </c>
      <c r="U345" s="313">
        <f>'[4]5.Производство'!$S$75</f>
        <v>484.65999999999997</v>
      </c>
      <c r="V345" s="324">
        <v>488.71200000000005</v>
      </c>
      <c r="W345" s="324">
        <f>[1]Свод!AH335</f>
        <v>488.71200000000005</v>
      </c>
      <c r="X345" s="324">
        <v>488.71200000000005</v>
      </c>
      <c r="Y345" s="324">
        <f>[1]Свод!AJ335</f>
        <v>488.71200000000005</v>
      </c>
      <c r="Z345" s="324">
        <v>488.71200000000005</v>
      </c>
      <c r="AA345" s="324">
        <f>[1]Свод!AL335</f>
        <v>488.71200000000005</v>
      </c>
      <c r="AB345" s="324">
        <v>488.71200000000005</v>
      </c>
      <c r="AC345" s="324">
        <f>[1]Свод!AN335</f>
        <v>488.71200000000005</v>
      </c>
      <c r="AD345" s="324">
        <v>488.71200000000005</v>
      </c>
      <c r="AE345" s="324">
        <f>[1]Свод!AP335</f>
        <v>488.71200000000005</v>
      </c>
      <c r="AF345" s="324">
        <v>488.71200000000005</v>
      </c>
      <c r="AG345" s="324">
        <f>[1]Свод!AR335</f>
        <v>488.71200000000005</v>
      </c>
      <c r="AH345" s="324">
        <v>488.71200000000005</v>
      </c>
      <c r="AI345" s="324">
        <f>[1]Свод!AT335</f>
        <v>488.71200000000005</v>
      </c>
      <c r="AJ345" s="324">
        <v>488.71200000000005</v>
      </c>
      <c r="AK345" s="324">
        <f>[1]Свод!AV335</f>
        <v>488.71200000000005</v>
      </c>
      <c r="AL345" s="324">
        <v>488.71200000000005</v>
      </c>
      <c r="AM345" s="324">
        <f>[1]Свод!AX335</f>
        <v>488.71200000000005</v>
      </c>
      <c r="AN345" s="324">
        <v>488.71200000000005</v>
      </c>
      <c r="AO345" s="324">
        <f t="shared" si="398"/>
        <v>488.71200000000005</v>
      </c>
      <c r="AP345" s="324">
        <v>488.71200000000005</v>
      </c>
      <c r="AQ345" s="324">
        <f t="shared" si="398"/>
        <v>488.71200000000005</v>
      </c>
      <c r="AR345" s="324">
        <f t="shared" si="396"/>
        <v>10148.578352702492</v>
      </c>
      <c r="AS345" s="324">
        <f t="shared" si="397"/>
        <v>10135.638259427453</v>
      </c>
    </row>
    <row r="346" spans="1:45" x14ac:dyDescent="0.3">
      <c r="A346" s="302" t="s">
        <v>582</v>
      </c>
      <c r="B346" s="295" t="s">
        <v>615</v>
      </c>
      <c r="C346" s="301">
        <v>0</v>
      </c>
      <c r="D346" s="324" t="s">
        <v>590</v>
      </c>
      <c r="E346" s="324" t="s">
        <v>590</v>
      </c>
      <c r="F346" s="324" t="s">
        <v>590</v>
      </c>
      <c r="G346" s="324" t="s">
        <v>590</v>
      </c>
      <c r="H346" s="324" t="s">
        <v>590</v>
      </c>
      <c r="I346" s="324" t="s">
        <v>590</v>
      </c>
      <c r="J346" s="324" t="s">
        <v>590</v>
      </c>
      <c r="K346" s="324" t="s">
        <v>590</v>
      </c>
      <c r="L346" s="324" t="s">
        <v>590</v>
      </c>
      <c r="M346" s="324" t="s">
        <v>590</v>
      </c>
      <c r="N346" s="324" t="s">
        <v>590</v>
      </c>
      <c r="O346" s="324" t="s">
        <v>590</v>
      </c>
      <c r="P346" s="324" t="s">
        <v>590</v>
      </c>
      <c r="Q346" s="324" t="s">
        <v>590</v>
      </c>
      <c r="R346" s="324" t="s">
        <v>590</v>
      </c>
      <c r="S346" s="324" t="s">
        <v>590</v>
      </c>
      <c r="T346" s="324" t="s">
        <v>590</v>
      </c>
      <c r="U346" s="324" t="s">
        <v>590</v>
      </c>
      <c r="V346" s="324" t="s">
        <v>590</v>
      </c>
      <c r="W346" s="324" t="s">
        <v>590</v>
      </c>
      <c r="X346" s="324" t="s">
        <v>590</v>
      </c>
      <c r="Y346" s="324" t="s">
        <v>590</v>
      </c>
      <c r="Z346" s="324" t="s">
        <v>590</v>
      </c>
      <c r="AA346" s="324" t="s">
        <v>590</v>
      </c>
      <c r="AB346" s="324" t="s">
        <v>590</v>
      </c>
      <c r="AC346" s="324" t="s">
        <v>590</v>
      </c>
      <c r="AD346" s="324" t="s">
        <v>590</v>
      </c>
      <c r="AE346" s="324" t="s">
        <v>590</v>
      </c>
      <c r="AF346" s="324" t="s">
        <v>590</v>
      </c>
      <c r="AG346" s="324" t="s">
        <v>590</v>
      </c>
      <c r="AH346" s="324" t="s">
        <v>590</v>
      </c>
      <c r="AI346" s="324" t="s">
        <v>590</v>
      </c>
      <c r="AJ346" s="324" t="s">
        <v>590</v>
      </c>
      <c r="AK346" s="324" t="s">
        <v>590</v>
      </c>
      <c r="AL346" s="324" t="s">
        <v>590</v>
      </c>
      <c r="AM346" s="324" t="s">
        <v>590</v>
      </c>
      <c r="AN346" s="324" t="s">
        <v>590</v>
      </c>
      <c r="AO346" s="324" t="str">
        <f t="shared" si="398"/>
        <v>x</v>
      </c>
      <c r="AP346" s="324" t="s">
        <v>590</v>
      </c>
      <c r="AQ346" s="324" t="str">
        <f t="shared" si="398"/>
        <v>x</v>
      </c>
      <c r="AR346" s="324" t="str">
        <f t="shared" ref="AR346" si="405">AP346</f>
        <v>x</v>
      </c>
      <c r="AS346" s="324" t="str">
        <f t="shared" ref="AS346" si="406">AQ346</f>
        <v>x</v>
      </c>
    </row>
    <row r="347" spans="1:45" ht="19.2" customHeight="1" x14ac:dyDescent="0.3">
      <c r="A347" s="302" t="s">
        <v>584</v>
      </c>
      <c r="B347" s="285" t="s">
        <v>1037</v>
      </c>
      <c r="C347" s="301" t="s">
        <v>1143</v>
      </c>
      <c r="D347" s="313">
        <v>0</v>
      </c>
      <c r="E347" s="313">
        <v>0</v>
      </c>
      <c r="F347" s="313">
        <v>0</v>
      </c>
      <c r="G347" s="313">
        <v>0</v>
      </c>
      <c r="H347" s="313">
        <v>0</v>
      </c>
      <c r="I347" s="313">
        <v>0</v>
      </c>
      <c r="J347" s="313">
        <v>0</v>
      </c>
      <c r="K347" s="313">
        <v>0</v>
      </c>
      <c r="L347" s="313">
        <v>0</v>
      </c>
      <c r="M347" s="313">
        <v>0</v>
      </c>
      <c r="N347" s="313">
        <v>0</v>
      </c>
      <c r="O347" s="313">
        <v>0</v>
      </c>
      <c r="P347" s="313">
        <v>0</v>
      </c>
      <c r="Q347" s="313">
        <v>0</v>
      </c>
      <c r="R347" s="313">
        <v>0</v>
      </c>
      <c r="S347" s="313">
        <v>0</v>
      </c>
      <c r="T347" s="313">
        <v>0</v>
      </c>
      <c r="U347" s="313">
        <v>0</v>
      </c>
      <c r="V347" s="313">
        <v>0</v>
      </c>
      <c r="W347" s="313">
        <v>0</v>
      </c>
      <c r="X347" s="313">
        <v>0</v>
      </c>
      <c r="Y347" s="313">
        <v>0</v>
      </c>
      <c r="Z347" s="313">
        <v>0</v>
      </c>
      <c r="AA347" s="313">
        <v>0</v>
      </c>
      <c r="AB347" s="313">
        <v>0</v>
      </c>
      <c r="AC347" s="313">
        <v>0</v>
      </c>
      <c r="AD347" s="313">
        <v>0</v>
      </c>
      <c r="AE347" s="313">
        <v>0</v>
      </c>
      <c r="AF347" s="313">
        <v>0</v>
      </c>
      <c r="AG347" s="313">
        <v>0</v>
      </c>
      <c r="AH347" s="313">
        <v>0</v>
      </c>
      <c r="AI347" s="313">
        <v>0</v>
      </c>
      <c r="AJ347" s="313">
        <v>0</v>
      </c>
      <c r="AK347" s="313">
        <v>0</v>
      </c>
      <c r="AL347" s="313">
        <v>0</v>
      </c>
      <c r="AM347" s="313">
        <v>0</v>
      </c>
      <c r="AN347" s="313">
        <v>0</v>
      </c>
      <c r="AO347" s="324">
        <f t="shared" si="398"/>
        <v>0</v>
      </c>
      <c r="AP347" s="313">
        <v>0</v>
      </c>
      <c r="AQ347" s="324">
        <f t="shared" si="398"/>
        <v>0</v>
      </c>
      <c r="AR347" s="313">
        <f t="shared" si="396"/>
        <v>0</v>
      </c>
      <c r="AS347" s="313">
        <f t="shared" si="397"/>
        <v>0</v>
      </c>
    </row>
    <row r="348" spans="1:45" ht="31.2" x14ac:dyDescent="0.3">
      <c r="A348" s="302" t="s">
        <v>717</v>
      </c>
      <c r="B348" s="141" t="s">
        <v>1038</v>
      </c>
      <c r="C348" s="301" t="s">
        <v>1143</v>
      </c>
      <c r="D348" s="313">
        <v>0</v>
      </c>
      <c r="E348" s="313">
        <v>0</v>
      </c>
      <c r="F348" s="313">
        <v>0</v>
      </c>
      <c r="G348" s="313">
        <v>0</v>
      </c>
      <c r="H348" s="313">
        <v>0</v>
      </c>
      <c r="I348" s="313">
        <v>0</v>
      </c>
      <c r="J348" s="313">
        <v>0</v>
      </c>
      <c r="K348" s="313">
        <v>0</v>
      </c>
      <c r="L348" s="313">
        <v>0</v>
      </c>
      <c r="M348" s="313">
        <v>0</v>
      </c>
      <c r="N348" s="313">
        <v>0</v>
      </c>
      <c r="O348" s="313">
        <v>0</v>
      </c>
      <c r="P348" s="313">
        <v>0</v>
      </c>
      <c r="Q348" s="313">
        <v>0</v>
      </c>
      <c r="R348" s="313">
        <v>0</v>
      </c>
      <c r="S348" s="313">
        <v>0</v>
      </c>
      <c r="T348" s="313">
        <v>0</v>
      </c>
      <c r="U348" s="313">
        <v>0</v>
      </c>
      <c r="V348" s="313">
        <v>0</v>
      </c>
      <c r="W348" s="313">
        <v>0</v>
      </c>
      <c r="X348" s="313">
        <v>0</v>
      </c>
      <c r="Y348" s="313">
        <v>0</v>
      </c>
      <c r="Z348" s="313">
        <v>0</v>
      </c>
      <c r="AA348" s="313">
        <v>0</v>
      </c>
      <c r="AB348" s="313">
        <v>0</v>
      </c>
      <c r="AC348" s="313">
        <v>0</v>
      </c>
      <c r="AD348" s="313">
        <v>0</v>
      </c>
      <c r="AE348" s="313">
        <v>0</v>
      </c>
      <c r="AF348" s="313">
        <v>0</v>
      </c>
      <c r="AG348" s="313">
        <v>0</v>
      </c>
      <c r="AH348" s="313">
        <v>0</v>
      </c>
      <c r="AI348" s="313">
        <v>0</v>
      </c>
      <c r="AJ348" s="313">
        <v>0</v>
      </c>
      <c r="AK348" s="313">
        <v>0</v>
      </c>
      <c r="AL348" s="313">
        <v>0</v>
      </c>
      <c r="AM348" s="313">
        <v>0</v>
      </c>
      <c r="AN348" s="313">
        <v>0</v>
      </c>
      <c r="AO348" s="324">
        <f t="shared" si="398"/>
        <v>0</v>
      </c>
      <c r="AP348" s="313">
        <v>0</v>
      </c>
      <c r="AQ348" s="324">
        <f t="shared" si="398"/>
        <v>0</v>
      </c>
      <c r="AR348" s="313">
        <f t="shared" si="396"/>
        <v>0</v>
      </c>
      <c r="AS348" s="313">
        <f t="shared" si="397"/>
        <v>0</v>
      </c>
    </row>
    <row r="349" spans="1:45" x14ac:dyDescent="0.3">
      <c r="A349" s="302" t="s">
        <v>904</v>
      </c>
      <c r="B349" s="292" t="s">
        <v>952</v>
      </c>
      <c r="C349" s="301" t="s">
        <v>1143</v>
      </c>
      <c r="D349" s="313">
        <v>0</v>
      </c>
      <c r="E349" s="313">
        <v>0</v>
      </c>
      <c r="F349" s="313">
        <v>0</v>
      </c>
      <c r="G349" s="313">
        <v>0</v>
      </c>
      <c r="H349" s="313">
        <v>0</v>
      </c>
      <c r="I349" s="313">
        <v>0</v>
      </c>
      <c r="J349" s="313">
        <v>0</v>
      </c>
      <c r="K349" s="313">
        <v>0</v>
      </c>
      <c r="L349" s="313">
        <v>0</v>
      </c>
      <c r="M349" s="313">
        <v>0</v>
      </c>
      <c r="N349" s="313">
        <v>0</v>
      </c>
      <c r="O349" s="313">
        <v>0</v>
      </c>
      <c r="P349" s="313">
        <v>0</v>
      </c>
      <c r="Q349" s="313">
        <v>0</v>
      </c>
      <c r="R349" s="313">
        <v>0</v>
      </c>
      <c r="S349" s="313">
        <v>0</v>
      </c>
      <c r="T349" s="313">
        <v>0</v>
      </c>
      <c r="U349" s="313">
        <v>0</v>
      </c>
      <c r="V349" s="313">
        <v>0</v>
      </c>
      <c r="W349" s="313">
        <v>0</v>
      </c>
      <c r="X349" s="313">
        <v>0</v>
      </c>
      <c r="Y349" s="313">
        <v>0</v>
      </c>
      <c r="Z349" s="313">
        <v>0</v>
      </c>
      <c r="AA349" s="313">
        <v>0</v>
      </c>
      <c r="AB349" s="313">
        <v>0</v>
      </c>
      <c r="AC349" s="313">
        <v>0</v>
      </c>
      <c r="AD349" s="313">
        <v>0</v>
      </c>
      <c r="AE349" s="313">
        <v>0</v>
      </c>
      <c r="AF349" s="313">
        <v>0</v>
      </c>
      <c r="AG349" s="313">
        <v>0</v>
      </c>
      <c r="AH349" s="313">
        <v>0</v>
      </c>
      <c r="AI349" s="313">
        <v>0</v>
      </c>
      <c r="AJ349" s="313">
        <v>0</v>
      </c>
      <c r="AK349" s="313">
        <v>0</v>
      </c>
      <c r="AL349" s="313">
        <v>0</v>
      </c>
      <c r="AM349" s="313">
        <v>0</v>
      </c>
      <c r="AN349" s="313">
        <v>0</v>
      </c>
      <c r="AO349" s="324">
        <f t="shared" si="398"/>
        <v>0</v>
      </c>
      <c r="AP349" s="313">
        <v>0</v>
      </c>
      <c r="AQ349" s="324">
        <f t="shared" si="398"/>
        <v>0</v>
      </c>
      <c r="AR349" s="313">
        <f t="shared" si="396"/>
        <v>0</v>
      </c>
      <c r="AS349" s="313">
        <f t="shared" si="397"/>
        <v>0</v>
      </c>
    </row>
    <row r="350" spans="1:45" x14ac:dyDescent="0.3">
      <c r="A350" s="302" t="s">
        <v>903</v>
      </c>
      <c r="B350" s="292" t="s">
        <v>953</v>
      </c>
      <c r="C350" s="301" t="s">
        <v>1143</v>
      </c>
      <c r="D350" s="313">
        <v>0</v>
      </c>
      <c r="E350" s="313">
        <v>0</v>
      </c>
      <c r="F350" s="313">
        <v>0</v>
      </c>
      <c r="G350" s="313">
        <v>0</v>
      </c>
      <c r="H350" s="313">
        <v>0</v>
      </c>
      <c r="I350" s="313">
        <v>0</v>
      </c>
      <c r="J350" s="313">
        <v>0</v>
      </c>
      <c r="K350" s="313">
        <v>0</v>
      </c>
      <c r="L350" s="313">
        <v>0</v>
      </c>
      <c r="M350" s="313">
        <v>0</v>
      </c>
      <c r="N350" s="313">
        <v>0</v>
      </c>
      <c r="O350" s="313">
        <v>0</v>
      </c>
      <c r="P350" s="313">
        <v>0</v>
      </c>
      <c r="Q350" s="313">
        <v>0</v>
      </c>
      <c r="R350" s="313">
        <v>0</v>
      </c>
      <c r="S350" s="313">
        <v>0</v>
      </c>
      <c r="T350" s="313">
        <v>0</v>
      </c>
      <c r="U350" s="313">
        <v>0</v>
      </c>
      <c r="V350" s="313">
        <v>0</v>
      </c>
      <c r="W350" s="313">
        <v>0</v>
      </c>
      <c r="X350" s="313">
        <v>0</v>
      </c>
      <c r="Y350" s="313">
        <v>0</v>
      </c>
      <c r="Z350" s="313">
        <v>0</v>
      </c>
      <c r="AA350" s="313">
        <v>0</v>
      </c>
      <c r="AB350" s="313">
        <v>0</v>
      </c>
      <c r="AC350" s="313">
        <v>0</v>
      </c>
      <c r="AD350" s="313">
        <v>0</v>
      </c>
      <c r="AE350" s="313">
        <v>0</v>
      </c>
      <c r="AF350" s="313">
        <v>0</v>
      </c>
      <c r="AG350" s="313">
        <v>0</v>
      </c>
      <c r="AH350" s="313">
        <v>0</v>
      </c>
      <c r="AI350" s="313">
        <v>0</v>
      </c>
      <c r="AJ350" s="313">
        <v>0</v>
      </c>
      <c r="AK350" s="313">
        <v>0</v>
      </c>
      <c r="AL350" s="313">
        <v>0</v>
      </c>
      <c r="AM350" s="313">
        <v>0</v>
      </c>
      <c r="AN350" s="313">
        <v>0</v>
      </c>
      <c r="AO350" s="324">
        <f t="shared" si="398"/>
        <v>0</v>
      </c>
      <c r="AP350" s="313">
        <v>0</v>
      </c>
      <c r="AQ350" s="324">
        <f t="shared" si="398"/>
        <v>0</v>
      </c>
      <c r="AR350" s="313">
        <f t="shared" si="396"/>
        <v>0</v>
      </c>
      <c r="AS350" s="313">
        <f t="shared" si="397"/>
        <v>0</v>
      </c>
    </row>
    <row r="351" spans="1:45" x14ac:dyDescent="0.3">
      <c r="A351" s="302" t="s">
        <v>871</v>
      </c>
      <c r="B351" s="285" t="s">
        <v>998</v>
      </c>
      <c r="C351" s="301" t="s">
        <v>1143</v>
      </c>
      <c r="D351" s="313">
        <v>0</v>
      </c>
      <c r="E351" s="313">
        <v>0</v>
      </c>
      <c r="F351" s="313">
        <v>0</v>
      </c>
      <c r="G351" s="313">
        <v>0</v>
      </c>
      <c r="H351" s="313">
        <v>0</v>
      </c>
      <c r="I351" s="313">
        <v>0</v>
      </c>
      <c r="J351" s="313">
        <v>0</v>
      </c>
      <c r="K351" s="313">
        <v>0</v>
      </c>
      <c r="L351" s="313">
        <v>0</v>
      </c>
      <c r="M351" s="313">
        <v>0</v>
      </c>
      <c r="N351" s="313">
        <v>0</v>
      </c>
      <c r="O351" s="313">
        <v>0</v>
      </c>
      <c r="P351" s="313">
        <v>0</v>
      </c>
      <c r="Q351" s="313">
        <v>0</v>
      </c>
      <c r="R351" s="313">
        <v>0</v>
      </c>
      <c r="S351" s="313">
        <v>0</v>
      </c>
      <c r="T351" s="313">
        <v>0</v>
      </c>
      <c r="U351" s="313">
        <v>0</v>
      </c>
      <c r="V351" s="313">
        <v>0</v>
      </c>
      <c r="W351" s="313">
        <v>0</v>
      </c>
      <c r="X351" s="313">
        <v>0</v>
      </c>
      <c r="Y351" s="313">
        <v>0</v>
      </c>
      <c r="Z351" s="313">
        <v>0</v>
      </c>
      <c r="AA351" s="313">
        <v>0</v>
      </c>
      <c r="AB351" s="313">
        <v>0</v>
      </c>
      <c r="AC351" s="313">
        <v>0</v>
      </c>
      <c r="AD351" s="313">
        <v>0</v>
      </c>
      <c r="AE351" s="313">
        <v>0</v>
      </c>
      <c r="AF351" s="313">
        <v>0</v>
      </c>
      <c r="AG351" s="313">
        <v>0</v>
      </c>
      <c r="AH351" s="313">
        <v>0</v>
      </c>
      <c r="AI351" s="313">
        <v>0</v>
      </c>
      <c r="AJ351" s="313">
        <v>0</v>
      </c>
      <c r="AK351" s="313">
        <v>0</v>
      </c>
      <c r="AL351" s="313">
        <v>0</v>
      </c>
      <c r="AM351" s="313">
        <v>0</v>
      </c>
      <c r="AN351" s="313">
        <v>0</v>
      </c>
      <c r="AO351" s="324">
        <f t="shared" si="398"/>
        <v>0</v>
      </c>
      <c r="AP351" s="313">
        <v>0</v>
      </c>
      <c r="AQ351" s="324">
        <f t="shared" si="398"/>
        <v>0</v>
      </c>
      <c r="AR351" s="313">
        <f t="shared" si="396"/>
        <v>0</v>
      </c>
      <c r="AS351" s="313">
        <f t="shared" si="397"/>
        <v>0</v>
      </c>
    </row>
    <row r="352" spans="1:45" x14ac:dyDescent="0.3">
      <c r="A352" s="302" t="s">
        <v>872</v>
      </c>
      <c r="B352" s="285" t="s">
        <v>1153</v>
      </c>
      <c r="C352" s="301" t="s">
        <v>36</v>
      </c>
      <c r="D352" s="313">
        <v>0</v>
      </c>
      <c r="E352" s="313">
        <v>0</v>
      </c>
      <c r="F352" s="313">
        <v>0</v>
      </c>
      <c r="G352" s="313">
        <v>0</v>
      </c>
      <c r="H352" s="313">
        <v>0</v>
      </c>
      <c r="I352" s="313">
        <v>0</v>
      </c>
      <c r="J352" s="313">
        <v>0</v>
      </c>
      <c r="K352" s="313">
        <v>0</v>
      </c>
      <c r="L352" s="313">
        <v>0</v>
      </c>
      <c r="M352" s="313">
        <v>0</v>
      </c>
      <c r="N352" s="313">
        <v>0</v>
      </c>
      <c r="O352" s="313">
        <v>0</v>
      </c>
      <c r="P352" s="313">
        <v>0</v>
      </c>
      <c r="Q352" s="313">
        <v>0</v>
      </c>
      <c r="R352" s="313">
        <v>0</v>
      </c>
      <c r="S352" s="313">
        <v>0</v>
      </c>
      <c r="T352" s="313">
        <v>0</v>
      </c>
      <c r="U352" s="313">
        <v>0</v>
      </c>
      <c r="V352" s="313">
        <v>0</v>
      </c>
      <c r="W352" s="313">
        <v>0</v>
      </c>
      <c r="X352" s="313">
        <v>0</v>
      </c>
      <c r="Y352" s="313">
        <v>0</v>
      </c>
      <c r="Z352" s="313">
        <v>0</v>
      </c>
      <c r="AA352" s="313">
        <v>0</v>
      </c>
      <c r="AB352" s="313">
        <v>0</v>
      </c>
      <c r="AC352" s="313">
        <v>0</v>
      </c>
      <c r="AD352" s="313">
        <v>0</v>
      </c>
      <c r="AE352" s="313">
        <v>0</v>
      </c>
      <c r="AF352" s="313">
        <v>0</v>
      </c>
      <c r="AG352" s="313">
        <v>0</v>
      </c>
      <c r="AH352" s="313">
        <v>0</v>
      </c>
      <c r="AI352" s="313">
        <v>0</v>
      </c>
      <c r="AJ352" s="313">
        <v>0</v>
      </c>
      <c r="AK352" s="313">
        <v>0</v>
      </c>
      <c r="AL352" s="313">
        <v>0</v>
      </c>
      <c r="AM352" s="313">
        <v>0</v>
      </c>
      <c r="AN352" s="313">
        <v>0</v>
      </c>
      <c r="AO352" s="324">
        <f t="shared" si="398"/>
        <v>0</v>
      </c>
      <c r="AP352" s="313">
        <v>0</v>
      </c>
      <c r="AQ352" s="324">
        <f t="shared" si="398"/>
        <v>0</v>
      </c>
      <c r="AR352" s="313">
        <f t="shared" si="396"/>
        <v>0</v>
      </c>
      <c r="AS352" s="313">
        <f t="shared" si="397"/>
        <v>0</v>
      </c>
    </row>
    <row r="353" spans="1:45" ht="31.2" x14ac:dyDescent="0.3">
      <c r="A353" s="302" t="s">
        <v>873</v>
      </c>
      <c r="B353" s="141" t="s">
        <v>1039</v>
      </c>
      <c r="C353" s="301" t="s">
        <v>36</v>
      </c>
      <c r="D353" s="313">
        <v>0</v>
      </c>
      <c r="E353" s="313">
        <v>0</v>
      </c>
      <c r="F353" s="313">
        <v>0</v>
      </c>
      <c r="G353" s="313">
        <v>0</v>
      </c>
      <c r="H353" s="313">
        <v>0</v>
      </c>
      <c r="I353" s="313">
        <v>0</v>
      </c>
      <c r="J353" s="313">
        <v>0</v>
      </c>
      <c r="K353" s="313">
        <v>0</v>
      </c>
      <c r="L353" s="313">
        <v>0</v>
      </c>
      <c r="M353" s="313">
        <v>0</v>
      </c>
      <c r="N353" s="313">
        <v>0</v>
      </c>
      <c r="O353" s="313">
        <v>0</v>
      </c>
      <c r="P353" s="313">
        <v>0</v>
      </c>
      <c r="Q353" s="313">
        <v>0</v>
      </c>
      <c r="R353" s="313">
        <v>0</v>
      </c>
      <c r="S353" s="313">
        <v>0</v>
      </c>
      <c r="T353" s="313">
        <v>0</v>
      </c>
      <c r="U353" s="313">
        <v>0</v>
      </c>
      <c r="V353" s="313">
        <v>0</v>
      </c>
      <c r="W353" s="313">
        <v>0</v>
      </c>
      <c r="X353" s="313">
        <v>0</v>
      </c>
      <c r="Y353" s="313">
        <v>0</v>
      </c>
      <c r="Z353" s="313">
        <v>0</v>
      </c>
      <c r="AA353" s="313">
        <v>0</v>
      </c>
      <c r="AB353" s="313">
        <v>0</v>
      </c>
      <c r="AC353" s="313">
        <v>0</v>
      </c>
      <c r="AD353" s="313">
        <v>0</v>
      </c>
      <c r="AE353" s="313">
        <v>0</v>
      </c>
      <c r="AF353" s="313">
        <v>0</v>
      </c>
      <c r="AG353" s="313">
        <v>0</v>
      </c>
      <c r="AH353" s="313">
        <v>0</v>
      </c>
      <c r="AI353" s="313">
        <v>0</v>
      </c>
      <c r="AJ353" s="313">
        <v>0</v>
      </c>
      <c r="AK353" s="313">
        <v>0</v>
      </c>
      <c r="AL353" s="313">
        <v>0</v>
      </c>
      <c r="AM353" s="313">
        <v>0</v>
      </c>
      <c r="AN353" s="313">
        <v>0</v>
      </c>
      <c r="AO353" s="324">
        <f t="shared" si="398"/>
        <v>0</v>
      </c>
      <c r="AP353" s="313">
        <v>0</v>
      </c>
      <c r="AQ353" s="324">
        <f t="shared" si="398"/>
        <v>0</v>
      </c>
      <c r="AR353" s="313">
        <f t="shared" si="396"/>
        <v>0</v>
      </c>
      <c r="AS353" s="313">
        <f t="shared" si="397"/>
        <v>0</v>
      </c>
    </row>
    <row r="354" spans="1:45" x14ac:dyDescent="0.3">
      <c r="A354" s="302" t="s">
        <v>905</v>
      </c>
      <c r="B354" s="292" t="s">
        <v>952</v>
      </c>
      <c r="C354" s="301" t="s">
        <v>36</v>
      </c>
      <c r="D354" s="313">
        <v>0</v>
      </c>
      <c r="E354" s="313">
        <v>0</v>
      </c>
      <c r="F354" s="313">
        <v>0</v>
      </c>
      <c r="G354" s="313">
        <v>0</v>
      </c>
      <c r="H354" s="313">
        <v>0</v>
      </c>
      <c r="I354" s="313">
        <v>0</v>
      </c>
      <c r="J354" s="313">
        <v>0</v>
      </c>
      <c r="K354" s="313">
        <v>0</v>
      </c>
      <c r="L354" s="313">
        <v>0</v>
      </c>
      <c r="M354" s="313">
        <v>0</v>
      </c>
      <c r="N354" s="313">
        <v>0</v>
      </c>
      <c r="O354" s="313">
        <v>0</v>
      </c>
      <c r="P354" s="313">
        <v>0</v>
      </c>
      <c r="Q354" s="313">
        <v>0</v>
      </c>
      <c r="R354" s="313">
        <v>0</v>
      </c>
      <c r="S354" s="313">
        <v>0</v>
      </c>
      <c r="T354" s="313">
        <v>0</v>
      </c>
      <c r="U354" s="313">
        <v>0</v>
      </c>
      <c r="V354" s="313">
        <v>0</v>
      </c>
      <c r="W354" s="313">
        <v>0</v>
      </c>
      <c r="X354" s="313">
        <v>0</v>
      </c>
      <c r="Y354" s="313">
        <v>0</v>
      </c>
      <c r="Z354" s="313">
        <v>0</v>
      </c>
      <c r="AA354" s="313">
        <v>0</v>
      </c>
      <c r="AB354" s="313">
        <v>0</v>
      </c>
      <c r="AC354" s="313">
        <v>0</v>
      </c>
      <c r="AD354" s="313">
        <v>0</v>
      </c>
      <c r="AE354" s="313">
        <v>0</v>
      </c>
      <c r="AF354" s="313">
        <v>0</v>
      </c>
      <c r="AG354" s="313">
        <v>0</v>
      </c>
      <c r="AH354" s="313">
        <v>0</v>
      </c>
      <c r="AI354" s="313">
        <v>0</v>
      </c>
      <c r="AJ354" s="313">
        <v>0</v>
      </c>
      <c r="AK354" s="313">
        <v>0</v>
      </c>
      <c r="AL354" s="313">
        <v>0</v>
      </c>
      <c r="AM354" s="313">
        <v>0</v>
      </c>
      <c r="AN354" s="313">
        <v>0</v>
      </c>
      <c r="AO354" s="324">
        <f t="shared" si="398"/>
        <v>0</v>
      </c>
      <c r="AP354" s="313">
        <v>0</v>
      </c>
      <c r="AQ354" s="324">
        <f t="shared" si="398"/>
        <v>0</v>
      </c>
      <c r="AR354" s="313">
        <f t="shared" si="396"/>
        <v>0</v>
      </c>
      <c r="AS354" s="313">
        <f t="shared" si="397"/>
        <v>0</v>
      </c>
    </row>
    <row r="355" spans="1:45" x14ac:dyDescent="0.3">
      <c r="A355" s="302" t="s">
        <v>906</v>
      </c>
      <c r="B355" s="292" t="s">
        <v>953</v>
      </c>
      <c r="C355" s="301" t="s">
        <v>36</v>
      </c>
      <c r="D355" s="313">
        <v>0</v>
      </c>
      <c r="E355" s="313">
        <v>0</v>
      </c>
      <c r="F355" s="313">
        <v>0</v>
      </c>
      <c r="G355" s="313">
        <v>0</v>
      </c>
      <c r="H355" s="313">
        <v>0</v>
      </c>
      <c r="I355" s="313">
        <v>0</v>
      </c>
      <c r="J355" s="313">
        <v>0</v>
      </c>
      <c r="K355" s="313">
        <v>0</v>
      </c>
      <c r="L355" s="313">
        <v>0</v>
      </c>
      <c r="M355" s="313">
        <v>0</v>
      </c>
      <c r="N355" s="313">
        <v>0</v>
      </c>
      <c r="O355" s="313">
        <v>0</v>
      </c>
      <c r="P355" s="313">
        <v>0</v>
      </c>
      <c r="Q355" s="313">
        <v>0</v>
      </c>
      <c r="R355" s="313">
        <v>0</v>
      </c>
      <c r="S355" s="313">
        <v>0</v>
      </c>
      <c r="T355" s="313">
        <v>0</v>
      </c>
      <c r="U355" s="313">
        <v>0</v>
      </c>
      <c r="V355" s="313">
        <v>0</v>
      </c>
      <c r="W355" s="313">
        <v>0</v>
      </c>
      <c r="X355" s="313">
        <v>0</v>
      </c>
      <c r="Y355" s="313">
        <v>0</v>
      </c>
      <c r="Z355" s="313">
        <v>0</v>
      </c>
      <c r="AA355" s="313">
        <v>0</v>
      </c>
      <c r="AB355" s="313">
        <v>0</v>
      </c>
      <c r="AC355" s="313">
        <v>0</v>
      </c>
      <c r="AD355" s="313">
        <v>0</v>
      </c>
      <c r="AE355" s="313">
        <v>0</v>
      </c>
      <c r="AF355" s="313">
        <v>0</v>
      </c>
      <c r="AG355" s="313">
        <v>0</v>
      </c>
      <c r="AH355" s="313">
        <v>0</v>
      </c>
      <c r="AI355" s="313">
        <v>0</v>
      </c>
      <c r="AJ355" s="313">
        <v>0</v>
      </c>
      <c r="AK355" s="313">
        <v>0</v>
      </c>
      <c r="AL355" s="313">
        <v>0</v>
      </c>
      <c r="AM355" s="313">
        <v>0</v>
      </c>
      <c r="AN355" s="313">
        <v>0</v>
      </c>
      <c r="AO355" s="324">
        <f t="shared" si="398"/>
        <v>0</v>
      </c>
      <c r="AP355" s="313">
        <v>0</v>
      </c>
      <c r="AQ355" s="324">
        <f t="shared" si="398"/>
        <v>0</v>
      </c>
      <c r="AR355" s="313">
        <f t="shared" si="396"/>
        <v>0</v>
      </c>
      <c r="AS355" s="313">
        <f t="shared" si="397"/>
        <v>0</v>
      </c>
    </row>
    <row r="356" spans="1:45" x14ac:dyDescent="0.3">
      <c r="A356" s="302" t="s">
        <v>874</v>
      </c>
      <c r="B356" s="285" t="s">
        <v>955</v>
      </c>
      <c r="C356" s="301" t="s">
        <v>954</v>
      </c>
      <c r="D356" s="313">
        <v>0</v>
      </c>
      <c r="E356" s="313">
        <v>0</v>
      </c>
      <c r="F356" s="313">
        <v>0</v>
      </c>
      <c r="G356" s="313">
        <v>0</v>
      </c>
      <c r="H356" s="313">
        <v>0</v>
      </c>
      <c r="I356" s="313">
        <v>0</v>
      </c>
      <c r="J356" s="313">
        <v>0</v>
      </c>
      <c r="K356" s="313">
        <v>0</v>
      </c>
      <c r="L356" s="313">
        <v>0</v>
      </c>
      <c r="M356" s="313">
        <v>0</v>
      </c>
      <c r="N356" s="313">
        <v>0</v>
      </c>
      <c r="O356" s="313">
        <v>0</v>
      </c>
      <c r="P356" s="313">
        <v>0</v>
      </c>
      <c r="Q356" s="313">
        <v>0</v>
      </c>
      <c r="R356" s="313">
        <v>0</v>
      </c>
      <c r="S356" s="313">
        <v>0</v>
      </c>
      <c r="T356" s="313">
        <v>0</v>
      </c>
      <c r="U356" s="313">
        <v>0</v>
      </c>
      <c r="V356" s="313">
        <v>0</v>
      </c>
      <c r="W356" s="313">
        <v>0</v>
      </c>
      <c r="X356" s="313">
        <v>0</v>
      </c>
      <c r="Y356" s="313">
        <v>0</v>
      </c>
      <c r="Z356" s="313">
        <v>0</v>
      </c>
      <c r="AA356" s="313">
        <v>0</v>
      </c>
      <c r="AB356" s="313">
        <v>0</v>
      </c>
      <c r="AC356" s="313">
        <v>0</v>
      </c>
      <c r="AD356" s="313">
        <v>0</v>
      </c>
      <c r="AE356" s="313">
        <v>0</v>
      </c>
      <c r="AF356" s="313">
        <v>0</v>
      </c>
      <c r="AG356" s="313">
        <v>0</v>
      </c>
      <c r="AH356" s="313">
        <v>0</v>
      </c>
      <c r="AI356" s="313">
        <v>0</v>
      </c>
      <c r="AJ356" s="313">
        <v>0</v>
      </c>
      <c r="AK356" s="313">
        <v>0</v>
      </c>
      <c r="AL356" s="313">
        <v>0</v>
      </c>
      <c r="AM356" s="313">
        <v>0</v>
      </c>
      <c r="AN356" s="313">
        <v>0</v>
      </c>
      <c r="AO356" s="324">
        <f t="shared" si="398"/>
        <v>0</v>
      </c>
      <c r="AP356" s="313">
        <v>0</v>
      </c>
      <c r="AQ356" s="324">
        <f t="shared" si="398"/>
        <v>0</v>
      </c>
      <c r="AR356" s="313">
        <f t="shared" si="396"/>
        <v>0</v>
      </c>
      <c r="AS356" s="313">
        <f t="shared" si="397"/>
        <v>0</v>
      </c>
    </row>
    <row r="357" spans="1:45" ht="31.2" x14ac:dyDescent="0.3">
      <c r="A357" s="302" t="s">
        <v>875</v>
      </c>
      <c r="B357" s="285" t="s">
        <v>1152</v>
      </c>
      <c r="C357" s="301" t="s">
        <v>748</v>
      </c>
      <c r="D357" s="313">
        <v>0</v>
      </c>
      <c r="E357" s="313">
        <v>0</v>
      </c>
      <c r="F357" s="313">
        <v>0</v>
      </c>
      <c r="G357" s="313">
        <v>0</v>
      </c>
      <c r="H357" s="313">
        <v>0</v>
      </c>
      <c r="I357" s="313">
        <v>0</v>
      </c>
      <c r="J357" s="313">
        <v>0</v>
      </c>
      <c r="K357" s="313">
        <v>0</v>
      </c>
      <c r="L357" s="313">
        <v>0</v>
      </c>
      <c r="M357" s="313">
        <v>0</v>
      </c>
      <c r="N357" s="313">
        <v>0</v>
      </c>
      <c r="O357" s="313">
        <v>0</v>
      </c>
      <c r="P357" s="313">
        <v>0</v>
      </c>
      <c r="Q357" s="313">
        <v>0</v>
      </c>
      <c r="R357" s="313">
        <v>0</v>
      </c>
      <c r="S357" s="313">
        <v>0</v>
      </c>
      <c r="T357" s="313">
        <v>0</v>
      </c>
      <c r="U357" s="313">
        <v>0</v>
      </c>
      <c r="V357" s="313">
        <v>0</v>
      </c>
      <c r="W357" s="313">
        <v>0</v>
      </c>
      <c r="X357" s="313">
        <v>0</v>
      </c>
      <c r="Y357" s="313">
        <v>0</v>
      </c>
      <c r="Z357" s="313">
        <v>0</v>
      </c>
      <c r="AA357" s="313">
        <v>0</v>
      </c>
      <c r="AB357" s="313">
        <v>0</v>
      </c>
      <c r="AC357" s="313">
        <v>0</v>
      </c>
      <c r="AD357" s="313">
        <v>0</v>
      </c>
      <c r="AE357" s="313">
        <v>0</v>
      </c>
      <c r="AF357" s="313">
        <v>0</v>
      </c>
      <c r="AG357" s="313">
        <v>0</v>
      </c>
      <c r="AH357" s="313">
        <v>0</v>
      </c>
      <c r="AI357" s="313">
        <v>0</v>
      </c>
      <c r="AJ357" s="313">
        <v>0</v>
      </c>
      <c r="AK357" s="313">
        <v>0</v>
      </c>
      <c r="AL357" s="313">
        <v>0</v>
      </c>
      <c r="AM357" s="313">
        <v>0</v>
      </c>
      <c r="AN357" s="313">
        <v>0</v>
      </c>
      <c r="AO357" s="324">
        <f t="shared" si="398"/>
        <v>0</v>
      </c>
      <c r="AP357" s="313">
        <v>0</v>
      </c>
      <c r="AQ357" s="324">
        <f t="shared" si="398"/>
        <v>0</v>
      </c>
      <c r="AR357" s="313">
        <f t="shared" si="396"/>
        <v>0</v>
      </c>
      <c r="AS357" s="313">
        <f t="shared" si="397"/>
        <v>0</v>
      </c>
    </row>
    <row r="358" spans="1:45" x14ac:dyDescent="0.3">
      <c r="A358" s="302" t="s">
        <v>585</v>
      </c>
      <c r="B358" s="295" t="s">
        <v>583</v>
      </c>
      <c r="C358" s="301">
        <v>0</v>
      </c>
      <c r="D358" s="324" t="s">
        <v>590</v>
      </c>
      <c r="E358" s="324" t="s">
        <v>590</v>
      </c>
      <c r="F358" s="324" t="s">
        <v>590</v>
      </c>
      <c r="G358" s="324" t="s">
        <v>590</v>
      </c>
      <c r="H358" s="324" t="s">
        <v>590</v>
      </c>
      <c r="I358" s="324" t="s">
        <v>590</v>
      </c>
      <c r="J358" s="324" t="s">
        <v>590</v>
      </c>
      <c r="K358" s="324" t="s">
        <v>590</v>
      </c>
      <c r="L358" s="324" t="s">
        <v>590</v>
      </c>
      <c r="M358" s="324" t="s">
        <v>590</v>
      </c>
      <c r="N358" s="324" t="s">
        <v>590</v>
      </c>
      <c r="O358" s="324" t="s">
        <v>590</v>
      </c>
      <c r="P358" s="324" t="s">
        <v>590</v>
      </c>
      <c r="Q358" s="324" t="s">
        <v>590</v>
      </c>
      <c r="R358" s="324" t="s">
        <v>590</v>
      </c>
      <c r="S358" s="324" t="s">
        <v>590</v>
      </c>
      <c r="T358" s="324" t="s">
        <v>590</v>
      </c>
      <c r="U358" s="324" t="s">
        <v>590</v>
      </c>
      <c r="V358" s="324" t="s">
        <v>590</v>
      </c>
      <c r="W358" s="324" t="s">
        <v>590</v>
      </c>
      <c r="X358" s="324" t="s">
        <v>590</v>
      </c>
      <c r="Y358" s="324" t="s">
        <v>590</v>
      </c>
      <c r="Z358" s="324" t="s">
        <v>590</v>
      </c>
      <c r="AA358" s="324" t="s">
        <v>590</v>
      </c>
      <c r="AB358" s="324" t="s">
        <v>590</v>
      </c>
      <c r="AC358" s="324" t="s">
        <v>590</v>
      </c>
      <c r="AD358" s="324" t="s">
        <v>590</v>
      </c>
      <c r="AE358" s="324" t="s">
        <v>590</v>
      </c>
      <c r="AF358" s="324" t="s">
        <v>590</v>
      </c>
      <c r="AG358" s="324" t="s">
        <v>590</v>
      </c>
      <c r="AH358" s="324" t="s">
        <v>590</v>
      </c>
      <c r="AI358" s="324" t="s">
        <v>590</v>
      </c>
      <c r="AJ358" s="324" t="s">
        <v>590</v>
      </c>
      <c r="AK358" s="324" t="s">
        <v>590</v>
      </c>
      <c r="AL358" s="324" t="s">
        <v>590</v>
      </c>
      <c r="AM358" s="324" t="s">
        <v>590</v>
      </c>
      <c r="AN358" s="324" t="s">
        <v>590</v>
      </c>
      <c r="AO358" s="324" t="str">
        <f t="shared" si="398"/>
        <v>x</v>
      </c>
      <c r="AP358" s="324" t="s">
        <v>590</v>
      </c>
      <c r="AQ358" s="324" t="str">
        <f t="shared" si="398"/>
        <v>x</v>
      </c>
      <c r="AR358" s="324" t="str">
        <f t="shared" ref="AR358" si="407">AP358</f>
        <v>x</v>
      </c>
      <c r="AS358" s="324" t="str">
        <f t="shared" ref="AS358" si="408">AQ358</f>
        <v>x</v>
      </c>
    </row>
    <row r="359" spans="1:45" x14ac:dyDescent="0.3">
      <c r="A359" s="302" t="s">
        <v>587</v>
      </c>
      <c r="B359" s="285" t="s">
        <v>628</v>
      </c>
      <c r="C359" s="301" t="s">
        <v>1143</v>
      </c>
      <c r="D359" s="313">
        <v>0</v>
      </c>
      <c r="E359" s="313">
        <v>0</v>
      </c>
      <c r="F359" s="313">
        <v>0</v>
      </c>
      <c r="G359" s="313">
        <v>0</v>
      </c>
      <c r="H359" s="313">
        <v>0</v>
      </c>
      <c r="I359" s="313">
        <v>0</v>
      </c>
      <c r="J359" s="313">
        <v>0</v>
      </c>
      <c r="K359" s="313">
        <v>0</v>
      </c>
      <c r="L359" s="313">
        <v>0</v>
      </c>
      <c r="M359" s="313">
        <v>0</v>
      </c>
      <c r="N359" s="313">
        <v>0</v>
      </c>
      <c r="O359" s="313">
        <v>0</v>
      </c>
      <c r="P359" s="313">
        <v>0</v>
      </c>
      <c r="Q359" s="313">
        <v>0</v>
      </c>
      <c r="R359" s="313">
        <v>0</v>
      </c>
      <c r="S359" s="313">
        <v>0</v>
      </c>
      <c r="T359" s="313">
        <v>0</v>
      </c>
      <c r="U359" s="313">
        <v>0</v>
      </c>
      <c r="V359" s="313">
        <v>0</v>
      </c>
      <c r="W359" s="313">
        <v>0</v>
      </c>
      <c r="X359" s="313">
        <v>0</v>
      </c>
      <c r="Y359" s="313">
        <v>0</v>
      </c>
      <c r="Z359" s="313">
        <v>0</v>
      </c>
      <c r="AA359" s="313">
        <v>0</v>
      </c>
      <c r="AB359" s="313">
        <v>0</v>
      </c>
      <c r="AC359" s="313">
        <v>0</v>
      </c>
      <c r="AD359" s="313">
        <v>0</v>
      </c>
      <c r="AE359" s="313">
        <v>0</v>
      </c>
      <c r="AF359" s="313">
        <v>0</v>
      </c>
      <c r="AG359" s="313">
        <v>0</v>
      </c>
      <c r="AH359" s="313">
        <v>0</v>
      </c>
      <c r="AI359" s="313">
        <v>0</v>
      </c>
      <c r="AJ359" s="313">
        <v>0</v>
      </c>
      <c r="AK359" s="313">
        <v>0</v>
      </c>
      <c r="AL359" s="313">
        <v>0</v>
      </c>
      <c r="AM359" s="313">
        <v>0</v>
      </c>
      <c r="AN359" s="313">
        <v>0</v>
      </c>
      <c r="AO359" s="324">
        <f t="shared" si="398"/>
        <v>0</v>
      </c>
      <c r="AP359" s="313">
        <v>0</v>
      </c>
      <c r="AQ359" s="324">
        <f t="shared" si="398"/>
        <v>0</v>
      </c>
      <c r="AR359" s="313">
        <f t="shared" si="396"/>
        <v>0</v>
      </c>
      <c r="AS359" s="313">
        <f t="shared" si="397"/>
        <v>0</v>
      </c>
    </row>
    <row r="360" spans="1:45" x14ac:dyDescent="0.3">
      <c r="A360" s="302" t="s">
        <v>588</v>
      </c>
      <c r="B360" s="285" t="s">
        <v>629</v>
      </c>
      <c r="C360" s="301" t="s">
        <v>611</v>
      </c>
      <c r="D360" s="313">
        <v>0</v>
      </c>
      <c r="E360" s="313">
        <v>0</v>
      </c>
      <c r="F360" s="313">
        <v>0</v>
      </c>
      <c r="G360" s="313">
        <v>0</v>
      </c>
      <c r="H360" s="313">
        <v>0</v>
      </c>
      <c r="I360" s="313">
        <v>0</v>
      </c>
      <c r="J360" s="313">
        <v>0</v>
      </c>
      <c r="K360" s="313">
        <v>0</v>
      </c>
      <c r="L360" s="313">
        <v>0</v>
      </c>
      <c r="M360" s="313">
        <v>0</v>
      </c>
      <c r="N360" s="313">
        <v>0</v>
      </c>
      <c r="O360" s="313">
        <v>0</v>
      </c>
      <c r="P360" s="313">
        <v>0</v>
      </c>
      <c r="Q360" s="313">
        <v>0</v>
      </c>
      <c r="R360" s="313">
        <v>0</v>
      </c>
      <c r="S360" s="313">
        <v>0</v>
      </c>
      <c r="T360" s="313">
        <v>0</v>
      </c>
      <c r="U360" s="313">
        <v>0</v>
      </c>
      <c r="V360" s="313">
        <v>0</v>
      </c>
      <c r="W360" s="313">
        <v>0</v>
      </c>
      <c r="X360" s="313">
        <v>0</v>
      </c>
      <c r="Y360" s="313">
        <v>0</v>
      </c>
      <c r="Z360" s="313">
        <v>0</v>
      </c>
      <c r="AA360" s="313">
        <v>0</v>
      </c>
      <c r="AB360" s="313">
        <v>0</v>
      </c>
      <c r="AC360" s="313">
        <v>0</v>
      </c>
      <c r="AD360" s="313">
        <v>0</v>
      </c>
      <c r="AE360" s="313">
        <v>0</v>
      </c>
      <c r="AF360" s="313">
        <v>0</v>
      </c>
      <c r="AG360" s="313">
        <v>0</v>
      </c>
      <c r="AH360" s="313">
        <v>0</v>
      </c>
      <c r="AI360" s="313">
        <v>0</v>
      </c>
      <c r="AJ360" s="313">
        <v>0</v>
      </c>
      <c r="AK360" s="313">
        <v>0</v>
      </c>
      <c r="AL360" s="313">
        <v>0</v>
      </c>
      <c r="AM360" s="313">
        <v>0</v>
      </c>
      <c r="AN360" s="313">
        <v>0</v>
      </c>
      <c r="AO360" s="324">
        <f t="shared" si="398"/>
        <v>0</v>
      </c>
      <c r="AP360" s="313">
        <v>0</v>
      </c>
      <c r="AQ360" s="324">
        <f t="shared" si="398"/>
        <v>0</v>
      </c>
      <c r="AR360" s="313">
        <f t="shared" si="396"/>
        <v>0</v>
      </c>
      <c r="AS360" s="313">
        <f t="shared" si="397"/>
        <v>0</v>
      </c>
    </row>
    <row r="361" spans="1:45" ht="46.8" x14ac:dyDescent="0.3">
      <c r="A361" s="302" t="s">
        <v>635</v>
      </c>
      <c r="B361" s="285" t="s">
        <v>956</v>
      </c>
      <c r="C361" s="301" t="s">
        <v>748</v>
      </c>
      <c r="D361" s="313">
        <v>0</v>
      </c>
      <c r="E361" s="313">
        <v>0</v>
      </c>
      <c r="F361" s="313">
        <v>0</v>
      </c>
      <c r="G361" s="313">
        <v>0</v>
      </c>
      <c r="H361" s="313">
        <v>0</v>
      </c>
      <c r="I361" s="313">
        <v>0</v>
      </c>
      <c r="J361" s="313">
        <v>0</v>
      </c>
      <c r="K361" s="313">
        <v>0</v>
      </c>
      <c r="L361" s="313">
        <v>0</v>
      </c>
      <c r="M361" s="313">
        <v>0</v>
      </c>
      <c r="N361" s="313">
        <v>0</v>
      </c>
      <c r="O361" s="313">
        <v>0</v>
      </c>
      <c r="P361" s="313">
        <v>0</v>
      </c>
      <c r="Q361" s="313">
        <v>0</v>
      </c>
      <c r="R361" s="313">
        <v>0</v>
      </c>
      <c r="S361" s="313">
        <v>0</v>
      </c>
      <c r="T361" s="313">
        <v>0</v>
      </c>
      <c r="U361" s="313">
        <v>0</v>
      </c>
      <c r="V361" s="313">
        <v>0</v>
      </c>
      <c r="W361" s="313">
        <v>0</v>
      </c>
      <c r="X361" s="313">
        <v>0</v>
      </c>
      <c r="Y361" s="313">
        <v>0</v>
      </c>
      <c r="Z361" s="313">
        <v>0</v>
      </c>
      <c r="AA361" s="313">
        <v>0</v>
      </c>
      <c r="AB361" s="313">
        <v>0</v>
      </c>
      <c r="AC361" s="313">
        <v>0</v>
      </c>
      <c r="AD361" s="313">
        <v>0</v>
      </c>
      <c r="AE361" s="313">
        <v>0</v>
      </c>
      <c r="AF361" s="313">
        <v>0</v>
      </c>
      <c r="AG361" s="313">
        <v>0</v>
      </c>
      <c r="AH361" s="313">
        <v>0</v>
      </c>
      <c r="AI361" s="313">
        <v>0</v>
      </c>
      <c r="AJ361" s="313">
        <v>0</v>
      </c>
      <c r="AK361" s="313">
        <v>0</v>
      </c>
      <c r="AL361" s="313">
        <v>0</v>
      </c>
      <c r="AM361" s="313">
        <v>0</v>
      </c>
      <c r="AN361" s="313">
        <v>0</v>
      </c>
      <c r="AO361" s="324">
        <f t="shared" si="398"/>
        <v>0</v>
      </c>
      <c r="AP361" s="313">
        <v>0</v>
      </c>
      <c r="AQ361" s="324">
        <f t="shared" si="398"/>
        <v>0</v>
      </c>
      <c r="AR361" s="313">
        <f t="shared" si="396"/>
        <v>0</v>
      </c>
      <c r="AS361" s="313">
        <f t="shared" si="397"/>
        <v>0</v>
      </c>
    </row>
    <row r="362" spans="1:45" ht="31.2" x14ac:dyDescent="0.3">
      <c r="A362" s="302" t="s">
        <v>718</v>
      </c>
      <c r="B362" s="285" t="s">
        <v>999</v>
      </c>
      <c r="C362" s="301" t="s">
        <v>748</v>
      </c>
      <c r="D362" s="313">
        <v>0</v>
      </c>
      <c r="E362" s="313">
        <v>0</v>
      </c>
      <c r="F362" s="313">
        <v>0</v>
      </c>
      <c r="G362" s="313">
        <v>0</v>
      </c>
      <c r="H362" s="313">
        <v>0</v>
      </c>
      <c r="I362" s="313">
        <v>0</v>
      </c>
      <c r="J362" s="313">
        <v>0</v>
      </c>
      <c r="K362" s="313">
        <v>0</v>
      </c>
      <c r="L362" s="313">
        <v>0</v>
      </c>
      <c r="M362" s="313">
        <v>0</v>
      </c>
      <c r="N362" s="313">
        <v>0</v>
      </c>
      <c r="O362" s="313">
        <v>0</v>
      </c>
      <c r="P362" s="313">
        <v>0</v>
      </c>
      <c r="Q362" s="313">
        <v>0</v>
      </c>
      <c r="R362" s="313">
        <v>0</v>
      </c>
      <c r="S362" s="313">
        <v>0</v>
      </c>
      <c r="T362" s="313">
        <v>0</v>
      </c>
      <c r="U362" s="313">
        <v>0</v>
      </c>
      <c r="V362" s="313">
        <v>0</v>
      </c>
      <c r="W362" s="313">
        <v>0</v>
      </c>
      <c r="X362" s="313">
        <v>0</v>
      </c>
      <c r="Y362" s="313">
        <v>0</v>
      </c>
      <c r="Z362" s="313">
        <v>0</v>
      </c>
      <c r="AA362" s="313">
        <v>0</v>
      </c>
      <c r="AB362" s="313">
        <v>0</v>
      </c>
      <c r="AC362" s="313">
        <v>0</v>
      </c>
      <c r="AD362" s="313">
        <v>0</v>
      </c>
      <c r="AE362" s="313">
        <v>0</v>
      </c>
      <c r="AF362" s="313">
        <v>0</v>
      </c>
      <c r="AG362" s="313">
        <v>0</v>
      </c>
      <c r="AH362" s="313">
        <v>0</v>
      </c>
      <c r="AI362" s="313">
        <v>0</v>
      </c>
      <c r="AJ362" s="313">
        <v>0</v>
      </c>
      <c r="AK362" s="313">
        <v>0</v>
      </c>
      <c r="AL362" s="313">
        <v>0</v>
      </c>
      <c r="AM362" s="313">
        <v>0</v>
      </c>
      <c r="AN362" s="313">
        <v>0</v>
      </c>
      <c r="AO362" s="324">
        <f t="shared" si="398"/>
        <v>0</v>
      </c>
      <c r="AP362" s="313">
        <v>0</v>
      </c>
      <c r="AQ362" s="324">
        <f t="shared" si="398"/>
        <v>0</v>
      </c>
      <c r="AR362" s="313">
        <f t="shared" si="396"/>
        <v>0</v>
      </c>
      <c r="AS362" s="313">
        <f t="shared" si="397"/>
        <v>0</v>
      </c>
    </row>
    <row r="363" spans="1:45" x14ac:dyDescent="0.3">
      <c r="A363" s="302" t="s">
        <v>589</v>
      </c>
      <c r="B363" s="295" t="s">
        <v>586</v>
      </c>
      <c r="C363" s="326">
        <v>0</v>
      </c>
      <c r="D363" s="324" t="s">
        <v>590</v>
      </c>
      <c r="E363" s="324" t="s">
        <v>590</v>
      </c>
      <c r="F363" s="324" t="s">
        <v>590</v>
      </c>
      <c r="G363" s="324" t="s">
        <v>590</v>
      </c>
      <c r="H363" s="324" t="s">
        <v>590</v>
      </c>
      <c r="I363" s="324" t="s">
        <v>590</v>
      </c>
      <c r="J363" s="324" t="s">
        <v>590</v>
      </c>
      <c r="K363" s="324" t="s">
        <v>590</v>
      </c>
      <c r="L363" s="324" t="s">
        <v>590</v>
      </c>
      <c r="M363" s="324" t="s">
        <v>590</v>
      </c>
      <c r="N363" s="324" t="s">
        <v>590</v>
      </c>
      <c r="O363" s="324" t="s">
        <v>590</v>
      </c>
      <c r="P363" s="324" t="s">
        <v>590</v>
      </c>
      <c r="Q363" s="324" t="s">
        <v>590</v>
      </c>
      <c r="R363" s="324" t="s">
        <v>590</v>
      </c>
      <c r="S363" s="324" t="s">
        <v>590</v>
      </c>
      <c r="T363" s="324" t="s">
        <v>590</v>
      </c>
      <c r="U363" s="324" t="s">
        <v>590</v>
      </c>
      <c r="V363" s="324" t="s">
        <v>590</v>
      </c>
      <c r="W363" s="324" t="s">
        <v>590</v>
      </c>
      <c r="X363" s="324" t="s">
        <v>590</v>
      </c>
      <c r="Y363" s="324" t="s">
        <v>590</v>
      </c>
      <c r="Z363" s="324" t="s">
        <v>590</v>
      </c>
      <c r="AA363" s="324" t="s">
        <v>590</v>
      </c>
      <c r="AB363" s="324" t="s">
        <v>590</v>
      </c>
      <c r="AC363" s="324" t="s">
        <v>590</v>
      </c>
      <c r="AD363" s="324" t="s">
        <v>590</v>
      </c>
      <c r="AE363" s="324" t="s">
        <v>590</v>
      </c>
      <c r="AF363" s="324" t="s">
        <v>590</v>
      </c>
      <c r="AG363" s="324" t="s">
        <v>590</v>
      </c>
      <c r="AH363" s="324" t="s">
        <v>590</v>
      </c>
      <c r="AI363" s="324" t="s">
        <v>590</v>
      </c>
      <c r="AJ363" s="324" t="s">
        <v>590</v>
      </c>
      <c r="AK363" s="324" t="s">
        <v>590</v>
      </c>
      <c r="AL363" s="324" t="s">
        <v>590</v>
      </c>
      <c r="AM363" s="324" t="s">
        <v>590</v>
      </c>
      <c r="AN363" s="324" t="s">
        <v>590</v>
      </c>
      <c r="AO363" s="324" t="str">
        <f t="shared" si="398"/>
        <v>x</v>
      </c>
      <c r="AP363" s="324" t="s">
        <v>590</v>
      </c>
      <c r="AQ363" s="324" t="str">
        <f t="shared" si="398"/>
        <v>x</v>
      </c>
      <c r="AR363" s="324" t="str">
        <f t="shared" ref="AR363" si="409">AP363</f>
        <v>x</v>
      </c>
      <c r="AS363" s="324" t="str">
        <f t="shared" ref="AS363" si="410">AQ363</f>
        <v>x</v>
      </c>
    </row>
    <row r="364" spans="1:45" ht="18" customHeight="1" x14ac:dyDescent="0.3">
      <c r="A364" s="302" t="s">
        <v>719</v>
      </c>
      <c r="B364" s="285" t="s">
        <v>737</v>
      </c>
      <c r="C364" s="301" t="s">
        <v>36</v>
      </c>
      <c r="D364" s="313">
        <v>0</v>
      </c>
      <c r="E364" s="313">
        <v>0</v>
      </c>
      <c r="F364" s="313">
        <v>0</v>
      </c>
      <c r="G364" s="313">
        <v>0</v>
      </c>
      <c r="H364" s="313">
        <v>0</v>
      </c>
      <c r="I364" s="313">
        <v>0</v>
      </c>
      <c r="J364" s="313">
        <v>0</v>
      </c>
      <c r="K364" s="313">
        <v>0</v>
      </c>
      <c r="L364" s="313">
        <v>0</v>
      </c>
      <c r="M364" s="313">
        <v>0</v>
      </c>
      <c r="N364" s="313">
        <v>0</v>
      </c>
      <c r="O364" s="313">
        <v>0</v>
      </c>
      <c r="P364" s="313">
        <v>0</v>
      </c>
      <c r="Q364" s="313">
        <v>0</v>
      </c>
      <c r="R364" s="313">
        <v>0</v>
      </c>
      <c r="S364" s="313">
        <v>0</v>
      </c>
      <c r="T364" s="313">
        <v>0</v>
      </c>
      <c r="U364" s="313">
        <v>0</v>
      </c>
      <c r="V364" s="313">
        <v>0</v>
      </c>
      <c r="W364" s="313">
        <v>0</v>
      </c>
      <c r="X364" s="313">
        <v>0</v>
      </c>
      <c r="Y364" s="313">
        <v>0</v>
      </c>
      <c r="Z364" s="313">
        <v>0</v>
      </c>
      <c r="AA364" s="313">
        <v>0</v>
      </c>
      <c r="AB364" s="313">
        <v>0</v>
      </c>
      <c r="AC364" s="313">
        <v>0</v>
      </c>
      <c r="AD364" s="313">
        <v>0</v>
      </c>
      <c r="AE364" s="313">
        <v>0</v>
      </c>
      <c r="AF364" s="313">
        <v>0</v>
      </c>
      <c r="AG364" s="313">
        <v>0</v>
      </c>
      <c r="AH364" s="313">
        <v>0</v>
      </c>
      <c r="AI364" s="313">
        <v>0</v>
      </c>
      <c r="AJ364" s="313">
        <v>0</v>
      </c>
      <c r="AK364" s="313">
        <v>0</v>
      </c>
      <c r="AL364" s="313">
        <v>0</v>
      </c>
      <c r="AM364" s="313">
        <v>0</v>
      </c>
      <c r="AN364" s="313">
        <v>0</v>
      </c>
      <c r="AO364" s="324">
        <f t="shared" si="398"/>
        <v>0</v>
      </c>
      <c r="AP364" s="313">
        <v>0</v>
      </c>
      <c r="AQ364" s="324">
        <f t="shared" si="398"/>
        <v>0</v>
      </c>
      <c r="AR364" s="313">
        <f t="shared" si="396"/>
        <v>0</v>
      </c>
      <c r="AS364" s="313">
        <f t="shared" si="397"/>
        <v>0</v>
      </c>
    </row>
    <row r="365" spans="1:45" ht="46.8" x14ac:dyDescent="0.3">
      <c r="A365" s="302" t="s">
        <v>720</v>
      </c>
      <c r="B365" s="141" t="s">
        <v>876</v>
      </c>
      <c r="C365" s="301" t="s">
        <v>36</v>
      </c>
      <c r="D365" s="313">
        <v>0</v>
      </c>
      <c r="E365" s="313">
        <v>0</v>
      </c>
      <c r="F365" s="313">
        <v>0</v>
      </c>
      <c r="G365" s="313">
        <v>0</v>
      </c>
      <c r="H365" s="313">
        <v>0</v>
      </c>
      <c r="I365" s="313">
        <v>0</v>
      </c>
      <c r="J365" s="313">
        <v>0</v>
      </c>
      <c r="K365" s="313">
        <v>0</v>
      </c>
      <c r="L365" s="313">
        <v>0</v>
      </c>
      <c r="M365" s="313">
        <v>0</v>
      </c>
      <c r="N365" s="313">
        <v>0</v>
      </c>
      <c r="O365" s="313">
        <v>0</v>
      </c>
      <c r="P365" s="313">
        <v>0</v>
      </c>
      <c r="Q365" s="313">
        <v>0</v>
      </c>
      <c r="R365" s="313">
        <v>0</v>
      </c>
      <c r="S365" s="313">
        <v>0</v>
      </c>
      <c r="T365" s="313">
        <v>0</v>
      </c>
      <c r="U365" s="313">
        <v>0</v>
      </c>
      <c r="V365" s="313">
        <v>0</v>
      </c>
      <c r="W365" s="313">
        <v>0</v>
      </c>
      <c r="X365" s="313">
        <v>0</v>
      </c>
      <c r="Y365" s="313">
        <v>0</v>
      </c>
      <c r="Z365" s="313">
        <v>0</v>
      </c>
      <c r="AA365" s="313">
        <v>0</v>
      </c>
      <c r="AB365" s="313">
        <v>0</v>
      </c>
      <c r="AC365" s="313">
        <v>0</v>
      </c>
      <c r="AD365" s="313">
        <v>0</v>
      </c>
      <c r="AE365" s="313">
        <v>0</v>
      </c>
      <c r="AF365" s="313">
        <v>0</v>
      </c>
      <c r="AG365" s="313">
        <v>0</v>
      </c>
      <c r="AH365" s="313">
        <v>0</v>
      </c>
      <c r="AI365" s="313">
        <v>0</v>
      </c>
      <c r="AJ365" s="313">
        <v>0</v>
      </c>
      <c r="AK365" s="313">
        <v>0</v>
      </c>
      <c r="AL365" s="313">
        <v>0</v>
      </c>
      <c r="AM365" s="313">
        <v>0</v>
      </c>
      <c r="AN365" s="313">
        <v>0</v>
      </c>
      <c r="AO365" s="324">
        <f t="shared" si="398"/>
        <v>0</v>
      </c>
      <c r="AP365" s="313">
        <v>0</v>
      </c>
      <c r="AQ365" s="324">
        <f t="shared" si="398"/>
        <v>0</v>
      </c>
      <c r="AR365" s="313">
        <f t="shared" si="396"/>
        <v>0</v>
      </c>
      <c r="AS365" s="313">
        <f t="shared" si="397"/>
        <v>0</v>
      </c>
    </row>
    <row r="366" spans="1:45" ht="46.8" x14ac:dyDescent="0.3">
      <c r="A366" s="302" t="s">
        <v>721</v>
      </c>
      <c r="B366" s="141" t="s">
        <v>877</v>
      </c>
      <c r="C366" s="301" t="s">
        <v>36</v>
      </c>
      <c r="D366" s="313">
        <v>0</v>
      </c>
      <c r="E366" s="313">
        <v>0</v>
      </c>
      <c r="F366" s="313">
        <v>0</v>
      </c>
      <c r="G366" s="313">
        <v>0</v>
      </c>
      <c r="H366" s="313">
        <v>0</v>
      </c>
      <c r="I366" s="313">
        <v>0</v>
      </c>
      <c r="J366" s="313">
        <v>0</v>
      </c>
      <c r="K366" s="313">
        <v>0</v>
      </c>
      <c r="L366" s="313">
        <v>0</v>
      </c>
      <c r="M366" s="313">
        <v>0</v>
      </c>
      <c r="N366" s="313">
        <v>0</v>
      </c>
      <c r="O366" s="313">
        <v>0</v>
      </c>
      <c r="P366" s="313">
        <v>0</v>
      </c>
      <c r="Q366" s="313">
        <v>0</v>
      </c>
      <c r="R366" s="313">
        <v>0</v>
      </c>
      <c r="S366" s="313">
        <v>0</v>
      </c>
      <c r="T366" s="313">
        <v>0</v>
      </c>
      <c r="U366" s="313">
        <v>0</v>
      </c>
      <c r="V366" s="313">
        <v>0</v>
      </c>
      <c r="W366" s="313">
        <v>0</v>
      </c>
      <c r="X366" s="313">
        <v>0</v>
      </c>
      <c r="Y366" s="313">
        <v>0</v>
      </c>
      <c r="Z366" s="313">
        <v>0</v>
      </c>
      <c r="AA366" s="313">
        <v>0</v>
      </c>
      <c r="AB366" s="313">
        <v>0</v>
      </c>
      <c r="AC366" s="313">
        <v>0</v>
      </c>
      <c r="AD366" s="313">
        <v>0</v>
      </c>
      <c r="AE366" s="313">
        <v>0</v>
      </c>
      <c r="AF366" s="313">
        <v>0</v>
      </c>
      <c r="AG366" s="313">
        <v>0</v>
      </c>
      <c r="AH366" s="313">
        <v>0</v>
      </c>
      <c r="AI366" s="313">
        <v>0</v>
      </c>
      <c r="AJ366" s="313">
        <v>0</v>
      </c>
      <c r="AK366" s="313">
        <v>0</v>
      </c>
      <c r="AL366" s="313">
        <v>0</v>
      </c>
      <c r="AM366" s="313">
        <v>0</v>
      </c>
      <c r="AN366" s="313">
        <v>0</v>
      </c>
      <c r="AO366" s="324">
        <f t="shared" si="398"/>
        <v>0</v>
      </c>
      <c r="AP366" s="313">
        <v>0</v>
      </c>
      <c r="AQ366" s="324">
        <f t="shared" si="398"/>
        <v>0</v>
      </c>
      <c r="AR366" s="313">
        <f t="shared" si="396"/>
        <v>0</v>
      </c>
      <c r="AS366" s="313">
        <f t="shared" si="397"/>
        <v>0</v>
      </c>
    </row>
    <row r="367" spans="1:45" ht="31.2" x14ac:dyDescent="0.3">
      <c r="A367" s="302" t="s">
        <v>722</v>
      </c>
      <c r="B367" s="141" t="s">
        <v>632</v>
      </c>
      <c r="C367" s="301" t="s">
        <v>36</v>
      </c>
      <c r="D367" s="313">
        <v>0</v>
      </c>
      <c r="E367" s="313">
        <v>0</v>
      </c>
      <c r="F367" s="313">
        <v>0</v>
      </c>
      <c r="G367" s="313">
        <v>0</v>
      </c>
      <c r="H367" s="313">
        <v>0</v>
      </c>
      <c r="I367" s="313">
        <v>0</v>
      </c>
      <c r="J367" s="313">
        <v>0</v>
      </c>
      <c r="K367" s="313">
        <v>0</v>
      </c>
      <c r="L367" s="313">
        <v>0</v>
      </c>
      <c r="M367" s="313">
        <v>0</v>
      </c>
      <c r="N367" s="313">
        <v>0</v>
      </c>
      <c r="O367" s="313">
        <v>0</v>
      </c>
      <c r="P367" s="313">
        <v>0</v>
      </c>
      <c r="Q367" s="313">
        <v>0</v>
      </c>
      <c r="R367" s="313">
        <v>0</v>
      </c>
      <c r="S367" s="313">
        <v>0</v>
      </c>
      <c r="T367" s="313">
        <v>0</v>
      </c>
      <c r="U367" s="313">
        <v>0</v>
      </c>
      <c r="V367" s="313">
        <v>0</v>
      </c>
      <c r="W367" s="313">
        <v>0</v>
      </c>
      <c r="X367" s="313">
        <v>0</v>
      </c>
      <c r="Y367" s="313">
        <v>0</v>
      </c>
      <c r="Z367" s="313">
        <v>0</v>
      </c>
      <c r="AA367" s="313">
        <v>0</v>
      </c>
      <c r="AB367" s="313">
        <v>0</v>
      </c>
      <c r="AC367" s="313">
        <v>0</v>
      </c>
      <c r="AD367" s="313">
        <v>0</v>
      </c>
      <c r="AE367" s="313">
        <v>0</v>
      </c>
      <c r="AF367" s="313">
        <v>0</v>
      </c>
      <c r="AG367" s="313">
        <v>0</v>
      </c>
      <c r="AH367" s="313">
        <v>0</v>
      </c>
      <c r="AI367" s="313">
        <v>0</v>
      </c>
      <c r="AJ367" s="313">
        <v>0</v>
      </c>
      <c r="AK367" s="313">
        <v>0</v>
      </c>
      <c r="AL367" s="313">
        <v>0</v>
      </c>
      <c r="AM367" s="313">
        <v>0</v>
      </c>
      <c r="AN367" s="313">
        <v>0</v>
      </c>
      <c r="AO367" s="324">
        <f t="shared" si="398"/>
        <v>0</v>
      </c>
      <c r="AP367" s="313">
        <v>0</v>
      </c>
      <c r="AQ367" s="324">
        <f t="shared" si="398"/>
        <v>0</v>
      </c>
      <c r="AR367" s="313">
        <f t="shared" si="396"/>
        <v>0</v>
      </c>
      <c r="AS367" s="313">
        <f t="shared" si="397"/>
        <v>0</v>
      </c>
    </row>
    <row r="368" spans="1:45" x14ac:dyDescent="0.3">
      <c r="A368" s="302" t="s">
        <v>723</v>
      </c>
      <c r="B368" s="285" t="s">
        <v>736</v>
      </c>
      <c r="C368" s="301" t="s">
        <v>1143</v>
      </c>
      <c r="D368" s="313">
        <v>0</v>
      </c>
      <c r="E368" s="313">
        <v>0</v>
      </c>
      <c r="F368" s="313">
        <v>0</v>
      </c>
      <c r="G368" s="313">
        <v>0</v>
      </c>
      <c r="H368" s="313">
        <v>0</v>
      </c>
      <c r="I368" s="313">
        <v>0</v>
      </c>
      <c r="J368" s="313">
        <v>0</v>
      </c>
      <c r="K368" s="313">
        <v>0</v>
      </c>
      <c r="L368" s="313">
        <v>0</v>
      </c>
      <c r="M368" s="313">
        <v>0</v>
      </c>
      <c r="N368" s="313">
        <v>0</v>
      </c>
      <c r="O368" s="313">
        <v>0</v>
      </c>
      <c r="P368" s="313">
        <v>0</v>
      </c>
      <c r="Q368" s="313">
        <v>0</v>
      </c>
      <c r="R368" s="313">
        <v>0</v>
      </c>
      <c r="S368" s="313">
        <v>0</v>
      </c>
      <c r="T368" s="313">
        <v>0</v>
      </c>
      <c r="U368" s="313">
        <v>0</v>
      </c>
      <c r="V368" s="313">
        <v>0</v>
      </c>
      <c r="W368" s="313">
        <v>0</v>
      </c>
      <c r="X368" s="313">
        <v>0</v>
      </c>
      <c r="Y368" s="313">
        <v>0</v>
      </c>
      <c r="Z368" s="313">
        <v>0</v>
      </c>
      <c r="AA368" s="313">
        <v>0</v>
      </c>
      <c r="AB368" s="313">
        <v>0</v>
      </c>
      <c r="AC368" s="313">
        <v>0</v>
      </c>
      <c r="AD368" s="313">
        <v>0</v>
      </c>
      <c r="AE368" s="313">
        <v>0</v>
      </c>
      <c r="AF368" s="313">
        <v>0</v>
      </c>
      <c r="AG368" s="313">
        <v>0</v>
      </c>
      <c r="AH368" s="313">
        <v>0</v>
      </c>
      <c r="AI368" s="313">
        <v>0</v>
      </c>
      <c r="AJ368" s="313">
        <v>0</v>
      </c>
      <c r="AK368" s="313">
        <v>0</v>
      </c>
      <c r="AL368" s="313">
        <v>0</v>
      </c>
      <c r="AM368" s="313">
        <v>0</v>
      </c>
      <c r="AN368" s="313">
        <v>0</v>
      </c>
      <c r="AO368" s="324">
        <f t="shared" si="398"/>
        <v>0</v>
      </c>
      <c r="AP368" s="313">
        <v>0</v>
      </c>
      <c r="AQ368" s="324">
        <f t="shared" si="398"/>
        <v>0</v>
      </c>
      <c r="AR368" s="313">
        <f t="shared" si="396"/>
        <v>0</v>
      </c>
      <c r="AS368" s="313">
        <f t="shared" si="397"/>
        <v>0</v>
      </c>
    </row>
    <row r="369" spans="1:45" ht="31.2" x14ac:dyDescent="0.3">
      <c r="A369" s="302" t="s">
        <v>724</v>
      </c>
      <c r="B369" s="141" t="s">
        <v>633</v>
      </c>
      <c r="C369" s="301" t="s">
        <v>1143</v>
      </c>
      <c r="D369" s="313">
        <v>0</v>
      </c>
      <c r="E369" s="313">
        <v>0</v>
      </c>
      <c r="F369" s="313">
        <v>0</v>
      </c>
      <c r="G369" s="313">
        <v>0</v>
      </c>
      <c r="H369" s="313">
        <v>0</v>
      </c>
      <c r="I369" s="313">
        <v>0</v>
      </c>
      <c r="J369" s="313">
        <v>0</v>
      </c>
      <c r="K369" s="313">
        <v>0</v>
      </c>
      <c r="L369" s="313">
        <v>0</v>
      </c>
      <c r="M369" s="313">
        <v>0</v>
      </c>
      <c r="N369" s="313">
        <v>0</v>
      </c>
      <c r="O369" s="313">
        <v>0</v>
      </c>
      <c r="P369" s="313">
        <v>0</v>
      </c>
      <c r="Q369" s="313">
        <v>0</v>
      </c>
      <c r="R369" s="313">
        <v>0</v>
      </c>
      <c r="S369" s="313">
        <v>0</v>
      </c>
      <c r="T369" s="313">
        <v>0</v>
      </c>
      <c r="U369" s="313">
        <v>0</v>
      </c>
      <c r="V369" s="313">
        <v>0</v>
      </c>
      <c r="W369" s="313">
        <v>0</v>
      </c>
      <c r="X369" s="313">
        <v>0</v>
      </c>
      <c r="Y369" s="313">
        <v>0</v>
      </c>
      <c r="Z369" s="313">
        <v>0</v>
      </c>
      <c r="AA369" s="313">
        <v>0</v>
      </c>
      <c r="AB369" s="313">
        <v>0</v>
      </c>
      <c r="AC369" s="313">
        <v>0</v>
      </c>
      <c r="AD369" s="313">
        <v>0</v>
      </c>
      <c r="AE369" s="313">
        <v>0</v>
      </c>
      <c r="AF369" s="313">
        <v>0</v>
      </c>
      <c r="AG369" s="313">
        <v>0</v>
      </c>
      <c r="AH369" s="313">
        <v>0</v>
      </c>
      <c r="AI369" s="313">
        <v>0</v>
      </c>
      <c r="AJ369" s="313">
        <v>0</v>
      </c>
      <c r="AK369" s="313">
        <v>0</v>
      </c>
      <c r="AL369" s="313">
        <v>0</v>
      </c>
      <c r="AM369" s="313">
        <v>0</v>
      </c>
      <c r="AN369" s="313">
        <v>0</v>
      </c>
      <c r="AO369" s="324">
        <f t="shared" si="398"/>
        <v>0</v>
      </c>
      <c r="AP369" s="313">
        <v>0</v>
      </c>
      <c r="AQ369" s="324">
        <f t="shared" si="398"/>
        <v>0</v>
      </c>
      <c r="AR369" s="313">
        <f t="shared" si="396"/>
        <v>0</v>
      </c>
      <c r="AS369" s="313">
        <f t="shared" si="397"/>
        <v>0</v>
      </c>
    </row>
    <row r="370" spans="1:45" x14ac:dyDescent="0.3">
      <c r="A370" s="302" t="s">
        <v>725</v>
      </c>
      <c r="B370" s="141" t="s">
        <v>634</v>
      </c>
      <c r="C370" s="301" t="s">
        <v>1143</v>
      </c>
      <c r="D370" s="313">
        <v>0</v>
      </c>
      <c r="E370" s="313">
        <v>0</v>
      </c>
      <c r="F370" s="313">
        <v>0</v>
      </c>
      <c r="G370" s="313">
        <v>0</v>
      </c>
      <c r="H370" s="313">
        <v>0</v>
      </c>
      <c r="I370" s="313">
        <v>0</v>
      </c>
      <c r="J370" s="313">
        <v>0</v>
      </c>
      <c r="K370" s="313">
        <v>0</v>
      </c>
      <c r="L370" s="313">
        <v>0</v>
      </c>
      <c r="M370" s="313">
        <v>0</v>
      </c>
      <c r="N370" s="313">
        <v>0</v>
      </c>
      <c r="O370" s="313">
        <v>0</v>
      </c>
      <c r="P370" s="313">
        <v>0</v>
      </c>
      <c r="Q370" s="313">
        <v>0</v>
      </c>
      <c r="R370" s="313">
        <v>0</v>
      </c>
      <c r="S370" s="313">
        <v>0</v>
      </c>
      <c r="T370" s="313">
        <v>0</v>
      </c>
      <c r="U370" s="313">
        <v>0</v>
      </c>
      <c r="V370" s="313">
        <v>0</v>
      </c>
      <c r="W370" s="313">
        <v>0</v>
      </c>
      <c r="X370" s="313">
        <v>0</v>
      </c>
      <c r="Y370" s="313">
        <v>0</v>
      </c>
      <c r="Z370" s="313">
        <v>0</v>
      </c>
      <c r="AA370" s="313">
        <v>0</v>
      </c>
      <c r="AB370" s="313">
        <v>0</v>
      </c>
      <c r="AC370" s="313">
        <v>0</v>
      </c>
      <c r="AD370" s="313">
        <v>0</v>
      </c>
      <c r="AE370" s="313">
        <v>0</v>
      </c>
      <c r="AF370" s="313">
        <v>0</v>
      </c>
      <c r="AG370" s="313">
        <v>0</v>
      </c>
      <c r="AH370" s="313">
        <v>0</v>
      </c>
      <c r="AI370" s="313">
        <v>0</v>
      </c>
      <c r="AJ370" s="313">
        <v>0</v>
      </c>
      <c r="AK370" s="313">
        <v>0</v>
      </c>
      <c r="AL370" s="313">
        <v>0</v>
      </c>
      <c r="AM370" s="313">
        <v>0</v>
      </c>
      <c r="AN370" s="313">
        <v>0</v>
      </c>
      <c r="AO370" s="324">
        <f t="shared" si="398"/>
        <v>0</v>
      </c>
      <c r="AP370" s="313">
        <v>0</v>
      </c>
      <c r="AQ370" s="324">
        <f t="shared" si="398"/>
        <v>0</v>
      </c>
      <c r="AR370" s="313">
        <f t="shared" si="396"/>
        <v>0</v>
      </c>
      <c r="AS370" s="313">
        <f t="shared" si="397"/>
        <v>0</v>
      </c>
    </row>
    <row r="371" spans="1:45" ht="31.2" x14ac:dyDescent="0.3">
      <c r="A371" s="302" t="s">
        <v>726</v>
      </c>
      <c r="B371" s="285" t="s">
        <v>735</v>
      </c>
      <c r="C371" s="301" t="s">
        <v>748</v>
      </c>
      <c r="D371" s="313">
        <v>0</v>
      </c>
      <c r="E371" s="313">
        <v>0</v>
      </c>
      <c r="F371" s="313">
        <v>0</v>
      </c>
      <c r="G371" s="313">
        <v>0</v>
      </c>
      <c r="H371" s="313">
        <v>0</v>
      </c>
      <c r="I371" s="313">
        <v>0</v>
      </c>
      <c r="J371" s="313">
        <v>0</v>
      </c>
      <c r="K371" s="313">
        <v>0</v>
      </c>
      <c r="L371" s="313">
        <v>0</v>
      </c>
      <c r="M371" s="313">
        <v>0</v>
      </c>
      <c r="N371" s="313">
        <v>0</v>
      </c>
      <c r="O371" s="313">
        <v>0</v>
      </c>
      <c r="P371" s="313">
        <v>0</v>
      </c>
      <c r="Q371" s="313">
        <v>0</v>
      </c>
      <c r="R371" s="313">
        <v>0</v>
      </c>
      <c r="S371" s="313">
        <v>0</v>
      </c>
      <c r="T371" s="313">
        <v>0</v>
      </c>
      <c r="U371" s="313">
        <v>0</v>
      </c>
      <c r="V371" s="313">
        <v>0</v>
      </c>
      <c r="W371" s="313">
        <v>0</v>
      </c>
      <c r="X371" s="313">
        <v>0</v>
      </c>
      <c r="Y371" s="313">
        <v>0</v>
      </c>
      <c r="Z371" s="313">
        <v>0</v>
      </c>
      <c r="AA371" s="313">
        <v>0</v>
      </c>
      <c r="AB371" s="313">
        <v>0</v>
      </c>
      <c r="AC371" s="313">
        <v>0</v>
      </c>
      <c r="AD371" s="313">
        <v>0</v>
      </c>
      <c r="AE371" s="313">
        <v>0</v>
      </c>
      <c r="AF371" s="313">
        <v>0</v>
      </c>
      <c r="AG371" s="313">
        <v>0</v>
      </c>
      <c r="AH371" s="313">
        <v>0</v>
      </c>
      <c r="AI371" s="313">
        <v>0</v>
      </c>
      <c r="AJ371" s="313">
        <v>0</v>
      </c>
      <c r="AK371" s="313">
        <v>0</v>
      </c>
      <c r="AL371" s="313">
        <v>0</v>
      </c>
      <c r="AM371" s="313">
        <v>0</v>
      </c>
      <c r="AN371" s="313">
        <v>0</v>
      </c>
      <c r="AO371" s="324">
        <f t="shared" si="398"/>
        <v>0</v>
      </c>
      <c r="AP371" s="313">
        <v>0</v>
      </c>
      <c r="AQ371" s="324">
        <f t="shared" si="398"/>
        <v>0</v>
      </c>
      <c r="AR371" s="313">
        <f t="shared" si="396"/>
        <v>0</v>
      </c>
      <c r="AS371" s="313">
        <f t="shared" si="397"/>
        <v>0</v>
      </c>
    </row>
    <row r="372" spans="1:45" x14ac:dyDescent="0.3">
      <c r="A372" s="302" t="s">
        <v>727</v>
      </c>
      <c r="B372" s="141" t="s">
        <v>630</v>
      </c>
      <c r="C372" s="301" t="s">
        <v>748</v>
      </c>
      <c r="D372" s="313">
        <v>0</v>
      </c>
      <c r="E372" s="313">
        <v>0</v>
      </c>
      <c r="F372" s="313">
        <v>0</v>
      </c>
      <c r="G372" s="313">
        <v>0</v>
      </c>
      <c r="H372" s="313">
        <v>0</v>
      </c>
      <c r="I372" s="313">
        <v>0</v>
      </c>
      <c r="J372" s="313">
        <v>0</v>
      </c>
      <c r="K372" s="313">
        <v>0</v>
      </c>
      <c r="L372" s="313">
        <v>0</v>
      </c>
      <c r="M372" s="313">
        <v>0</v>
      </c>
      <c r="N372" s="313">
        <v>0</v>
      </c>
      <c r="O372" s="313">
        <v>0</v>
      </c>
      <c r="P372" s="313">
        <v>0</v>
      </c>
      <c r="Q372" s="313">
        <v>0</v>
      </c>
      <c r="R372" s="313">
        <v>0</v>
      </c>
      <c r="S372" s="313">
        <v>0</v>
      </c>
      <c r="T372" s="313">
        <v>0</v>
      </c>
      <c r="U372" s="313">
        <v>0</v>
      </c>
      <c r="V372" s="313">
        <v>0</v>
      </c>
      <c r="W372" s="313">
        <v>0</v>
      </c>
      <c r="X372" s="313">
        <v>0</v>
      </c>
      <c r="Y372" s="313">
        <v>0</v>
      </c>
      <c r="Z372" s="313">
        <v>0</v>
      </c>
      <c r="AA372" s="313">
        <v>0</v>
      </c>
      <c r="AB372" s="313">
        <v>0</v>
      </c>
      <c r="AC372" s="313">
        <v>0</v>
      </c>
      <c r="AD372" s="313">
        <v>0</v>
      </c>
      <c r="AE372" s="313">
        <v>0</v>
      </c>
      <c r="AF372" s="313">
        <v>0</v>
      </c>
      <c r="AG372" s="313">
        <v>0</v>
      </c>
      <c r="AH372" s="313">
        <v>0</v>
      </c>
      <c r="AI372" s="313">
        <v>0</v>
      </c>
      <c r="AJ372" s="313">
        <v>0</v>
      </c>
      <c r="AK372" s="313">
        <v>0</v>
      </c>
      <c r="AL372" s="313">
        <v>0</v>
      </c>
      <c r="AM372" s="313">
        <v>0</v>
      </c>
      <c r="AN372" s="313">
        <v>0</v>
      </c>
      <c r="AO372" s="324">
        <f t="shared" si="398"/>
        <v>0</v>
      </c>
      <c r="AP372" s="313">
        <v>0</v>
      </c>
      <c r="AQ372" s="324">
        <f t="shared" si="398"/>
        <v>0</v>
      </c>
      <c r="AR372" s="313">
        <f t="shared" si="396"/>
        <v>0</v>
      </c>
      <c r="AS372" s="313">
        <f t="shared" si="397"/>
        <v>0</v>
      </c>
    </row>
    <row r="373" spans="1:45" x14ac:dyDescent="0.3">
      <c r="A373" s="302" t="s">
        <v>728</v>
      </c>
      <c r="B373" s="141" t="s">
        <v>631</v>
      </c>
      <c r="C373" s="301" t="s">
        <v>748</v>
      </c>
      <c r="D373" s="313">
        <v>0</v>
      </c>
      <c r="E373" s="313">
        <v>0</v>
      </c>
      <c r="F373" s="313">
        <v>0</v>
      </c>
      <c r="G373" s="313">
        <v>0</v>
      </c>
      <c r="H373" s="313">
        <v>0</v>
      </c>
      <c r="I373" s="313">
        <v>0</v>
      </c>
      <c r="J373" s="313">
        <v>0</v>
      </c>
      <c r="K373" s="313">
        <v>0</v>
      </c>
      <c r="L373" s="313">
        <v>0</v>
      </c>
      <c r="M373" s="313">
        <v>0</v>
      </c>
      <c r="N373" s="313">
        <v>0</v>
      </c>
      <c r="O373" s="313">
        <v>0</v>
      </c>
      <c r="P373" s="313">
        <v>0</v>
      </c>
      <c r="Q373" s="313">
        <v>0</v>
      </c>
      <c r="R373" s="313">
        <v>0</v>
      </c>
      <c r="S373" s="313">
        <v>0</v>
      </c>
      <c r="T373" s="313">
        <v>0</v>
      </c>
      <c r="U373" s="313">
        <v>0</v>
      </c>
      <c r="V373" s="313">
        <v>0</v>
      </c>
      <c r="W373" s="313">
        <v>0</v>
      </c>
      <c r="X373" s="313">
        <v>0</v>
      </c>
      <c r="Y373" s="313">
        <v>0</v>
      </c>
      <c r="Z373" s="313">
        <v>0</v>
      </c>
      <c r="AA373" s="313">
        <v>0</v>
      </c>
      <c r="AB373" s="313">
        <v>0</v>
      </c>
      <c r="AC373" s="313">
        <v>0</v>
      </c>
      <c r="AD373" s="313">
        <v>0</v>
      </c>
      <c r="AE373" s="313">
        <v>0</v>
      </c>
      <c r="AF373" s="313">
        <v>0</v>
      </c>
      <c r="AG373" s="313">
        <v>0</v>
      </c>
      <c r="AH373" s="313">
        <v>0</v>
      </c>
      <c r="AI373" s="313">
        <v>0</v>
      </c>
      <c r="AJ373" s="313">
        <v>0</v>
      </c>
      <c r="AK373" s="313">
        <v>0</v>
      </c>
      <c r="AL373" s="313">
        <v>0</v>
      </c>
      <c r="AM373" s="313">
        <v>0</v>
      </c>
      <c r="AN373" s="313">
        <v>0</v>
      </c>
      <c r="AO373" s="324">
        <f t="shared" si="398"/>
        <v>0</v>
      </c>
      <c r="AP373" s="313">
        <v>0</v>
      </c>
      <c r="AQ373" s="324">
        <f t="shared" si="398"/>
        <v>0</v>
      </c>
      <c r="AR373" s="313">
        <f t="shared" si="396"/>
        <v>0</v>
      </c>
      <c r="AS373" s="313">
        <f t="shared" si="397"/>
        <v>0</v>
      </c>
    </row>
    <row r="374" spans="1:45" x14ac:dyDescent="0.3">
      <c r="A374" s="302" t="s">
        <v>729</v>
      </c>
      <c r="B374" s="295" t="s">
        <v>878</v>
      </c>
      <c r="C374" s="301" t="s">
        <v>1144</v>
      </c>
      <c r="D374" s="324">
        <f>[1]Свод!L364</f>
        <v>4</v>
      </c>
      <c r="E374" s="324">
        <f>[1]Свод!N364</f>
        <v>371.5</v>
      </c>
      <c r="F374" s="324">
        <f>[1]Свод!P364</f>
        <v>326.05</v>
      </c>
      <c r="G374" s="324">
        <f>[1]Свод!R364</f>
        <v>326.05</v>
      </c>
      <c r="H374" s="324">
        <v>313.22500000000002</v>
      </c>
      <c r="I374" s="313">
        <f>'[4]8. Затраты на персонал'!$G$17</f>
        <v>313.22500000000002</v>
      </c>
      <c r="J374" s="324">
        <v>327</v>
      </c>
      <c r="K374" s="313">
        <f>'[4]8. Затраты на персонал'!$H$17</f>
        <v>305.84249999999997</v>
      </c>
      <c r="L374" s="324">
        <v>327</v>
      </c>
      <c r="M374" s="313">
        <f>'[4]8. Затраты на персонал'!$I$17</f>
        <v>327</v>
      </c>
      <c r="N374" s="324">
        <v>327</v>
      </c>
      <c r="O374" s="313">
        <f>'[4]8. Затраты на персонал'!$P$17</f>
        <v>327</v>
      </c>
      <c r="P374" s="324">
        <v>327</v>
      </c>
      <c r="Q374" s="313">
        <f>'[4]8. Затраты на персонал'!$Q$17</f>
        <v>327</v>
      </c>
      <c r="R374" s="324">
        <v>327</v>
      </c>
      <c r="S374" s="313">
        <f>'[4]8. Затраты на персонал'!$R$17</f>
        <v>327</v>
      </c>
      <c r="T374" s="324">
        <v>327</v>
      </c>
      <c r="U374" s="313">
        <f>'[4]8. Затраты на персонал'!$S$17</f>
        <v>327</v>
      </c>
      <c r="V374" s="324">
        <v>293.8</v>
      </c>
      <c r="W374" s="324">
        <f>[1]Свод!AH364</f>
        <v>293.8</v>
      </c>
      <c r="X374" s="324">
        <v>293.8</v>
      </c>
      <c r="Y374" s="324">
        <f>[1]Свод!AJ364</f>
        <v>293.8</v>
      </c>
      <c r="Z374" s="324">
        <v>293.8</v>
      </c>
      <c r="AA374" s="324">
        <f>[1]Свод!AL364</f>
        <v>293.8</v>
      </c>
      <c r="AB374" s="324">
        <v>293.8</v>
      </c>
      <c r="AC374" s="324">
        <f>[1]Свод!AN364</f>
        <v>293.8</v>
      </c>
      <c r="AD374" s="324">
        <v>293.8</v>
      </c>
      <c r="AE374" s="324">
        <f>[1]Свод!AP364</f>
        <v>293.8</v>
      </c>
      <c r="AF374" s="324">
        <v>293.8</v>
      </c>
      <c r="AG374" s="324">
        <f>[1]Свод!AR364</f>
        <v>293.8</v>
      </c>
      <c r="AH374" s="324">
        <v>293.8</v>
      </c>
      <c r="AI374" s="324">
        <f>[1]Свод!AT364</f>
        <v>293.8</v>
      </c>
      <c r="AJ374" s="324">
        <v>293.8</v>
      </c>
      <c r="AK374" s="324">
        <f>[1]Свод!AV364</f>
        <v>293.8</v>
      </c>
      <c r="AL374" s="324">
        <v>293.8</v>
      </c>
      <c r="AM374" s="324">
        <f>[1]Свод!AX364</f>
        <v>293.8</v>
      </c>
      <c r="AN374" s="324">
        <v>293.8</v>
      </c>
      <c r="AO374" s="324">
        <f t="shared" si="398"/>
        <v>293.8</v>
      </c>
      <c r="AP374" s="324">
        <v>293.8</v>
      </c>
      <c r="AQ374" s="324">
        <f t="shared" si="398"/>
        <v>293.8</v>
      </c>
      <c r="AR374" s="315">
        <f t="shared" si="396"/>
        <v>6534.6250000000027</v>
      </c>
      <c r="AS374" s="315">
        <f t="shared" si="397"/>
        <v>6513.4675000000025</v>
      </c>
    </row>
    <row r="375" spans="1:45" x14ac:dyDescent="0.3">
      <c r="A375" s="361" t="s">
        <v>1121</v>
      </c>
      <c r="B375" s="362"/>
      <c r="C375" s="362"/>
      <c r="D375" s="362"/>
      <c r="E375" s="362"/>
      <c r="F375" s="362"/>
      <c r="G375" s="362"/>
      <c r="H375" s="362"/>
      <c r="I375" s="362"/>
      <c r="J375" s="362"/>
      <c r="K375" s="362"/>
      <c r="L375" s="362"/>
      <c r="M375" s="362"/>
      <c r="N375" s="362"/>
      <c r="O375" s="362"/>
      <c r="P375" s="362"/>
      <c r="Q375" s="362"/>
      <c r="R375" s="362"/>
      <c r="S375" s="362"/>
      <c r="T375" s="362"/>
      <c r="U375" s="362"/>
      <c r="V375" s="362"/>
      <c r="W375" s="362"/>
      <c r="X375" s="362"/>
      <c r="Y375" s="362"/>
      <c r="Z375" s="362"/>
      <c r="AA375" s="362"/>
      <c r="AB375" s="362"/>
      <c r="AC375" s="362"/>
      <c r="AD375" s="362"/>
      <c r="AE375" s="362"/>
      <c r="AF375" s="362"/>
      <c r="AG375" s="362"/>
      <c r="AH375" s="362"/>
      <c r="AI375" s="362"/>
      <c r="AJ375" s="362"/>
      <c r="AK375" s="362"/>
      <c r="AL375" s="362"/>
      <c r="AM375" s="362"/>
      <c r="AN375" s="362"/>
      <c r="AO375" s="362"/>
      <c r="AP375" s="362"/>
      <c r="AQ375" s="362"/>
      <c r="AR375" s="362"/>
      <c r="AS375" s="363"/>
    </row>
    <row r="376" spans="1:45" ht="16.5" customHeight="1" x14ac:dyDescent="0.3">
      <c r="A376" s="361"/>
      <c r="B376" s="362"/>
      <c r="C376" s="362"/>
      <c r="D376" s="362"/>
      <c r="E376" s="362"/>
      <c r="F376" s="362"/>
      <c r="G376" s="362"/>
      <c r="H376" s="362"/>
      <c r="I376" s="362"/>
      <c r="J376" s="362"/>
      <c r="K376" s="362"/>
      <c r="L376" s="362"/>
      <c r="M376" s="362"/>
      <c r="N376" s="362"/>
      <c r="O376" s="362"/>
      <c r="P376" s="362"/>
      <c r="Q376" s="362"/>
      <c r="R376" s="362"/>
      <c r="S376" s="362"/>
      <c r="T376" s="362"/>
      <c r="U376" s="362"/>
      <c r="V376" s="362"/>
      <c r="W376" s="362"/>
      <c r="X376" s="362"/>
      <c r="Y376" s="362"/>
      <c r="Z376" s="362"/>
      <c r="AA376" s="362"/>
      <c r="AB376" s="362"/>
      <c r="AC376" s="362"/>
      <c r="AD376" s="362"/>
      <c r="AE376" s="362"/>
      <c r="AF376" s="362"/>
      <c r="AG376" s="362"/>
      <c r="AH376" s="362"/>
      <c r="AI376" s="362"/>
      <c r="AJ376" s="362"/>
      <c r="AK376" s="362"/>
      <c r="AL376" s="362"/>
      <c r="AM376" s="362"/>
      <c r="AN376" s="362"/>
      <c r="AO376" s="362"/>
      <c r="AP376" s="362"/>
      <c r="AQ376" s="362"/>
      <c r="AR376" s="362"/>
      <c r="AS376" s="363"/>
    </row>
    <row r="377" spans="1:45" ht="33" customHeight="1" x14ac:dyDescent="0.3">
      <c r="A377" s="359" t="s">
        <v>0</v>
      </c>
      <c r="B377" s="356" t="s">
        <v>1</v>
      </c>
      <c r="C377" s="356" t="s">
        <v>603</v>
      </c>
      <c r="D377" s="329" t="s">
        <v>1211</v>
      </c>
      <c r="E377" s="329" t="s">
        <v>1212</v>
      </c>
      <c r="F377" s="321" t="s">
        <v>1182</v>
      </c>
      <c r="G377" s="321" t="s">
        <v>1181</v>
      </c>
      <c r="H377" s="357" t="s">
        <v>1180</v>
      </c>
      <c r="I377" s="357"/>
      <c r="J377" s="357" t="s">
        <v>1163</v>
      </c>
      <c r="K377" s="357"/>
      <c r="L377" s="357" t="s">
        <v>1164</v>
      </c>
      <c r="M377" s="357"/>
      <c r="N377" s="357" t="s">
        <v>1165</v>
      </c>
      <c r="O377" s="357"/>
      <c r="P377" s="357" t="s">
        <v>1166</v>
      </c>
      <c r="Q377" s="357"/>
      <c r="R377" s="357" t="s">
        <v>1167</v>
      </c>
      <c r="S377" s="357"/>
      <c r="T377" s="357" t="s">
        <v>1168</v>
      </c>
      <c r="U377" s="357"/>
      <c r="V377" s="357" t="s">
        <v>1169</v>
      </c>
      <c r="W377" s="357"/>
      <c r="X377" s="357" t="s">
        <v>1170</v>
      </c>
      <c r="Y377" s="357"/>
      <c r="Z377" s="357" t="s">
        <v>1171</v>
      </c>
      <c r="AA377" s="357"/>
      <c r="AB377" s="357" t="s">
        <v>1172</v>
      </c>
      <c r="AC377" s="357"/>
      <c r="AD377" s="357" t="s">
        <v>1173</v>
      </c>
      <c r="AE377" s="357"/>
      <c r="AF377" s="357" t="s">
        <v>1174</v>
      </c>
      <c r="AG377" s="357"/>
      <c r="AH377" s="357" t="s">
        <v>1175</v>
      </c>
      <c r="AI377" s="357"/>
      <c r="AJ377" s="356" t="s">
        <v>1176</v>
      </c>
      <c r="AK377" s="356"/>
      <c r="AL377" s="356" t="s">
        <v>1177</v>
      </c>
      <c r="AM377" s="356"/>
      <c r="AN377" s="356" t="s">
        <v>1178</v>
      </c>
      <c r="AO377" s="356"/>
      <c r="AP377" s="356" t="s">
        <v>1215</v>
      </c>
      <c r="AQ377" s="356"/>
      <c r="AR377" s="357" t="s">
        <v>519</v>
      </c>
      <c r="AS377" s="357"/>
    </row>
    <row r="378" spans="1:45" ht="58.2" customHeight="1" x14ac:dyDescent="0.3">
      <c r="A378" s="359"/>
      <c r="B378" s="356"/>
      <c r="C378" s="356"/>
      <c r="D378" s="312" t="s">
        <v>191</v>
      </c>
      <c r="E378" s="312" t="s">
        <v>191</v>
      </c>
      <c r="F378" s="312" t="s">
        <v>191</v>
      </c>
      <c r="G378" s="312" t="s">
        <v>191</v>
      </c>
      <c r="H378" s="312" t="s">
        <v>1183</v>
      </c>
      <c r="I378" s="312" t="s">
        <v>1179</v>
      </c>
      <c r="J378" s="312" t="s">
        <v>1183</v>
      </c>
      <c r="K378" s="312" t="s">
        <v>1179</v>
      </c>
      <c r="L378" s="312" t="s">
        <v>1183</v>
      </c>
      <c r="M378" s="312" t="s">
        <v>604</v>
      </c>
      <c r="N378" s="312" t="s">
        <v>1183</v>
      </c>
      <c r="O378" s="312" t="s">
        <v>604</v>
      </c>
      <c r="P378" s="312" t="s">
        <v>1183</v>
      </c>
      <c r="Q378" s="312" t="s">
        <v>604</v>
      </c>
      <c r="R378" s="312" t="s">
        <v>1183</v>
      </c>
      <c r="S378" s="312" t="s">
        <v>604</v>
      </c>
      <c r="T378" s="312" t="s">
        <v>1183</v>
      </c>
      <c r="U378" s="312" t="s">
        <v>604</v>
      </c>
      <c r="V378" s="312" t="s">
        <v>1183</v>
      </c>
      <c r="W378" s="312" t="s">
        <v>604</v>
      </c>
      <c r="X378" s="312" t="s">
        <v>1183</v>
      </c>
      <c r="Y378" s="312" t="s">
        <v>604</v>
      </c>
      <c r="Z378" s="312" t="s">
        <v>1183</v>
      </c>
      <c r="AA378" s="312" t="s">
        <v>604</v>
      </c>
      <c r="AB378" s="312" t="s">
        <v>1183</v>
      </c>
      <c r="AC378" s="312" t="s">
        <v>604</v>
      </c>
      <c r="AD378" s="312" t="s">
        <v>1183</v>
      </c>
      <c r="AE378" s="312" t="s">
        <v>604</v>
      </c>
      <c r="AF378" s="312" t="s">
        <v>1183</v>
      </c>
      <c r="AG378" s="312" t="s">
        <v>604</v>
      </c>
      <c r="AH378" s="312" t="s">
        <v>1183</v>
      </c>
      <c r="AI378" s="312" t="s">
        <v>604</v>
      </c>
      <c r="AJ378" s="291" t="s">
        <v>1183</v>
      </c>
      <c r="AK378" s="291" t="s">
        <v>604</v>
      </c>
      <c r="AL378" s="291" t="s">
        <v>1183</v>
      </c>
      <c r="AM378" s="291" t="s">
        <v>604</v>
      </c>
      <c r="AN378" s="291" t="s">
        <v>1183</v>
      </c>
      <c r="AO378" s="291" t="s">
        <v>604</v>
      </c>
      <c r="AP378" s="291" t="s">
        <v>1183</v>
      </c>
      <c r="AQ378" s="291" t="s">
        <v>604</v>
      </c>
      <c r="AR378" s="312" t="s">
        <v>1078</v>
      </c>
      <c r="AS378" s="312" t="s">
        <v>604</v>
      </c>
    </row>
    <row r="379" spans="1:45" s="308" customFormat="1" x14ac:dyDescent="0.3">
      <c r="A379" s="322">
        <v>1</v>
      </c>
      <c r="B379" s="291">
        <v>2</v>
      </c>
      <c r="C379" s="291">
        <v>3</v>
      </c>
      <c r="D379" s="291" t="s">
        <v>1213</v>
      </c>
      <c r="E379" s="291" t="s">
        <v>1214</v>
      </c>
      <c r="F379" s="312" t="s">
        <v>52</v>
      </c>
      <c r="G379" s="312" t="s">
        <v>1079</v>
      </c>
      <c r="H379" s="312" t="s">
        <v>1080</v>
      </c>
      <c r="I379" s="312" t="s">
        <v>1081</v>
      </c>
      <c r="J379" s="312" t="s">
        <v>1082</v>
      </c>
      <c r="K379" s="312" t="s">
        <v>1083</v>
      </c>
      <c r="L379" s="312" t="s">
        <v>1084</v>
      </c>
      <c r="M379" s="312" t="s">
        <v>1085</v>
      </c>
      <c r="N379" s="312" t="s">
        <v>1086</v>
      </c>
      <c r="O379" s="312" t="s">
        <v>1087</v>
      </c>
      <c r="P379" s="312" t="s">
        <v>1184</v>
      </c>
      <c r="Q379" s="312" t="s">
        <v>1185</v>
      </c>
      <c r="R379" s="312" t="s">
        <v>1186</v>
      </c>
      <c r="S379" s="312" t="s">
        <v>1187</v>
      </c>
      <c r="T379" s="312" t="s">
        <v>1188</v>
      </c>
      <c r="U379" s="312" t="s">
        <v>1189</v>
      </c>
      <c r="V379" s="312" t="s">
        <v>1190</v>
      </c>
      <c r="W379" s="312" t="s">
        <v>1191</v>
      </c>
      <c r="X379" s="312" t="s">
        <v>1192</v>
      </c>
      <c r="Y379" s="312" t="s">
        <v>1193</v>
      </c>
      <c r="Z379" s="312" t="s">
        <v>1194</v>
      </c>
      <c r="AA379" s="312" t="s">
        <v>1195</v>
      </c>
      <c r="AB379" s="312" t="s">
        <v>1196</v>
      </c>
      <c r="AC379" s="312" t="s">
        <v>1197</v>
      </c>
      <c r="AD379" s="312" t="s">
        <v>1198</v>
      </c>
      <c r="AE379" s="312" t="s">
        <v>1199</v>
      </c>
      <c r="AF379" s="312" t="s">
        <v>1200</v>
      </c>
      <c r="AG379" s="312" t="s">
        <v>1201</v>
      </c>
      <c r="AH379" s="312" t="s">
        <v>1202</v>
      </c>
      <c r="AI379" s="312" t="s">
        <v>1203</v>
      </c>
      <c r="AJ379" s="323" t="s">
        <v>1204</v>
      </c>
      <c r="AK379" s="323" t="s">
        <v>1205</v>
      </c>
      <c r="AL379" s="323" t="s">
        <v>1206</v>
      </c>
      <c r="AM379" s="323" t="s">
        <v>1207</v>
      </c>
      <c r="AN379" s="323" t="s">
        <v>1208</v>
      </c>
      <c r="AO379" s="323" t="s">
        <v>1210</v>
      </c>
      <c r="AP379" s="330" t="s">
        <v>1216</v>
      </c>
      <c r="AQ379" s="330" t="s">
        <v>1217</v>
      </c>
      <c r="AR379" s="328" t="s">
        <v>1088</v>
      </c>
      <c r="AS379" s="312">
        <v>6</v>
      </c>
    </row>
    <row r="380" spans="1:45" ht="30.75" customHeight="1" x14ac:dyDescent="0.3">
      <c r="A380" s="360" t="s">
        <v>1154</v>
      </c>
      <c r="B380" s="360"/>
      <c r="C380" s="301" t="s">
        <v>748</v>
      </c>
      <c r="D380" s="313">
        <f>D381+D440</f>
        <v>50.324306255932207</v>
      </c>
      <c r="E380" s="313">
        <f t="shared" ref="E380" si="411">E381+E440</f>
        <v>120.7471866184999</v>
      </c>
      <c r="F380" s="313">
        <f>F381+F440</f>
        <v>156.27388989905498</v>
      </c>
      <c r="G380" s="313">
        <f>G381+G440</f>
        <v>113.00765947185131</v>
      </c>
      <c r="H380" s="313">
        <v>121.53419875631971</v>
      </c>
      <c r="I380" s="313">
        <f t="shared" ref="I380:AO380" si="412">I381+I440</f>
        <v>121.53419875631971</v>
      </c>
      <c r="J380" s="313">
        <v>134.06614153200002</v>
      </c>
      <c r="K380" s="313">
        <f t="shared" si="412"/>
        <v>133.09128587399999</v>
      </c>
      <c r="L380" s="313">
        <v>134.35041700272578</v>
      </c>
      <c r="M380" s="313">
        <f t="shared" ref="M380" si="413">M381+M440</f>
        <v>133.90793700272579</v>
      </c>
      <c r="N380" s="313">
        <v>1648.9955066814882</v>
      </c>
      <c r="O380" s="313">
        <f t="shared" ref="O380" si="414">O381+O440</f>
        <v>142.9177027269468</v>
      </c>
      <c r="P380" s="313">
        <v>109.20353174557792</v>
      </c>
      <c r="Q380" s="313">
        <f t="shared" ref="Q380" si="415">Q381+Q440</f>
        <v>1647.9521873023778</v>
      </c>
      <c r="R380" s="313">
        <v>120.0018699245103</v>
      </c>
      <c r="S380" s="313">
        <f t="shared" ref="S380" si="416">S381+S440</f>
        <v>120.00186992451029</v>
      </c>
      <c r="T380" s="313">
        <v>131.49639285000001</v>
      </c>
      <c r="U380" s="313">
        <f t="shared" ref="U380" si="417">U381+U440</f>
        <v>131.49639284999998</v>
      </c>
      <c r="V380" s="313">
        <v>123.7710648</v>
      </c>
      <c r="W380" s="313">
        <f t="shared" ref="W380" si="418">W381+W440</f>
        <v>123.7710648</v>
      </c>
      <c r="X380" s="313">
        <v>94.453899269999994</v>
      </c>
      <c r="Y380" s="313">
        <f t="shared" ref="Y380" si="419">Y381+Y440</f>
        <v>94.453899269999994</v>
      </c>
      <c r="Z380" s="313">
        <v>100.43900019</v>
      </c>
      <c r="AA380" s="313">
        <f t="shared" ref="AA380" si="420">AA381+AA440</f>
        <v>100.43900019</v>
      </c>
      <c r="AB380" s="313">
        <v>60.692331150000008</v>
      </c>
      <c r="AC380" s="313">
        <f t="shared" ref="AC380" si="421">AC381+AC440</f>
        <v>60.692331150000008</v>
      </c>
      <c r="AD380" s="313">
        <v>3.9067528</v>
      </c>
      <c r="AE380" s="313">
        <f t="shared" ref="AE380" si="422">AE381+AE440</f>
        <v>3.9067528</v>
      </c>
      <c r="AF380" s="313">
        <v>0</v>
      </c>
      <c r="AG380" s="313">
        <f t="shared" ref="AG380" si="423">AG381+AG440</f>
        <v>0</v>
      </c>
      <c r="AH380" s="313">
        <v>0</v>
      </c>
      <c r="AI380" s="313">
        <f t="shared" ref="AI380" si="424">AI381+AI440</f>
        <v>0</v>
      </c>
      <c r="AJ380" s="313">
        <v>0</v>
      </c>
      <c r="AK380" s="313">
        <f t="shared" ref="AK380" si="425">AK381+AK440</f>
        <v>0</v>
      </c>
      <c r="AL380" s="313">
        <v>0</v>
      </c>
      <c r="AM380" s="313">
        <f t="shared" ref="AM380:AO380" si="426">AM381+AM440</f>
        <v>0</v>
      </c>
      <c r="AN380" s="313">
        <v>0</v>
      </c>
      <c r="AO380" s="313">
        <f t="shared" si="426"/>
        <v>0</v>
      </c>
      <c r="AP380" s="313">
        <v>0</v>
      </c>
      <c r="AQ380" s="313">
        <f t="shared" ref="AQ380" si="427">AQ381+AQ440</f>
        <v>0</v>
      </c>
      <c r="AR380" s="316">
        <f>J380+L380+N380+P380+R380+T380+V380+X380+Z380+AB380+AD380+AF380+AH380+AJ380+AL380+AN380+AP380+D380+E380+F380+G380+H380</f>
        <v>3223.2641489479611</v>
      </c>
      <c r="AS380" s="316">
        <f>K380+M380+O380+Q380+S380+U380+W380+Y380+AA380+AC380+AE380+AG380+AI380+AK380+AM380+AO380+AQ380+D380+E380+F380+G380+I380</f>
        <v>3254.5176648922193</v>
      </c>
    </row>
    <row r="381" spans="1:45" x14ac:dyDescent="0.3">
      <c r="A381" s="302" t="s">
        <v>16</v>
      </c>
      <c r="B381" s="153" t="s">
        <v>1040</v>
      </c>
      <c r="C381" s="301" t="s">
        <v>748</v>
      </c>
      <c r="D381" s="313">
        <f>D382+D406+D434+D435</f>
        <v>50.324306255932207</v>
      </c>
      <c r="E381" s="313">
        <f t="shared" ref="E381" si="428">E382+E406+E434+E435</f>
        <v>120.7471866184999</v>
      </c>
      <c r="F381" s="313">
        <f>F382+F406+F434+F435</f>
        <v>156.27388989905498</v>
      </c>
      <c r="G381" s="313">
        <f>G382+G406+G434+G435</f>
        <v>113.00765947185131</v>
      </c>
      <c r="H381" s="313">
        <v>121.53419875631971</v>
      </c>
      <c r="I381" s="313">
        <f t="shared" ref="I381:AO381" si="429">I382+I406+I434+I435</f>
        <v>121.53419875631971</v>
      </c>
      <c r="J381" s="313">
        <v>134.06614153200002</v>
      </c>
      <c r="K381" s="313">
        <f t="shared" si="429"/>
        <v>133.09128587399999</v>
      </c>
      <c r="L381" s="313">
        <v>134.35041700272578</v>
      </c>
      <c r="M381" s="313">
        <f t="shared" ref="M381" si="430">M382+M406+M434+M435</f>
        <v>133.90793700272579</v>
      </c>
      <c r="N381" s="313">
        <v>110.67385468148819</v>
      </c>
      <c r="O381" s="313">
        <f t="shared" ref="O381" si="431">O382+O406+O434+O435</f>
        <v>142.9177027269468</v>
      </c>
      <c r="P381" s="313">
        <v>109.20353174557792</v>
      </c>
      <c r="Q381" s="313">
        <f t="shared" ref="Q381" si="432">Q382+Q406+Q434+Q435</f>
        <v>109.6305353023776</v>
      </c>
      <c r="R381" s="313">
        <v>120.0018699245103</v>
      </c>
      <c r="S381" s="313">
        <f t="shared" ref="S381" si="433">S382+S406+S434+S435</f>
        <v>120.00186992451029</v>
      </c>
      <c r="T381" s="313">
        <v>131.49639285000001</v>
      </c>
      <c r="U381" s="313">
        <f t="shared" ref="U381" si="434">U382+U406+U434+U435</f>
        <v>131.49639284999998</v>
      </c>
      <c r="V381" s="313">
        <v>123.7710648</v>
      </c>
      <c r="W381" s="313">
        <f t="shared" ref="W381" si="435">W382+W406+W434+W435</f>
        <v>123.7710648</v>
      </c>
      <c r="X381" s="313">
        <v>94.453899269999994</v>
      </c>
      <c r="Y381" s="313">
        <f t="shared" ref="Y381" si="436">Y382+Y406+Y434+Y435</f>
        <v>94.453899269999994</v>
      </c>
      <c r="Z381" s="313">
        <v>100.43900019</v>
      </c>
      <c r="AA381" s="313">
        <f t="shared" ref="AA381" si="437">AA382+AA406+AA434+AA435</f>
        <v>100.43900019</v>
      </c>
      <c r="AB381" s="313">
        <v>60.692331150000008</v>
      </c>
      <c r="AC381" s="313">
        <f t="shared" ref="AC381" si="438">AC382+AC406+AC434+AC435</f>
        <v>60.692331150000008</v>
      </c>
      <c r="AD381" s="313">
        <v>3.9067528</v>
      </c>
      <c r="AE381" s="313">
        <f t="shared" ref="AE381" si="439">AE382+AE406+AE434+AE435</f>
        <v>3.9067528</v>
      </c>
      <c r="AF381" s="313">
        <v>0</v>
      </c>
      <c r="AG381" s="313">
        <f t="shared" ref="AG381" si="440">AG382+AG406+AG434+AG435</f>
        <v>0</v>
      </c>
      <c r="AH381" s="313">
        <v>0</v>
      </c>
      <c r="AI381" s="313">
        <f t="shared" ref="AI381" si="441">AI382+AI406+AI434+AI435</f>
        <v>0</v>
      </c>
      <c r="AJ381" s="313">
        <v>0</v>
      </c>
      <c r="AK381" s="313">
        <f t="shared" ref="AK381" si="442">AK382+AK406+AK434+AK435</f>
        <v>0</v>
      </c>
      <c r="AL381" s="313">
        <v>0</v>
      </c>
      <c r="AM381" s="313">
        <f t="shared" ref="AM381:AO381" si="443">AM382+AM406+AM434+AM435</f>
        <v>0</v>
      </c>
      <c r="AN381" s="313">
        <v>0</v>
      </c>
      <c r="AO381" s="313">
        <f t="shared" si="443"/>
        <v>0</v>
      </c>
      <c r="AP381" s="313">
        <v>0</v>
      </c>
      <c r="AQ381" s="313">
        <f t="shared" ref="AQ381" si="444">AQ382+AQ406+AQ434+AQ435</f>
        <v>0</v>
      </c>
      <c r="AR381" s="316">
        <f t="shared" ref="AR381:AR444" si="445">J381+L381+N381+P381+R381+T381+V381+X381+Z381+AB381+AD381+AF381+AH381+AJ381+AL381+AN381+AP381+D381+E381+F381+G381+H381</f>
        <v>1684.9424969479603</v>
      </c>
      <c r="AS381" s="316">
        <f t="shared" ref="AS381:AS444" si="446">K381+M381+O381+Q381+S381+U381+W381+Y381+AA381+AC381+AE381+AG381+AI381+AK381+AM381+AO381+AQ381+D381+E381+F381+G381+I381</f>
        <v>1716.1960128922185</v>
      </c>
    </row>
    <row r="382" spans="1:45" x14ac:dyDescent="0.3">
      <c r="A382" s="302" t="s">
        <v>17</v>
      </c>
      <c r="B382" s="285" t="s">
        <v>198</v>
      </c>
      <c r="C382" s="301" t="s">
        <v>748</v>
      </c>
      <c r="D382" s="313">
        <f t="shared" ref="D382:E382" si="447">D383+D401+D405</f>
        <v>0</v>
      </c>
      <c r="E382" s="313">
        <f t="shared" si="447"/>
        <v>19.22578772</v>
      </c>
      <c r="F382" s="313">
        <f>F383+F401+F405</f>
        <v>46.994734299013764</v>
      </c>
      <c r="G382" s="313">
        <f>G383+G401+G405</f>
        <v>9.9729373265427608</v>
      </c>
      <c r="H382" s="313">
        <v>3.3202712166666668</v>
      </c>
      <c r="I382" s="313">
        <f t="shared" ref="I382:AO382" si="448">I383+I401+I405</f>
        <v>3.3202712166666699</v>
      </c>
      <c r="J382" s="313">
        <v>29.222989760000001</v>
      </c>
      <c r="K382" s="313">
        <f t="shared" si="448"/>
        <v>29.222989760000001</v>
      </c>
      <c r="L382" s="313">
        <v>13.002239023333331</v>
      </c>
      <c r="M382" s="313">
        <f t="shared" ref="M382" si="449">M383+M401+M405</f>
        <v>13.002239023333331</v>
      </c>
      <c r="N382" s="313">
        <v>0</v>
      </c>
      <c r="O382" s="313">
        <f t="shared" ref="O382" si="450">O383+O401+O405</f>
        <v>0</v>
      </c>
      <c r="P382" s="313">
        <v>0</v>
      </c>
      <c r="Q382" s="313">
        <f t="shared" ref="Q382" si="451">Q383+Q401+Q405</f>
        <v>0</v>
      </c>
      <c r="R382" s="313">
        <v>0</v>
      </c>
      <c r="S382" s="313">
        <f t="shared" ref="S382" si="452">S383+S401+S405</f>
        <v>0</v>
      </c>
      <c r="T382" s="313">
        <v>0</v>
      </c>
      <c r="U382" s="313">
        <f t="shared" ref="U382" si="453">U383+U401+U405</f>
        <v>0</v>
      </c>
      <c r="V382" s="313">
        <v>0</v>
      </c>
      <c r="W382" s="313">
        <f t="shared" ref="W382" si="454">W383+W401+W405</f>
        <v>0</v>
      </c>
      <c r="X382" s="313">
        <v>0</v>
      </c>
      <c r="Y382" s="313">
        <f t="shared" ref="Y382" si="455">Y383+Y401+Y405</f>
        <v>0</v>
      </c>
      <c r="Z382" s="313">
        <v>0</v>
      </c>
      <c r="AA382" s="313">
        <f t="shared" ref="AA382" si="456">AA383+AA401+AA405</f>
        <v>0</v>
      </c>
      <c r="AB382" s="313">
        <v>0</v>
      </c>
      <c r="AC382" s="313">
        <f t="shared" ref="AC382" si="457">AC383+AC401+AC405</f>
        <v>0</v>
      </c>
      <c r="AD382" s="313">
        <v>0</v>
      </c>
      <c r="AE382" s="313">
        <f t="shared" ref="AE382" si="458">AE383+AE401+AE405</f>
        <v>0</v>
      </c>
      <c r="AF382" s="313">
        <v>0</v>
      </c>
      <c r="AG382" s="313">
        <f t="shared" ref="AG382" si="459">AG383+AG401+AG405</f>
        <v>0</v>
      </c>
      <c r="AH382" s="313">
        <v>0</v>
      </c>
      <c r="AI382" s="313">
        <f t="shared" ref="AI382" si="460">AI383+AI401+AI405</f>
        <v>0</v>
      </c>
      <c r="AJ382" s="313">
        <v>0</v>
      </c>
      <c r="AK382" s="313">
        <f t="shared" ref="AK382" si="461">AK383+AK401+AK405</f>
        <v>0</v>
      </c>
      <c r="AL382" s="313">
        <v>0</v>
      </c>
      <c r="AM382" s="313">
        <f t="shared" ref="AM382:AO382" si="462">AM383+AM401+AM405</f>
        <v>0</v>
      </c>
      <c r="AN382" s="313">
        <v>0</v>
      </c>
      <c r="AO382" s="313">
        <f t="shared" si="462"/>
        <v>0</v>
      </c>
      <c r="AP382" s="313">
        <v>0</v>
      </c>
      <c r="AQ382" s="313">
        <f t="shared" ref="AQ382" si="463">AQ383+AQ401+AQ405</f>
        <v>0</v>
      </c>
      <c r="AR382" s="316">
        <f t="shared" si="445"/>
        <v>121.73895934555654</v>
      </c>
      <c r="AS382" s="316">
        <f t="shared" si="446"/>
        <v>121.73895934555654</v>
      </c>
    </row>
    <row r="383" spans="1:45" ht="31.2" x14ac:dyDescent="0.3">
      <c r="A383" s="302" t="s">
        <v>199</v>
      </c>
      <c r="B383" s="141" t="s">
        <v>958</v>
      </c>
      <c r="C383" s="301" t="s">
        <v>748</v>
      </c>
      <c r="D383" s="313">
        <f t="shared" ref="D383:E383" si="464">D384+D388</f>
        <v>0</v>
      </c>
      <c r="E383" s="313">
        <f t="shared" si="464"/>
        <v>19.22578772</v>
      </c>
      <c r="F383" s="313">
        <f>F384+F388</f>
        <v>46.994734299013764</v>
      </c>
      <c r="G383" s="313">
        <f>G384+G388</f>
        <v>9.9729373265427608</v>
      </c>
      <c r="H383" s="313">
        <v>3.3202712166666668</v>
      </c>
      <c r="I383" s="313">
        <f t="shared" ref="I383:AO383" si="465">I384+I388</f>
        <v>3.3202712166666699</v>
      </c>
      <c r="J383" s="313">
        <v>29.222989760000001</v>
      </c>
      <c r="K383" s="313">
        <f t="shared" si="465"/>
        <v>29.222989760000001</v>
      </c>
      <c r="L383" s="313">
        <v>13.002239023333331</v>
      </c>
      <c r="M383" s="313">
        <f t="shared" ref="M383" si="466">M384+M388</f>
        <v>13.002239023333331</v>
      </c>
      <c r="N383" s="313">
        <v>0</v>
      </c>
      <c r="O383" s="313">
        <f t="shared" ref="O383" si="467">O384+O388</f>
        <v>0</v>
      </c>
      <c r="P383" s="313">
        <v>0</v>
      </c>
      <c r="Q383" s="313">
        <f t="shared" ref="Q383" si="468">Q384+Q388</f>
        <v>0</v>
      </c>
      <c r="R383" s="313">
        <v>0</v>
      </c>
      <c r="S383" s="313">
        <f t="shared" ref="S383" si="469">S384+S388</f>
        <v>0</v>
      </c>
      <c r="T383" s="313">
        <v>0</v>
      </c>
      <c r="U383" s="313">
        <f t="shared" ref="U383" si="470">U384+U388</f>
        <v>0</v>
      </c>
      <c r="V383" s="313">
        <v>0</v>
      </c>
      <c r="W383" s="313">
        <f t="shared" ref="W383" si="471">W384+W388</f>
        <v>0</v>
      </c>
      <c r="X383" s="313">
        <v>0</v>
      </c>
      <c r="Y383" s="313">
        <f t="shared" ref="Y383" si="472">Y384+Y388</f>
        <v>0</v>
      </c>
      <c r="Z383" s="313">
        <v>0</v>
      </c>
      <c r="AA383" s="313">
        <f t="shared" ref="AA383" si="473">AA384+AA388</f>
        <v>0</v>
      </c>
      <c r="AB383" s="313">
        <v>0</v>
      </c>
      <c r="AC383" s="313">
        <f t="shared" ref="AC383" si="474">AC384+AC388</f>
        <v>0</v>
      </c>
      <c r="AD383" s="313">
        <v>0</v>
      </c>
      <c r="AE383" s="313">
        <f t="shared" ref="AE383" si="475">AE384+AE388</f>
        <v>0</v>
      </c>
      <c r="AF383" s="313">
        <v>0</v>
      </c>
      <c r="AG383" s="313">
        <f t="shared" ref="AG383" si="476">AG384+AG388</f>
        <v>0</v>
      </c>
      <c r="AH383" s="313">
        <v>0</v>
      </c>
      <c r="AI383" s="313">
        <f t="shared" ref="AI383" si="477">AI384+AI388</f>
        <v>0</v>
      </c>
      <c r="AJ383" s="313">
        <v>0</v>
      </c>
      <c r="AK383" s="313">
        <f t="shared" ref="AK383" si="478">AK384+AK388</f>
        <v>0</v>
      </c>
      <c r="AL383" s="313">
        <v>0</v>
      </c>
      <c r="AM383" s="313">
        <f t="shared" ref="AM383:AO383" si="479">AM384+AM388</f>
        <v>0</v>
      </c>
      <c r="AN383" s="313">
        <v>0</v>
      </c>
      <c r="AO383" s="313">
        <f t="shared" si="479"/>
        <v>0</v>
      </c>
      <c r="AP383" s="313">
        <v>0</v>
      </c>
      <c r="AQ383" s="313">
        <f t="shared" ref="AQ383" si="480">AQ384+AQ388</f>
        <v>0</v>
      </c>
      <c r="AR383" s="316">
        <f t="shared" si="445"/>
        <v>121.73895934555654</v>
      </c>
      <c r="AS383" s="316">
        <f t="shared" si="446"/>
        <v>121.73895934555654</v>
      </c>
    </row>
    <row r="384" spans="1:45" s="340" customFormat="1" x14ac:dyDescent="0.3">
      <c r="A384" s="331" t="s">
        <v>591</v>
      </c>
      <c r="B384" s="338" t="s">
        <v>880</v>
      </c>
      <c r="C384" s="333" t="s">
        <v>748</v>
      </c>
      <c r="D384" s="334">
        <v>0</v>
      </c>
      <c r="E384" s="334">
        <v>19.22578772</v>
      </c>
      <c r="F384" s="334">
        <f>'[2]ИП (корректировка на 2023 г'!$L$156/1000</f>
        <v>14.936344866666666</v>
      </c>
      <c r="G384" s="334">
        <f>'[3]ИП (корректировка на 2023 г'!$M$156/1000</f>
        <v>0</v>
      </c>
      <c r="H384" s="334">
        <v>0</v>
      </c>
      <c r="I384" s="334">
        <f>'[5]ИП (корректировка на 2021 г (2)'!O156/1000</f>
        <v>0</v>
      </c>
      <c r="J384" s="334">
        <v>29.222989760000001</v>
      </c>
      <c r="K384" s="334">
        <f>'[5]ИП (корректировка на 2024 г'!$P$181/1000</f>
        <v>29.222989760000001</v>
      </c>
      <c r="L384" s="334">
        <v>6.2960445796512978</v>
      </c>
      <c r="M384" s="334">
        <f>'[5]ИП (корректировка на 2024 г'!$R$181/1000</f>
        <v>6.2960445796512978</v>
      </c>
      <c r="N384" s="334">
        <v>0</v>
      </c>
      <c r="O384" s="334">
        <f>'[5]ИП (корректировка на 2024 г'!$T$181/1000</f>
        <v>0</v>
      </c>
      <c r="P384" s="334">
        <v>0</v>
      </c>
      <c r="Q384" s="334">
        <f>'[5]ИП (корректировка на 2024 г'!$V$181/1000</f>
        <v>0</v>
      </c>
      <c r="R384" s="334">
        <v>0</v>
      </c>
      <c r="S384" s="334">
        <f>'[5]ИП (корректировка на 2024 г'!$X$181/1000</f>
        <v>0</v>
      </c>
      <c r="T384" s="334">
        <v>0</v>
      </c>
      <c r="U384" s="334">
        <f>'[5]ИП (корректировка на 2024 г'!$Z$181/1000</f>
        <v>0</v>
      </c>
      <c r="V384" s="334">
        <v>0</v>
      </c>
      <c r="W384" s="334">
        <f>'[5]ИП (корректировка на 2024 г'!$AB$181/1000</f>
        <v>0</v>
      </c>
      <c r="X384" s="334">
        <v>0</v>
      </c>
      <c r="Y384" s="334">
        <f>'[5]ИП (корректировка на 2024 г'!$AD$181/1000</f>
        <v>0</v>
      </c>
      <c r="Z384" s="334">
        <v>0</v>
      </c>
      <c r="AA384" s="334">
        <f>'[5]ИП (корректировка на 2024 г'!$AF$181/1000</f>
        <v>0</v>
      </c>
      <c r="AB384" s="334">
        <v>0</v>
      </c>
      <c r="AC384" s="334">
        <f>'[5]ИП (корректировка на 2024 г'!$AH$181/1000</f>
        <v>0</v>
      </c>
      <c r="AD384" s="334">
        <v>0</v>
      </c>
      <c r="AE384" s="334">
        <f>'[5]ИП (корректировка на 2024 г'!$AJ$181/1000</f>
        <v>0</v>
      </c>
      <c r="AF384" s="334">
        <v>0</v>
      </c>
      <c r="AG384" s="334">
        <f>'[5]ИП (корректировка на 2024 г'!$AL$181/1000</f>
        <v>0</v>
      </c>
      <c r="AH384" s="334">
        <v>0</v>
      </c>
      <c r="AI384" s="334">
        <f>'[5]ИП (корректировка на 2024 г'!$AN$181/1000</f>
        <v>0</v>
      </c>
      <c r="AJ384" s="334">
        <v>0</v>
      </c>
      <c r="AK384" s="334">
        <f>'[5]ИП (корректировка на 2024 г'!$AP$181/1000</f>
        <v>0</v>
      </c>
      <c r="AL384" s="334">
        <v>0</v>
      </c>
      <c r="AM384" s="334">
        <f>'[5]ИП (корректировка на 2024 г'!$AR$181/1000</f>
        <v>0</v>
      </c>
      <c r="AN384" s="334">
        <v>0</v>
      </c>
      <c r="AO384" s="334">
        <f>'[5]ИП (корректировка на 2024 г'!$AR$181/1000</f>
        <v>0</v>
      </c>
      <c r="AP384" s="334">
        <v>0</v>
      </c>
      <c r="AQ384" s="334">
        <f>'[5]ИП (корректировка на 2024 г'!$AR$181/1000</f>
        <v>0</v>
      </c>
      <c r="AR384" s="339">
        <f t="shared" si="445"/>
        <v>69.681166926317957</v>
      </c>
      <c r="AS384" s="339">
        <f t="shared" si="446"/>
        <v>69.681166926317957</v>
      </c>
    </row>
    <row r="385" spans="1:45" ht="31.2" x14ac:dyDescent="0.3">
      <c r="A385" s="302" t="s">
        <v>915</v>
      </c>
      <c r="B385" s="287" t="s">
        <v>897</v>
      </c>
      <c r="C385" s="301" t="s">
        <v>748</v>
      </c>
      <c r="D385" s="313">
        <v>0</v>
      </c>
      <c r="E385" s="313">
        <v>0</v>
      </c>
      <c r="F385" s="313">
        <v>0</v>
      </c>
      <c r="G385" s="313">
        <v>0</v>
      </c>
      <c r="H385" s="313">
        <v>0</v>
      </c>
      <c r="I385" s="313">
        <v>0</v>
      </c>
      <c r="J385" s="313">
        <v>0</v>
      </c>
      <c r="K385" s="313">
        <v>0</v>
      </c>
      <c r="L385" s="313">
        <v>0</v>
      </c>
      <c r="M385" s="313">
        <v>0</v>
      </c>
      <c r="N385" s="313">
        <v>0</v>
      </c>
      <c r="O385" s="313">
        <v>0</v>
      </c>
      <c r="P385" s="313">
        <v>0</v>
      </c>
      <c r="Q385" s="313">
        <v>0</v>
      </c>
      <c r="R385" s="313">
        <v>0</v>
      </c>
      <c r="S385" s="313">
        <v>0</v>
      </c>
      <c r="T385" s="313">
        <v>0</v>
      </c>
      <c r="U385" s="313">
        <v>0</v>
      </c>
      <c r="V385" s="313">
        <v>0</v>
      </c>
      <c r="W385" s="313">
        <v>0</v>
      </c>
      <c r="X385" s="313">
        <v>0</v>
      </c>
      <c r="Y385" s="313">
        <v>0</v>
      </c>
      <c r="Z385" s="313">
        <v>0</v>
      </c>
      <c r="AA385" s="313">
        <v>0</v>
      </c>
      <c r="AB385" s="313">
        <v>0</v>
      </c>
      <c r="AC385" s="313">
        <v>0</v>
      </c>
      <c r="AD385" s="313">
        <v>0</v>
      </c>
      <c r="AE385" s="313">
        <v>0</v>
      </c>
      <c r="AF385" s="313">
        <v>0</v>
      </c>
      <c r="AG385" s="313">
        <v>0</v>
      </c>
      <c r="AH385" s="313">
        <v>0</v>
      </c>
      <c r="AI385" s="313">
        <v>0</v>
      </c>
      <c r="AJ385" s="313">
        <v>0</v>
      </c>
      <c r="AK385" s="313">
        <v>0</v>
      </c>
      <c r="AL385" s="313">
        <v>0</v>
      </c>
      <c r="AM385" s="313">
        <v>0</v>
      </c>
      <c r="AN385" s="313">
        <v>0</v>
      </c>
      <c r="AO385" s="313">
        <v>0</v>
      </c>
      <c r="AP385" s="313">
        <v>0</v>
      </c>
      <c r="AQ385" s="313">
        <v>0</v>
      </c>
      <c r="AR385" s="316">
        <f t="shared" si="445"/>
        <v>0</v>
      </c>
      <c r="AS385" s="316">
        <f t="shared" si="446"/>
        <v>0</v>
      </c>
    </row>
    <row r="386" spans="1:45" ht="31.2" x14ac:dyDescent="0.3">
      <c r="A386" s="302" t="s">
        <v>916</v>
      </c>
      <c r="B386" s="287" t="s">
        <v>898</v>
      </c>
      <c r="C386" s="301" t="s">
        <v>748</v>
      </c>
      <c r="D386" s="313">
        <v>0</v>
      </c>
      <c r="E386" s="313">
        <v>0</v>
      </c>
      <c r="F386" s="313">
        <v>0</v>
      </c>
      <c r="G386" s="313">
        <v>0</v>
      </c>
      <c r="H386" s="313">
        <v>0</v>
      </c>
      <c r="I386" s="313">
        <v>0</v>
      </c>
      <c r="J386" s="313">
        <v>0</v>
      </c>
      <c r="K386" s="313">
        <v>0</v>
      </c>
      <c r="L386" s="313">
        <v>0</v>
      </c>
      <c r="M386" s="313">
        <v>0</v>
      </c>
      <c r="N386" s="313">
        <v>0</v>
      </c>
      <c r="O386" s="313">
        <v>0</v>
      </c>
      <c r="P386" s="313">
        <v>0</v>
      </c>
      <c r="Q386" s="313">
        <v>0</v>
      </c>
      <c r="R386" s="313">
        <v>0</v>
      </c>
      <c r="S386" s="313">
        <v>0</v>
      </c>
      <c r="T386" s="313">
        <v>0</v>
      </c>
      <c r="U386" s="313">
        <v>0</v>
      </c>
      <c r="V386" s="313">
        <v>0</v>
      </c>
      <c r="W386" s="313">
        <v>0</v>
      </c>
      <c r="X386" s="313">
        <v>0</v>
      </c>
      <c r="Y386" s="313">
        <v>0</v>
      </c>
      <c r="Z386" s="313">
        <v>0</v>
      </c>
      <c r="AA386" s="313">
        <v>0</v>
      </c>
      <c r="AB386" s="313">
        <v>0</v>
      </c>
      <c r="AC386" s="313">
        <v>0</v>
      </c>
      <c r="AD386" s="313">
        <v>0</v>
      </c>
      <c r="AE386" s="313">
        <v>0</v>
      </c>
      <c r="AF386" s="313">
        <v>0</v>
      </c>
      <c r="AG386" s="313">
        <v>0</v>
      </c>
      <c r="AH386" s="313">
        <v>0</v>
      </c>
      <c r="AI386" s="313">
        <v>0</v>
      </c>
      <c r="AJ386" s="313">
        <v>0</v>
      </c>
      <c r="AK386" s="313">
        <v>0</v>
      </c>
      <c r="AL386" s="313">
        <v>0</v>
      </c>
      <c r="AM386" s="313">
        <v>0</v>
      </c>
      <c r="AN386" s="313">
        <v>0</v>
      </c>
      <c r="AO386" s="313">
        <v>0</v>
      </c>
      <c r="AP386" s="313">
        <v>0</v>
      </c>
      <c r="AQ386" s="313">
        <v>0</v>
      </c>
      <c r="AR386" s="316">
        <f t="shared" si="445"/>
        <v>0</v>
      </c>
      <c r="AS386" s="316">
        <f t="shared" si="446"/>
        <v>0</v>
      </c>
    </row>
    <row r="387" spans="1:45" ht="31.2" x14ac:dyDescent="0.3">
      <c r="A387" s="302" t="s">
        <v>959</v>
      </c>
      <c r="B387" s="287" t="s">
        <v>883</v>
      </c>
      <c r="C387" s="301" t="s">
        <v>748</v>
      </c>
      <c r="D387" s="313">
        <f t="shared" ref="D387:E387" si="481">D384</f>
        <v>0</v>
      </c>
      <c r="E387" s="313">
        <f t="shared" si="481"/>
        <v>19.22578772</v>
      </c>
      <c r="F387" s="313">
        <f>F384</f>
        <v>14.936344866666666</v>
      </c>
      <c r="G387" s="313">
        <f>G384</f>
        <v>0</v>
      </c>
      <c r="H387" s="313">
        <v>0</v>
      </c>
      <c r="I387" s="313">
        <f t="shared" ref="I387:AO387" si="482">I384</f>
        <v>0</v>
      </c>
      <c r="J387" s="313">
        <v>29.222989760000001</v>
      </c>
      <c r="K387" s="313">
        <f t="shared" si="482"/>
        <v>29.222989760000001</v>
      </c>
      <c r="L387" s="313">
        <v>6.2960445796512978</v>
      </c>
      <c r="M387" s="313">
        <f t="shared" ref="M387" si="483">M384</f>
        <v>6.2960445796512978</v>
      </c>
      <c r="N387" s="313">
        <v>0</v>
      </c>
      <c r="O387" s="313">
        <f t="shared" ref="O387" si="484">O384</f>
        <v>0</v>
      </c>
      <c r="P387" s="313">
        <v>0</v>
      </c>
      <c r="Q387" s="313">
        <f t="shared" ref="Q387" si="485">Q384</f>
        <v>0</v>
      </c>
      <c r="R387" s="313">
        <v>0</v>
      </c>
      <c r="S387" s="313">
        <f t="shared" ref="S387" si="486">S384</f>
        <v>0</v>
      </c>
      <c r="T387" s="313">
        <v>0</v>
      </c>
      <c r="U387" s="313">
        <f t="shared" ref="U387" si="487">U384</f>
        <v>0</v>
      </c>
      <c r="V387" s="313">
        <v>0</v>
      </c>
      <c r="W387" s="313">
        <f t="shared" ref="W387" si="488">W384</f>
        <v>0</v>
      </c>
      <c r="X387" s="313">
        <v>0</v>
      </c>
      <c r="Y387" s="313">
        <f t="shared" ref="Y387" si="489">Y384</f>
        <v>0</v>
      </c>
      <c r="Z387" s="313">
        <v>0</v>
      </c>
      <c r="AA387" s="313">
        <f t="shared" ref="AA387" si="490">AA384</f>
        <v>0</v>
      </c>
      <c r="AB387" s="313">
        <v>0</v>
      </c>
      <c r="AC387" s="313">
        <f t="shared" ref="AC387" si="491">AC384</f>
        <v>0</v>
      </c>
      <c r="AD387" s="313">
        <v>0</v>
      </c>
      <c r="AE387" s="313">
        <f t="shared" ref="AE387" si="492">AE384</f>
        <v>0</v>
      </c>
      <c r="AF387" s="313">
        <v>0</v>
      </c>
      <c r="AG387" s="313">
        <f t="shared" ref="AG387" si="493">AG384</f>
        <v>0</v>
      </c>
      <c r="AH387" s="313">
        <v>0</v>
      </c>
      <c r="AI387" s="313">
        <f t="shared" ref="AI387" si="494">AI384</f>
        <v>0</v>
      </c>
      <c r="AJ387" s="313">
        <v>0</v>
      </c>
      <c r="AK387" s="313">
        <f t="shared" ref="AK387" si="495">AK384</f>
        <v>0</v>
      </c>
      <c r="AL387" s="313">
        <v>0</v>
      </c>
      <c r="AM387" s="313">
        <f t="shared" ref="AM387:AO387" si="496">AM384</f>
        <v>0</v>
      </c>
      <c r="AN387" s="313">
        <v>0</v>
      </c>
      <c r="AO387" s="313">
        <f t="shared" si="496"/>
        <v>0</v>
      </c>
      <c r="AP387" s="313">
        <v>0</v>
      </c>
      <c r="AQ387" s="313">
        <f t="shared" ref="AQ387" si="497">AQ384</f>
        <v>0</v>
      </c>
      <c r="AR387" s="316">
        <f t="shared" si="445"/>
        <v>69.681166926317957</v>
      </c>
      <c r="AS387" s="316">
        <f t="shared" si="446"/>
        <v>69.681166926317957</v>
      </c>
    </row>
    <row r="388" spans="1:45" s="340" customFormat="1" x14ac:dyDescent="0.3">
      <c r="A388" s="331" t="s">
        <v>592</v>
      </c>
      <c r="B388" s="338" t="s">
        <v>1059</v>
      </c>
      <c r="C388" s="333" t="s">
        <v>748</v>
      </c>
      <c r="D388" s="334">
        <v>0</v>
      </c>
      <c r="E388" s="334">
        <v>0</v>
      </c>
      <c r="F388" s="334">
        <f>'[2]ИП (корректировка на 2023 г'!$L$145/1000</f>
        <v>32.058389432347099</v>
      </c>
      <c r="G388" s="334">
        <f>'[3]ИП (корректировка на 2023 г'!$M$145/1000</f>
        <v>9.9729373265427608</v>
      </c>
      <c r="H388" s="334">
        <v>3.3202712166666668</v>
      </c>
      <c r="I388" s="334">
        <v>3.3202712166666699</v>
      </c>
      <c r="J388" s="334">
        <v>0</v>
      </c>
      <c r="K388" s="334">
        <f>'[5]ИП (корректировка на 2024 г'!$P$164/1000</f>
        <v>0</v>
      </c>
      <c r="L388" s="334">
        <v>6.7061944436820333</v>
      </c>
      <c r="M388" s="334">
        <f>'[5]ИП (корректировка на 2024 г'!$R$164/1000</f>
        <v>6.7061944436820324</v>
      </c>
      <c r="N388" s="334">
        <v>0</v>
      </c>
      <c r="O388" s="334">
        <f>'[5]ИП (корректировка на 2024 г'!$T$164/1000</f>
        <v>0</v>
      </c>
      <c r="P388" s="334">
        <v>0</v>
      </c>
      <c r="Q388" s="334">
        <f>'[5]ИП (корректировка на 2024 г'!$V$164/1000</f>
        <v>0</v>
      </c>
      <c r="R388" s="334">
        <v>0</v>
      </c>
      <c r="S388" s="334">
        <f>'[5]ИП (корректировка на 2024 г'!$X$164/1000</f>
        <v>0</v>
      </c>
      <c r="T388" s="334">
        <v>0</v>
      </c>
      <c r="U388" s="334">
        <f>'[5]ИП (корректировка на 2024 г'!$Z$164/1000</f>
        <v>0</v>
      </c>
      <c r="V388" s="334">
        <v>0</v>
      </c>
      <c r="W388" s="334">
        <f>'[5]ИП (корректировка на 2024 г'!$AB$164/1000</f>
        <v>0</v>
      </c>
      <c r="X388" s="334">
        <v>0</v>
      </c>
      <c r="Y388" s="334">
        <f>'[5]ИП (корректировка на 2024 г'!$AD$164/1000</f>
        <v>0</v>
      </c>
      <c r="Z388" s="334">
        <v>0</v>
      </c>
      <c r="AA388" s="334">
        <f>'[5]ИП (корректировка на 2024 г'!$AF$164/1000</f>
        <v>0</v>
      </c>
      <c r="AB388" s="334">
        <v>0</v>
      </c>
      <c r="AC388" s="334">
        <f>'[5]ИП (корректировка на 2024 г'!$AH$164/1000</f>
        <v>0</v>
      </c>
      <c r="AD388" s="334">
        <v>0</v>
      </c>
      <c r="AE388" s="334">
        <f>'[5]ИП (корректировка на 2024 г'!$AJ$164/1000</f>
        <v>0</v>
      </c>
      <c r="AF388" s="334">
        <v>0</v>
      </c>
      <c r="AG388" s="334">
        <f>'[5]ИП (корректировка на 2024 г'!$AL$164/1000</f>
        <v>0</v>
      </c>
      <c r="AH388" s="334">
        <v>0</v>
      </c>
      <c r="AI388" s="334">
        <f>'[5]ИП (корректировка на 2024 г'!$AN$164/1000</f>
        <v>0</v>
      </c>
      <c r="AJ388" s="334">
        <v>0</v>
      </c>
      <c r="AK388" s="334">
        <f>'[5]ИП (корректировка на 2024 г'!$AP$164/1000</f>
        <v>0</v>
      </c>
      <c r="AL388" s="334">
        <v>0</v>
      </c>
      <c r="AM388" s="334">
        <f>'[5]ИП (корректировка на 2024 г'!$AR$164/1000</f>
        <v>0</v>
      </c>
      <c r="AN388" s="334">
        <v>0</v>
      </c>
      <c r="AO388" s="334">
        <f>'[5]ИП (корректировка на 2024 г'!$AR$164/1000</f>
        <v>0</v>
      </c>
      <c r="AP388" s="334">
        <v>0</v>
      </c>
      <c r="AQ388" s="334">
        <f>'[5]ИП (корректировка на 2024 г'!$AR$164/1000</f>
        <v>0</v>
      </c>
      <c r="AR388" s="339">
        <f t="shared" si="445"/>
        <v>52.057792419238567</v>
      </c>
      <c r="AS388" s="339">
        <f t="shared" si="446"/>
        <v>52.057792419238559</v>
      </c>
    </row>
    <row r="389" spans="1:45" x14ac:dyDescent="0.3">
      <c r="A389" s="302" t="s">
        <v>593</v>
      </c>
      <c r="B389" s="286" t="s">
        <v>881</v>
      </c>
      <c r="C389" s="301" t="s">
        <v>748</v>
      </c>
      <c r="D389" s="313">
        <v>0</v>
      </c>
      <c r="E389" s="313">
        <v>0</v>
      </c>
      <c r="F389" s="313">
        <v>0</v>
      </c>
      <c r="G389" s="313">
        <v>0</v>
      </c>
      <c r="H389" s="313">
        <v>0</v>
      </c>
      <c r="I389" s="313">
        <v>0</v>
      </c>
      <c r="J389" s="313">
        <v>0</v>
      </c>
      <c r="K389" s="313">
        <v>0</v>
      </c>
      <c r="L389" s="313">
        <v>0</v>
      </c>
      <c r="M389" s="313">
        <v>0</v>
      </c>
      <c r="N389" s="313">
        <v>0</v>
      </c>
      <c r="O389" s="313">
        <v>0</v>
      </c>
      <c r="P389" s="313">
        <v>0</v>
      </c>
      <c r="Q389" s="313">
        <v>0</v>
      </c>
      <c r="R389" s="313">
        <v>0</v>
      </c>
      <c r="S389" s="313">
        <v>0</v>
      </c>
      <c r="T389" s="313">
        <v>0</v>
      </c>
      <c r="U389" s="313">
        <v>0</v>
      </c>
      <c r="V389" s="313">
        <v>0</v>
      </c>
      <c r="W389" s="313">
        <v>0</v>
      </c>
      <c r="X389" s="313">
        <v>0</v>
      </c>
      <c r="Y389" s="313">
        <v>0</v>
      </c>
      <c r="Z389" s="313">
        <v>0</v>
      </c>
      <c r="AA389" s="313">
        <v>0</v>
      </c>
      <c r="AB389" s="313">
        <v>0</v>
      </c>
      <c r="AC389" s="313">
        <v>0</v>
      </c>
      <c r="AD389" s="313">
        <v>0</v>
      </c>
      <c r="AE389" s="313">
        <v>0</v>
      </c>
      <c r="AF389" s="313">
        <v>0</v>
      </c>
      <c r="AG389" s="313">
        <v>0</v>
      </c>
      <c r="AH389" s="313">
        <v>0</v>
      </c>
      <c r="AI389" s="313">
        <v>0</v>
      </c>
      <c r="AJ389" s="313">
        <v>0</v>
      </c>
      <c r="AK389" s="313">
        <v>0</v>
      </c>
      <c r="AL389" s="313">
        <v>0</v>
      </c>
      <c r="AM389" s="313">
        <v>0</v>
      </c>
      <c r="AN389" s="313">
        <v>0</v>
      </c>
      <c r="AO389" s="313">
        <v>0</v>
      </c>
      <c r="AP389" s="313">
        <v>0</v>
      </c>
      <c r="AQ389" s="313">
        <v>0</v>
      </c>
      <c r="AR389" s="316">
        <f t="shared" si="445"/>
        <v>0</v>
      </c>
      <c r="AS389" s="316">
        <f t="shared" si="446"/>
        <v>0</v>
      </c>
    </row>
    <row r="390" spans="1:45" x14ac:dyDescent="0.3">
      <c r="A390" s="302" t="s">
        <v>594</v>
      </c>
      <c r="B390" s="286" t="s">
        <v>1051</v>
      </c>
      <c r="C390" s="301" t="s">
        <v>748</v>
      </c>
      <c r="D390" s="313">
        <v>0</v>
      </c>
      <c r="E390" s="313">
        <v>0</v>
      </c>
      <c r="F390" s="313">
        <v>0</v>
      </c>
      <c r="G390" s="313">
        <v>0</v>
      </c>
      <c r="H390" s="313">
        <v>0</v>
      </c>
      <c r="I390" s="313">
        <v>0</v>
      </c>
      <c r="J390" s="313">
        <v>0</v>
      </c>
      <c r="K390" s="313">
        <v>0</v>
      </c>
      <c r="L390" s="313">
        <v>0</v>
      </c>
      <c r="M390" s="313">
        <v>0</v>
      </c>
      <c r="N390" s="313">
        <v>0</v>
      </c>
      <c r="O390" s="313">
        <v>0</v>
      </c>
      <c r="P390" s="313">
        <v>0</v>
      </c>
      <c r="Q390" s="313">
        <v>0</v>
      </c>
      <c r="R390" s="313">
        <v>0</v>
      </c>
      <c r="S390" s="313">
        <v>0</v>
      </c>
      <c r="T390" s="313">
        <v>0</v>
      </c>
      <c r="U390" s="313">
        <v>0</v>
      </c>
      <c r="V390" s="313">
        <v>0</v>
      </c>
      <c r="W390" s="313">
        <v>0</v>
      </c>
      <c r="X390" s="313">
        <v>0</v>
      </c>
      <c r="Y390" s="313">
        <v>0</v>
      </c>
      <c r="Z390" s="313">
        <v>0</v>
      </c>
      <c r="AA390" s="313">
        <v>0</v>
      </c>
      <c r="AB390" s="313">
        <v>0</v>
      </c>
      <c r="AC390" s="313">
        <v>0</v>
      </c>
      <c r="AD390" s="313">
        <v>0</v>
      </c>
      <c r="AE390" s="313">
        <v>0</v>
      </c>
      <c r="AF390" s="313">
        <v>0</v>
      </c>
      <c r="AG390" s="313">
        <v>0</v>
      </c>
      <c r="AH390" s="313">
        <v>0</v>
      </c>
      <c r="AI390" s="313">
        <v>0</v>
      </c>
      <c r="AJ390" s="313">
        <v>0</v>
      </c>
      <c r="AK390" s="313">
        <v>0</v>
      </c>
      <c r="AL390" s="313">
        <v>0</v>
      </c>
      <c r="AM390" s="313">
        <v>0</v>
      </c>
      <c r="AN390" s="313">
        <v>0</v>
      </c>
      <c r="AO390" s="313">
        <v>0</v>
      </c>
      <c r="AP390" s="313">
        <v>0</v>
      </c>
      <c r="AQ390" s="313">
        <v>0</v>
      </c>
      <c r="AR390" s="316">
        <f t="shared" si="445"/>
        <v>0</v>
      </c>
      <c r="AS390" s="316">
        <f t="shared" si="446"/>
        <v>0</v>
      </c>
    </row>
    <row r="391" spans="1:45" x14ac:dyDescent="0.3">
      <c r="A391" s="302" t="s">
        <v>595</v>
      </c>
      <c r="B391" s="286" t="s">
        <v>204</v>
      </c>
      <c r="C391" s="301" t="s">
        <v>748</v>
      </c>
      <c r="D391" s="313">
        <v>0</v>
      </c>
      <c r="E391" s="313">
        <v>0</v>
      </c>
      <c r="F391" s="313">
        <v>0</v>
      </c>
      <c r="G391" s="313">
        <v>0</v>
      </c>
      <c r="H391" s="313">
        <v>0</v>
      </c>
      <c r="I391" s="313">
        <v>0</v>
      </c>
      <c r="J391" s="313">
        <v>0</v>
      </c>
      <c r="K391" s="313">
        <v>0</v>
      </c>
      <c r="L391" s="313">
        <v>0</v>
      </c>
      <c r="M391" s="313">
        <v>0</v>
      </c>
      <c r="N391" s="313">
        <v>0</v>
      </c>
      <c r="O391" s="313">
        <v>0</v>
      </c>
      <c r="P391" s="313">
        <v>0</v>
      </c>
      <c r="Q391" s="313">
        <v>0</v>
      </c>
      <c r="R391" s="313">
        <v>0</v>
      </c>
      <c r="S391" s="313">
        <v>0</v>
      </c>
      <c r="T391" s="313">
        <v>0</v>
      </c>
      <c r="U391" s="313">
        <v>0</v>
      </c>
      <c r="V391" s="313">
        <v>0</v>
      </c>
      <c r="W391" s="313">
        <v>0</v>
      </c>
      <c r="X391" s="313">
        <v>0</v>
      </c>
      <c r="Y391" s="313">
        <v>0</v>
      </c>
      <c r="Z391" s="313">
        <v>0</v>
      </c>
      <c r="AA391" s="313">
        <v>0</v>
      </c>
      <c r="AB391" s="313">
        <v>0</v>
      </c>
      <c r="AC391" s="313">
        <v>0</v>
      </c>
      <c r="AD391" s="313">
        <v>0</v>
      </c>
      <c r="AE391" s="313">
        <v>0</v>
      </c>
      <c r="AF391" s="313">
        <v>0</v>
      </c>
      <c r="AG391" s="313">
        <v>0</v>
      </c>
      <c r="AH391" s="313">
        <v>0</v>
      </c>
      <c r="AI391" s="313">
        <v>0</v>
      </c>
      <c r="AJ391" s="313">
        <v>0</v>
      </c>
      <c r="AK391" s="313">
        <v>0</v>
      </c>
      <c r="AL391" s="313">
        <v>0</v>
      </c>
      <c r="AM391" s="313">
        <v>0</v>
      </c>
      <c r="AN391" s="313">
        <v>0</v>
      </c>
      <c r="AO391" s="313">
        <v>0</v>
      </c>
      <c r="AP391" s="313">
        <v>0</v>
      </c>
      <c r="AQ391" s="313">
        <v>0</v>
      </c>
      <c r="AR391" s="316">
        <f t="shared" si="445"/>
        <v>0</v>
      </c>
      <c r="AS391" s="316">
        <f t="shared" si="446"/>
        <v>0</v>
      </c>
    </row>
    <row r="392" spans="1:45" ht="31.2" x14ac:dyDescent="0.3">
      <c r="A392" s="302" t="s">
        <v>960</v>
      </c>
      <c r="B392" s="287" t="s">
        <v>957</v>
      </c>
      <c r="C392" s="301" t="s">
        <v>748</v>
      </c>
      <c r="D392" s="313">
        <v>0</v>
      </c>
      <c r="E392" s="313">
        <v>0</v>
      </c>
      <c r="F392" s="313">
        <v>0</v>
      </c>
      <c r="G392" s="313">
        <v>0</v>
      </c>
      <c r="H392" s="313">
        <v>0</v>
      </c>
      <c r="I392" s="313">
        <v>0</v>
      </c>
      <c r="J392" s="313">
        <v>0</v>
      </c>
      <c r="K392" s="313">
        <v>0</v>
      </c>
      <c r="L392" s="313">
        <v>0</v>
      </c>
      <c r="M392" s="313">
        <v>0</v>
      </c>
      <c r="N392" s="313">
        <v>0</v>
      </c>
      <c r="O392" s="313">
        <v>0</v>
      </c>
      <c r="P392" s="313">
        <v>0</v>
      </c>
      <c r="Q392" s="313">
        <v>0</v>
      </c>
      <c r="R392" s="313">
        <v>0</v>
      </c>
      <c r="S392" s="313">
        <v>0</v>
      </c>
      <c r="T392" s="313">
        <v>0</v>
      </c>
      <c r="U392" s="313">
        <v>0</v>
      </c>
      <c r="V392" s="313">
        <v>0</v>
      </c>
      <c r="W392" s="313">
        <v>0</v>
      </c>
      <c r="X392" s="313">
        <v>0</v>
      </c>
      <c r="Y392" s="313">
        <v>0</v>
      </c>
      <c r="Z392" s="313">
        <v>0</v>
      </c>
      <c r="AA392" s="313">
        <v>0</v>
      </c>
      <c r="AB392" s="313">
        <v>0</v>
      </c>
      <c r="AC392" s="313">
        <v>0</v>
      </c>
      <c r="AD392" s="313">
        <v>0</v>
      </c>
      <c r="AE392" s="313">
        <v>0</v>
      </c>
      <c r="AF392" s="313">
        <v>0</v>
      </c>
      <c r="AG392" s="313">
        <v>0</v>
      </c>
      <c r="AH392" s="313">
        <v>0</v>
      </c>
      <c r="AI392" s="313">
        <v>0</v>
      </c>
      <c r="AJ392" s="313">
        <v>0</v>
      </c>
      <c r="AK392" s="313">
        <v>0</v>
      </c>
      <c r="AL392" s="313">
        <v>0</v>
      </c>
      <c r="AM392" s="313">
        <v>0</v>
      </c>
      <c r="AN392" s="313">
        <v>0</v>
      </c>
      <c r="AO392" s="313">
        <v>0</v>
      </c>
      <c r="AP392" s="313">
        <v>0</v>
      </c>
      <c r="AQ392" s="313">
        <v>0</v>
      </c>
      <c r="AR392" s="316">
        <f t="shared" si="445"/>
        <v>0</v>
      </c>
      <c r="AS392" s="316">
        <f t="shared" si="446"/>
        <v>0</v>
      </c>
    </row>
    <row r="393" spans="1:45" x14ac:dyDescent="0.3">
      <c r="A393" s="302" t="s">
        <v>961</v>
      </c>
      <c r="B393" s="287" t="s">
        <v>1003</v>
      </c>
      <c r="C393" s="301" t="s">
        <v>748</v>
      </c>
      <c r="D393" s="313">
        <v>0</v>
      </c>
      <c r="E393" s="313">
        <v>0</v>
      </c>
      <c r="F393" s="313">
        <v>0</v>
      </c>
      <c r="G393" s="313">
        <v>0</v>
      </c>
      <c r="H393" s="313">
        <v>0</v>
      </c>
      <c r="I393" s="313">
        <v>0</v>
      </c>
      <c r="J393" s="313">
        <v>0</v>
      </c>
      <c r="K393" s="313">
        <v>0</v>
      </c>
      <c r="L393" s="313">
        <v>0</v>
      </c>
      <c r="M393" s="313">
        <v>0</v>
      </c>
      <c r="N393" s="313">
        <v>0</v>
      </c>
      <c r="O393" s="313">
        <v>0</v>
      </c>
      <c r="P393" s="313">
        <v>0</v>
      </c>
      <c r="Q393" s="313">
        <v>0</v>
      </c>
      <c r="R393" s="313">
        <v>0</v>
      </c>
      <c r="S393" s="313">
        <v>0</v>
      </c>
      <c r="T393" s="313">
        <v>0</v>
      </c>
      <c r="U393" s="313">
        <v>0</v>
      </c>
      <c r="V393" s="313">
        <v>0</v>
      </c>
      <c r="W393" s="313">
        <v>0</v>
      </c>
      <c r="X393" s="313">
        <v>0</v>
      </c>
      <c r="Y393" s="313">
        <v>0</v>
      </c>
      <c r="Z393" s="313">
        <v>0</v>
      </c>
      <c r="AA393" s="313">
        <v>0</v>
      </c>
      <c r="AB393" s="313">
        <v>0</v>
      </c>
      <c r="AC393" s="313">
        <v>0</v>
      </c>
      <c r="AD393" s="313">
        <v>0</v>
      </c>
      <c r="AE393" s="313">
        <v>0</v>
      </c>
      <c r="AF393" s="313">
        <v>0</v>
      </c>
      <c r="AG393" s="313">
        <v>0</v>
      </c>
      <c r="AH393" s="313">
        <v>0</v>
      </c>
      <c r="AI393" s="313">
        <v>0</v>
      </c>
      <c r="AJ393" s="313">
        <v>0</v>
      </c>
      <c r="AK393" s="313">
        <v>0</v>
      </c>
      <c r="AL393" s="313">
        <v>0</v>
      </c>
      <c r="AM393" s="313">
        <v>0</v>
      </c>
      <c r="AN393" s="313">
        <v>0</v>
      </c>
      <c r="AO393" s="313">
        <v>0</v>
      </c>
      <c r="AP393" s="313">
        <v>0</v>
      </c>
      <c r="AQ393" s="313">
        <v>0</v>
      </c>
      <c r="AR393" s="316">
        <f t="shared" si="445"/>
        <v>0</v>
      </c>
      <c r="AS393" s="316">
        <f t="shared" si="446"/>
        <v>0</v>
      </c>
    </row>
    <row r="394" spans="1:45" x14ac:dyDescent="0.3">
      <c r="A394" s="302" t="s">
        <v>962</v>
      </c>
      <c r="B394" s="287" t="s">
        <v>730</v>
      </c>
      <c r="C394" s="301" t="s">
        <v>748</v>
      </c>
      <c r="D394" s="313">
        <v>0</v>
      </c>
      <c r="E394" s="313">
        <v>0</v>
      </c>
      <c r="F394" s="313">
        <v>0</v>
      </c>
      <c r="G394" s="313">
        <v>0</v>
      </c>
      <c r="H394" s="313">
        <v>0</v>
      </c>
      <c r="I394" s="313">
        <v>0</v>
      </c>
      <c r="J394" s="313">
        <v>0</v>
      </c>
      <c r="K394" s="313">
        <v>0</v>
      </c>
      <c r="L394" s="313">
        <v>0</v>
      </c>
      <c r="M394" s="313">
        <v>0</v>
      </c>
      <c r="N394" s="313">
        <v>0</v>
      </c>
      <c r="O394" s="313">
        <v>0</v>
      </c>
      <c r="P394" s="313">
        <v>0</v>
      </c>
      <c r="Q394" s="313">
        <v>0</v>
      </c>
      <c r="R394" s="313">
        <v>0</v>
      </c>
      <c r="S394" s="313">
        <v>0</v>
      </c>
      <c r="T394" s="313">
        <v>0</v>
      </c>
      <c r="U394" s="313">
        <v>0</v>
      </c>
      <c r="V394" s="313">
        <v>0</v>
      </c>
      <c r="W394" s="313">
        <v>0</v>
      </c>
      <c r="X394" s="313">
        <v>0</v>
      </c>
      <c r="Y394" s="313">
        <v>0</v>
      </c>
      <c r="Z394" s="313">
        <v>0</v>
      </c>
      <c r="AA394" s="313">
        <v>0</v>
      </c>
      <c r="AB394" s="313">
        <v>0</v>
      </c>
      <c r="AC394" s="313">
        <v>0</v>
      </c>
      <c r="AD394" s="313">
        <v>0</v>
      </c>
      <c r="AE394" s="313">
        <v>0</v>
      </c>
      <c r="AF394" s="313">
        <v>0</v>
      </c>
      <c r="AG394" s="313">
        <v>0</v>
      </c>
      <c r="AH394" s="313">
        <v>0</v>
      </c>
      <c r="AI394" s="313">
        <v>0</v>
      </c>
      <c r="AJ394" s="313">
        <v>0</v>
      </c>
      <c r="AK394" s="313">
        <v>0</v>
      </c>
      <c r="AL394" s="313">
        <v>0</v>
      </c>
      <c r="AM394" s="313">
        <v>0</v>
      </c>
      <c r="AN394" s="313">
        <v>0</v>
      </c>
      <c r="AO394" s="313">
        <v>0</v>
      </c>
      <c r="AP394" s="313">
        <v>0</v>
      </c>
      <c r="AQ394" s="313">
        <v>0</v>
      </c>
      <c r="AR394" s="316">
        <f t="shared" si="445"/>
        <v>0</v>
      </c>
      <c r="AS394" s="316">
        <f t="shared" si="446"/>
        <v>0</v>
      </c>
    </row>
    <row r="395" spans="1:45" x14ac:dyDescent="0.3">
      <c r="A395" s="302" t="s">
        <v>963</v>
      </c>
      <c r="B395" s="287" t="s">
        <v>1003</v>
      </c>
      <c r="C395" s="301" t="s">
        <v>748</v>
      </c>
      <c r="D395" s="313">
        <v>0</v>
      </c>
      <c r="E395" s="313">
        <v>0</v>
      </c>
      <c r="F395" s="313">
        <v>0</v>
      </c>
      <c r="G395" s="313">
        <v>0</v>
      </c>
      <c r="H395" s="313">
        <v>0</v>
      </c>
      <c r="I395" s="313">
        <v>0</v>
      </c>
      <c r="J395" s="313">
        <v>0</v>
      </c>
      <c r="K395" s="313">
        <v>0</v>
      </c>
      <c r="L395" s="313">
        <v>0</v>
      </c>
      <c r="M395" s="313">
        <v>0</v>
      </c>
      <c r="N395" s="313">
        <v>0</v>
      </c>
      <c r="O395" s="313">
        <v>0</v>
      </c>
      <c r="P395" s="313">
        <v>0</v>
      </c>
      <c r="Q395" s="313">
        <v>0</v>
      </c>
      <c r="R395" s="313">
        <v>0</v>
      </c>
      <c r="S395" s="313">
        <v>0</v>
      </c>
      <c r="T395" s="313">
        <v>0</v>
      </c>
      <c r="U395" s="313">
        <v>0</v>
      </c>
      <c r="V395" s="313">
        <v>0</v>
      </c>
      <c r="W395" s="313">
        <v>0</v>
      </c>
      <c r="X395" s="313">
        <v>0</v>
      </c>
      <c r="Y395" s="313">
        <v>0</v>
      </c>
      <c r="Z395" s="313">
        <v>0</v>
      </c>
      <c r="AA395" s="313">
        <v>0</v>
      </c>
      <c r="AB395" s="313">
        <v>0</v>
      </c>
      <c r="AC395" s="313">
        <v>0</v>
      </c>
      <c r="AD395" s="313">
        <v>0</v>
      </c>
      <c r="AE395" s="313">
        <v>0</v>
      </c>
      <c r="AF395" s="313">
        <v>0</v>
      </c>
      <c r="AG395" s="313">
        <v>0</v>
      </c>
      <c r="AH395" s="313">
        <v>0</v>
      </c>
      <c r="AI395" s="313">
        <v>0</v>
      </c>
      <c r="AJ395" s="313">
        <v>0</v>
      </c>
      <c r="AK395" s="313">
        <v>0</v>
      </c>
      <c r="AL395" s="313">
        <v>0</v>
      </c>
      <c r="AM395" s="313">
        <v>0</v>
      </c>
      <c r="AN395" s="313">
        <v>0</v>
      </c>
      <c r="AO395" s="313">
        <v>0</v>
      </c>
      <c r="AP395" s="313">
        <v>0</v>
      </c>
      <c r="AQ395" s="313">
        <v>0</v>
      </c>
      <c r="AR395" s="316">
        <f t="shared" si="445"/>
        <v>0</v>
      </c>
      <c r="AS395" s="316">
        <f t="shared" si="446"/>
        <v>0</v>
      </c>
    </row>
    <row r="396" spans="1:45" x14ac:dyDescent="0.3">
      <c r="A396" s="302" t="s">
        <v>596</v>
      </c>
      <c r="B396" s="286" t="s">
        <v>882</v>
      </c>
      <c r="C396" s="301" t="s">
        <v>748</v>
      </c>
      <c r="D396" s="313">
        <v>0</v>
      </c>
      <c r="E396" s="313">
        <v>0</v>
      </c>
      <c r="F396" s="313">
        <v>0</v>
      </c>
      <c r="G396" s="313">
        <v>0</v>
      </c>
      <c r="H396" s="313">
        <v>0</v>
      </c>
      <c r="I396" s="313">
        <v>0</v>
      </c>
      <c r="J396" s="313">
        <v>0</v>
      </c>
      <c r="K396" s="313">
        <v>0</v>
      </c>
      <c r="L396" s="313">
        <v>0</v>
      </c>
      <c r="M396" s="313">
        <v>0</v>
      </c>
      <c r="N396" s="313">
        <v>0</v>
      </c>
      <c r="O396" s="313">
        <v>0</v>
      </c>
      <c r="P396" s="313">
        <v>0</v>
      </c>
      <c r="Q396" s="313">
        <v>0</v>
      </c>
      <c r="R396" s="313">
        <v>0</v>
      </c>
      <c r="S396" s="313">
        <v>0</v>
      </c>
      <c r="T396" s="313">
        <v>0</v>
      </c>
      <c r="U396" s="313">
        <v>0</v>
      </c>
      <c r="V396" s="313">
        <v>0</v>
      </c>
      <c r="W396" s="313">
        <v>0</v>
      </c>
      <c r="X396" s="313">
        <v>0</v>
      </c>
      <c r="Y396" s="313">
        <v>0</v>
      </c>
      <c r="Z396" s="313">
        <v>0</v>
      </c>
      <c r="AA396" s="313">
        <v>0</v>
      </c>
      <c r="AB396" s="313">
        <v>0</v>
      </c>
      <c r="AC396" s="313">
        <v>0</v>
      </c>
      <c r="AD396" s="313">
        <v>0</v>
      </c>
      <c r="AE396" s="313">
        <v>0</v>
      </c>
      <c r="AF396" s="313">
        <v>0</v>
      </c>
      <c r="AG396" s="313">
        <v>0</v>
      </c>
      <c r="AH396" s="313">
        <v>0</v>
      </c>
      <c r="AI396" s="313">
        <v>0</v>
      </c>
      <c r="AJ396" s="313">
        <v>0</v>
      </c>
      <c r="AK396" s="313">
        <v>0</v>
      </c>
      <c r="AL396" s="313">
        <v>0</v>
      </c>
      <c r="AM396" s="313">
        <v>0</v>
      </c>
      <c r="AN396" s="313">
        <v>0</v>
      </c>
      <c r="AO396" s="313">
        <v>0</v>
      </c>
      <c r="AP396" s="313">
        <v>0</v>
      </c>
      <c r="AQ396" s="313">
        <v>0</v>
      </c>
      <c r="AR396" s="316">
        <f t="shared" si="445"/>
        <v>0</v>
      </c>
      <c r="AS396" s="316">
        <f t="shared" si="446"/>
        <v>0</v>
      </c>
    </row>
    <row r="397" spans="1:45" x14ac:dyDescent="0.3">
      <c r="A397" s="302" t="s">
        <v>616</v>
      </c>
      <c r="B397" s="286" t="s">
        <v>1056</v>
      </c>
      <c r="C397" s="301" t="s">
        <v>748</v>
      </c>
      <c r="D397" s="313">
        <v>0</v>
      </c>
      <c r="E397" s="313">
        <v>0</v>
      </c>
      <c r="F397" s="313">
        <v>0</v>
      </c>
      <c r="G397" s="313">
        <v>0</v>
      </c>
      <c r="H397" s="313">
        <v>0</v>
      </c>
      <c r="I397" s="313">
        <v>0</v>
      </c>
      <c r="J397" s="313">
        <v>0</v>
      </c>
      <c r="K397" s="313">
        <v>0</v>
      </c>
      <c r="L397" s="313">
        <v>0</v>
      </c>
      <c r="M397" s="313">
        <v>0</v>
      </c>
      <c r="N397" s="313">
        <v>0</v>
      </c>
      <c r="O397" s="313">
        <v>0</v>
      </c>
      <c r="P397" s="313">
        <v>0</v>
      </c>
      <c r="Q397" s="313">
        <v>0</v>
      </c>
      <c r="R397" s="313">
        <v>0</v>
      </c>
      <c r="S397" s="313">
        <v>0</v>
      </c>
      <c r="T397" s="313">
        <v>0</v>
      </c>
      <c r="U397" s="313">
        <v>0</v>
      </c>
      <c r="V397" s="313">
        <v>0</v>
      </c>
      <c r="W397" s="313">
        <v>0</v>
      </c>
      <c r="X397" s="313">
        <v>0</v>
      </c>
      <c r="Y397" s="313">
        <v>0</v>
      </c>
      <c r="Z397" s="313">
        <v>0</v>
      </c>
      <c r="AA397" s="313">
        <v>0</v>
      </c>
      <c r="AB397" s="313">
        <v>0</v>
      </c>
      <c r="AC397" s="313">
        <v>0</v>
      </c>
      <c r="AD397" s="313">
        <v>0</v>
      </c>
      <c r="AE397" s="313">
        <v>0</v>
      </c>
      <c r="AF397" s="313">
        <v>0</v>
      </c>
      <c r="AG397" s="313">
        <v>0</v>
      </c>
      <c r="AH397" s="313">
        <v>0</v>
      </c>
      <c r="AI397" s="313">
        <v>0</v>
      </c>
      <c r="AJ397" s="313">
        <v>0</v>
      </c>
      <c r="AK397" s="313">
        <v>0</v>
      </c>
      <c r="AL397" s="313">
        <v>0</v>
      </c>
      <c r="AM397" s="313">
        <v>0</v>
      </c>
      <c r="AN397" s="313">
        <v>0</v>
      </c>
      <c r="AO397" s="313">
        <v>0</v>
      </c>
      <c r="AP397" s="313">
        <v>0</v>
      </c>
      <c r="AQ397" s="313">
        <v>0</v>
      </c>
      <c r="AR397" s="316">
        <f t="shared" si="445"/>
        <v>0</v>
      </c>
      <c r="AS397" s="316">
        <f t="shared" si="446"/>
        <v>0</v>
      </c>
    </row>
    <row r="398" spans="1:45" ht="31.2" x14ac:dyDescent="0.3">
      <c r="A398" s="302" t="s">
        <v>908</v>
      </c>
      <c r="B398" s="286" t="s">
        <v>1041</v>
      </c>
      <c r="C398" s="301" t="s">
        <v>748</v>
      </c>
      <c r="D398" s="313">
        <v>0</v>
      </c>
      <c r="E398" s="313">
        <v>0</v>
      </c>
      <c r="F398" s="313">
        <v>0</v>
      </c>
      <c r="G398" s="313">
        <v>0</v>
      </c>
      <c r="H398" s="313">
        <v>0</v>
      </c>
      <c r="I398" s="313">
        <v>0</v>
      </c>
      <c r="J398" s="313">
        <v>0</v>
      </c>
      <c r="K398" s="313">
        <v>0</v>
      </c>
      <c r="L398" s="313">
        <v>0</v>
      </c>
      <c r="M398" s="313">
        <v>0</v>
      </c>
      <c r="N398" s="313">
        <v>0</v>
      </c>
      <c r="O398" s="313">
        <v>0</v>
      </c>
      <c r="P398" s="313">
        <v>0</v>
      </c>
      <c r="Q398" s="313">
        <v>0</v>
      </c>
      <c r="R398" s="313">
        <v>0</v>
      </c>
      <c r="S398" s="313">
        <v>0</v>
      </c>
      <c r="T398" s="313">
        <v>0</v>
      </c>
      <c r="U398" s="313">
        <v>0</v>
      </c>
      <c r="V398" s="313">
        <v>0</v>
      </c>
      <c r="W398" s="313">
        <v>0</v>
      </c>
      <c r="X398" s="313">
        <v>0</v>
      </c>
      <c r="Y398" s="313">
        <v>0</v>
      </c>
      <c r="Z398" s="313">
        <v>0</v>
      </c>
      <c r="AA398" s="313">
        <v>0</v>
      </c>
      <c r="AB398" s="313">
        <v>0</v>
      </c>
      <c r="AC398" s="313">
        <v>0</v>
      </c>
      <c r="AD398" s="313">
        <v>0</v>
      </c>
      <c r="AE398" s="313">
        <v>0</v>
      </c>
      <c r="AF398" s="313">
        <v>0</v>
      </c>
      <c r="AG398" s="313">
        <v>0</v>
      </c>
      <c r="AH398" s="313">
        <v>0</v>
      </c>
      <c r="AI398" s="313">
        <v>0</v>
      </c>
      <c r="AJ398" s="313">
        <v>0</v>
      </c>
      <c r="AK398" s="313">
        <v>0</v>
      </c>
      <c r="AL398" s="313">
        <v>0</v>
      </c>
      <c r="AM398" s="313">
        <v>0</v>
      </c>
      <c r="AN398" s="313">
        <v>0</v>
      </c>
      <c r="AO398" s="313">
        <v>0</v>
      </c>
      <c r="AP398" s="313">
        <v>0</v>
      </c>
      <c r="AQ398" s="313">
        <v>0</v>
      </c>
      <c r="AR398" s="316">
        <f t="shared" si="445"/>
        <v>0</v>
      </c>
      <c r="AS398" s="316">
        <f t="shared" si="446"/>
        <v>0</v>
      </c>
    </row>
    <row r="399" spans="1:45" ht="18" customHeight="1" x14ac:dyDescent="0.3">
      <c r="A399" s="302" t="s">
        <v>964</v>
      </c>
      <c r="B399" s="287" t="s">
        <v>643</v>
      </c>
      <c r="C399" s="301" t="s">
        <v>748</v>
      </c>
      <c r="D399" s="313">
        <v>0</v>
      </c>
      <c r="E399" s="313">
        <v>0</v>
      </c>
      <c r="F399" s="313">
        <v>0</v>
      </c>
      <c r="G399" s="313">
        <v>0</v>
      </c>
      <c r="H399" s="313">
        <v>0</v>
      </c>
      <c r="I399" s="313">
        <v>0</v>
      </c>
      <c r="J399" s="313">
        <v>0</v>
      </c>
      <c r="K399" s="313">
        <v>0</v>
      </c>
      <c r="L399" s="313">
        <v>0</v>
      </c>
      <c r="M399" s="313">
        <v>0</v>
      </c>
      <c r="N399" s="313">
        <v>0</v>
      </c>
      <c r="O399" s="313">
        <v>0</v>
      </c>
      <c r="P399" s="313">
        <v>0</v>
      </c>
      <c r="Q399" s="313">
        <v>0</v>
      </c>
      <c r="R399" s="313">
        <v>0</v>
      </c>
      <c r="S399" s="313">
        <v>0</v>
      </c>
      <c r="T399" s="313">
        <v>0</v>
      </c>
      <c r="U399" s="313">
        <v>0</v>
      </c>
      <c r="V399" s="313">
        <v>0</v>
      </c>
      <c r="W399" s="313">
        <v>0</v>
      </c>
      <c r="X399" s="313">
        <v>0</v>
      </c>
      <c r="Y399" s="313">
        <v>0</v>
      </c>
      <c r="Z399" s="313">
        <v>0</v>
      </c>
      <c r="AA399" s="313">
        <v>0</v>
      </c>
      <c r="AB399" s="313">
        <v>0</v>
      </c>
      <c r="AC399" s="313">
        <v>0</v>
      </c>
      <c r="AD399" s="313">
        <v>0</v>
      </c>
      <c r="AE399" s="313">
        <v>0</v>
      </c>
      <c r="AF399" s="313">
        <v>0</v>
      </c>
      <c r="AG399" s="313">
        <v>0</v>
      </c>
      <c r="AH399" s="313">
        <v>0</v>
      </c>
      <c r="AI399" s="313">
        <v>0</v>
      </c>
      <c r="AJ399" s="313">
        <v>0</v>
      </c>
      <c r="AK399" s="313">
        <v>0</v>
      </c>
      <c r="AL399" s="313">
        <v>0</v>
      </c>
      <c r="AM399" s="313">
        <v>0</v>
      </c>
      <c r="AN399" s="313">
        <v>0</v>
      </c>
      <c r="AO399" s="313">
        <v>0</v>
      </c>
      <c r="AP399" s="313">
        <v>0</v>
      </c>
      <c r="AQ399" s="313">
        <v>0</v>
      </c>
      <c r="AR399" s="316">
        <f t="shared" si="445"/>
        <v>0</v>
      </c>
      <c r="AS399" s="316">
        <f t="shared" si="446"/>
        <v>0</v>
      </c>
    </row>
    <row r="400" spans="1:45" ht="18" customHeight="1" x14ac:dyDescent="0.3">
      <c r="A400" s="302" t="s">
        <v>965</v>
      </c>
      <c r="B400" s="293" t="s">
        <v>631</v>
      </c>
      <c r="C400" s="301" t="s">
        <v>748</v>
      </c>
      <c r="D400" s="313">
        <v>0</v>
      </c>
      <c r="E400" s="313">
        <v>0</v>
      </c>
      <c r="F400" s="313">
        <v>0</v>
      </c>
      <c r="G400" s="313">
        <v>0</v>
      </c>
      <c r="H400" s="313">
        <v>0</v>
      </c>
      <c r="I400" s="313">
        <v>0</v>
      </c>
      <c r="J400" s="313">
        <v>0</v>
      </c>
      <c r="K400" s="313">
        <v>0</v>
      </c>
      <c r="L400" s="313">
        <v>0</v>
      </c>
      <c r="M400" s="313">
        <v>0</v>
      </c>
      <c r="N400" s="313">
        <v>0</v>
      </c>
      <c r="O400" s="313">
        <v>0</v>
      </c>
      <c r="P400" s="313">
        <v>0</v>
      </c>
      <c r="Q400" s="313">
        <v>0</v>
      </c>
      <c r="R400" s="313">
        <v>0</v>
      </c>
      <c r="S400" s="313">
        <v>0</v>
      </c>
      <c r="T400" s="313">
        <v>0</v>
      </c>
      <c r="U400" s="313">
        <v>0</v>
      </c>
      <c r="V400" s="313">
        <v>0</v>
      </c>
      <c r="W400" s="313">
        <v>0</v>
      </c>
      <c r="X400" s="313">
        <v>0</v>
      </c>
      <c r="Y400" s="313">
        <v>0</v>
      </c>
      <c r="Z400" s="313">
        <v>0</v>
      </c>
      <c r="AA400" s="313">
        <v>0</v>
      </c>
      <c r="AB400" s="313">
        <v>0</v>
      </c>
      <c r="AC400" s="313">
        <v>0</v>
      </c>
      <c r="AD400" s="313">
        <v>0</v>
      </c>
      <c r="AE400" s="313">
        <v>0</v>
      </c>
      <c r="AF400" s="313">
        <v>0</v>
      </c>
      <c r="AG400" s="313">
        <v>0</v>
      </c>
      <c r="AH400" s="313">
        <v>0</v>
      </c>
      <c r="AI400" s="313">
        <v>0</v>
      </c>
      <c r="AJ400" s="313">
        <v>0</v>
      </c>
      <c r="AK400" s="313">
        <v>0</v>
      </c>
      <c r="AL400" s="313">
        <v>0</v>
      </c>
      <c r="AM400" s="313">
        <v>0</v>
      </c>
      <c r="AN400" s="313">
        <v>0</v>
      </c>
      <c r="AO400" s="313">
        <v>0</v>
      </c>
      <c r="AP400" s="313">
        <v>0</v>
      </c>
      <c r="AQ400" s="313">
        <v>0</v>
      </c>
      <c r="AR400" s="316">
        <f t="shared" si="445"/>
        <v>0</v>
      </c>
      <c r="AS400" s="316">
        <f t="shared" si="446"/>
        <v>0</v>
      </c>
    </row>
    <row r="401" spans="1:45" ht="31.2" x14ac:dyDescent="0.3">
      <c r="A401" s="302" t="s">
        <v>201</v>
      </c>
      <c r="B401" s="141" t="s">
        <v>1000</v>
      </c>
      <c r="C401" s="301" t="s">
        <v>748</v>
      </c>
      <c r="D401" s="313">
        <v>0</v>
      </c>
      <c r="E401" s="313">
        <v>0</v>
      </c>
      <c r="F401" s="313">
        <v>0</v>
      </c>
      <c r="G401" s="313">
        <v>0</v>
      </c>
      <c r="H401" s="313">
        <v>0</v>
      </c>
      <c r="I401" s="313">
        <v>0</v>
      </c>
      <c r="J401" s="313">
        <v>0</v>
      </c>
      <c r="K401" s="313">
        <v>0</v>
      </c>
      <c r="L401" s="313">
        <v>0</v>
      </c>
      <c r="M401" s="313">
        <v>0</v>
      </c>
      <c r="N401" s="313">
        <v>0</v>
      </c>
      <c r="O401" s="313">
        <v>0</v>
      </c>
      <c r="P401" s="313">
        <v>0</v>
      </c>
      <c r="Q401" s="313">
        <v>0</v>
      </c>
      <c r="R401" s="313">
        <v>0</v>
      </c>
      <c r="S401" s="313">
        <v>0</v>
      </c>
      <c r="T401" s="313">
        <v>0</v>
      </c>
      <c r="U401" s="313">
        <v>0</v>
      </c>
      <c r="V401" s="313">
        <v>0</v>
      </c>
      <c r="W401" s="313">
        <v>0</v>
      </c>
      <c r="X401" s="313">
        <v>0</v>
      </c>
      <c r="Y401" s="313">
        <v>0</v>
      </c>
      <c r="Z401" s="313">
        <v>0</v>
      </c>
      <c r="AA401" s="313">
        <v>0</v>
      </c>
      <c r="AB401" s="313">
        <v>0</v>
      </c>
      <c r="AC401" s="313">
        <v>0</v>
      </c>
      <c r="AD401" s="313">
        <v>0</v>
      </c>
      <c r="AE401" s="313">
        <v>0</v>
      </c>
      <c r="AF401" s="313">
        <v>0</v>
      </c>
      <c r="AG401" s="313">
        <v>0</v>
      </c>
      <c r="AH401" s="313">
        <v>0</v>
      </c>
      <c r="AI401" s="313">
        <v>0</v>
      </c>
      <c r="AJ401" s="313">
        <v>0</v>
      </c>
      <c r="AK401" s="313">
        <v>0</v>
      </c>
      <c r="AL401" s="313">
        <v>0</v>
      </c>
      <c r="AM401" s="313">
        <v>0</v>
      </c>
      <c r="AN401" s="313">
        <v>0</v>
      </c>
      <c r="AO401" s="313">
        <v>0</v>
      </c>
      <c r="AP401" s="313">
        <v>0</v>
      </c>
      <c r="AQ401" s="313">
        <v>0</v>
      </c>
      <c r="AR401" s="316">
        <f t="shared" si="445"/>
        <v>0</v>
      </c>
      <c r="AS401" s="316">
        <f t="shared" si="446"/>
        <v>0</v>
      </c>
    </row>
    <row r="402" spans="1:45" ht="31.2" x14ac:dyDescent="0.3">
      <c r="A402" s="302" t="s">
        <v>966</v>
      </c>
      <c r="B402" s="286" t="s">
        <v>897</v>
      </c>
      <c r="C402" s="301" t="s">
        <v>748</v>
      </c>
      <c r="D402" s="313">
        <v>0</v>
      </c>
      <c r="E402" s="313">
        <v>0</v>
      </c>
      <c r="F402" s="313">
        <v>0</v>
      </c>
      <c r="G402" s="313">
        <v>0</v>
      </c>
      <c r="H402" s="313">
        <v>0</v>
      </c>
      <c r="I402" s="313">
        <v>0</v>
      </c>
      <c r="J402" s="313">
        <v>0</v>
      </c>
      <c r="K402" s="313">
        <v>0</v>
      </c>
      <c r="L402" s="313">
        <v>0</v>
      </c>
      <c r="M402" s="313">
        <v>0</v>
      </c>
      <c r="N402" s="313">
        <v>0</v>
      </c>
      <c r="O402" s="313">
        <v>0</v>
      </c>
      <c r="P402" s="313">
        <v>0</v>
      </c>
      <c r="Q402" s="313">
        <v>0</v>
      </c>
      <c r="R402" s="313">
        <v>0</v>
      </c>
      <c r="S402" s="313">
        <v>0</v>
      </c>
      <c r="T402" s="313">
        <v>0</v>
      </c>
      <c r="U402" s="313">
        <v>0</v>
      </c>
      <c r="V402" s="313">
        <v>0</v>
      </c>
      <c r="W402" s="313">
        <v>0</v>
      </c>
      <c r="X402" s="313">
        <v>0</v>
      </c>
      <c r="Y402" s="313">
        <v>0</v>
      </c>
      <c r="Z402" s="313">
        <v>0</v>
      </c>
      <c r="AA402" s="313">
        <v>0</v>
      </c>
      <c r="AB402" s="313">
        <v>0</v>
      </c>
      <c r="AC402" s="313">
        <v>0</v>
      </c>
      <c r="AD402" s="313">
        <v>0</v>
      </c>
      <c r="AE402" s="313">
        <v>0</v>
      </c>
      <c r="AF402" s="313">
        <v>0</v>
      </c>
      <c r="AG402" s="313">
        <v>0</v>
      </c>
      <c r="AH402" s="313">
        <v>0</v>
      </c>
      <c r="AI402" s="313">
        <v>0</v>
      </c>
      <c r="AJ402" s="313">
        <v>0</v>
      </c>
      <c r="AK402" s="313">
        <v>0</v>
      </c>
      <c r="AL402" s="313">
        <v>0</v>
      </c>
      <c r="AM402" s="313">
        <v>0</v>
      </c>
      <c r="AN402" s="313">
        <v>0</v>
      </c>
      <c r="AO402" s="313">
        <v>0</v>
      </c>
      <c r="AP402" s="313">
        <v>0</v>
      </c>
      <c r="AQ402" s="313">
        <v>0</v>
      </c>
      <c r="AR402" s="316">
        <f t="shared" si="445"/>
        <v>0</v>
      </c>
      <c r="AS402" s="316">
        <f t="shared" si="446"/>
        <v>0</v>
      </c>
    </row>
    <row r="403" spans="1:45" ht="31.2" x14ac:dyDescent="0.3">
      <c r="A403" s="302" t="s">
        <v>967</v>
      </c>
      <c r="B403" s="286" t="s">
        <v>898</v>
      </c>
      <c r="C403" s="301" t="s">
        <v>748</v>
      </c>
      <c r="D403" s="313">
        <v>0</v>
      </c>
      <c r="E403" s="313">
        <v>0</v>
      </c>
      <c r="F403" s="313">
        <v>0</v>
      </c>
      <c r="G403" s="313">
        <v>0</v>
      </c>
      <c r="H403" s="313">
        <v>0</v>
      </c>
      <c r="I403" s="313">
        <v>0</v>
      </c>
      <c r="J403" s="313">
        <v>0</v>
      </c>
      <c r="K403" s="313">
        <v>0</v>
      </c>
      <c r="L403" s="313">
        <v>0</v>
      </c>
      <c r="M403" s="313">
        <v>0</v>
      </c>
      <c r="N403" s="313">
        <v>0</v>
      </c>
      <c r="O403" s="313">
        <v>0</v>
      </c>
      <c r="P403" s="313">
        <v>0</v>
      </c>
      <c r="Q403" s="313">
        <v>0</v>
      </c>
      <c r="R403" s="313">
        <v>0</v>
      </c>
      <c r="S403" s="313">
        <v>0</v>
      </c>
      <c r="T403" s="313">
        <v>0</v>
      </c>
      <c r="U403" s="313">
        <v>0</v>
      </c>
      <c r="V403" s="313">
        <v>0</v>
      </c>
      <c r="W403" s="313">
        <v>0</v>
      </c>
      <c r="X403" s="313">
        <v>0</v>
      </c>
      <c r="Y403" s="313">
        <v>0</v>
      </c>
      <c r="Z403" s="313">
        <v>0</v>
      </c>
      <c r="AA403" s="313">
        <v>0</v>
      </c>
      <c r="AB403" s="313">
        <v>0</v>
      </c>
      <c r="AC403" s="313">
        <v>0</v>
      </c>
      <c r="AD403" s="313">
        <v>0</v>
      </c>
      <c r="AE403" s="313">
        <v>0</v>
      </c>
      <c r="AF403" s="313">
        <v>0</v>
      </c>
      <c r="AG403" s="313">
        <v>0</v>
      </c>
      <c r="AH403" s="313">
        <v>0</v>
      </c>
      <c r="AI403" s="313">
        <v>0</v>
      </c>
      <c r="AJ403" s="313">
        <v>0</v>
      </c>
      <c r="AK403" s="313">
        <v>0</v>
      </c>
      <c r="AL403" s="313">
        <v>0</v>
      </c>
      <c r="AM403" s="313">
        <v>0</v>
      </c>
      <c r="AN403" s="313">
        <v>0</v>
      </c>
      <c r="AO403" s="313">
        <v>0</v>
      </c>
      <c r="AP403" s="313">
        <v>0</v>
      </c>
      <c r="AQ403" s="313">
        <v>0</v>
      </c>
      <c r="AR403" s="316">
        <f t="shared" si="445"/>
        <v>0</v>
      </c>
      <c r="AS403" s="316">
        <f t="shared" si="446"/>
        <v>0</v>
      </c>
    </row>
    <row r="404" spans="1:45" ht="31.2" x14ac:dyDescent="0.3">
      <c r="A404" s="302" t="s">
        <v>968</v>
      </c>
      <c r="B404" s="286" t="s">
        <v>883</v>
      </c>
      <c r="C404" s="301" t="s">
        <v>748</v>
      </c>
      <c r="D404" s="313">
        <v>0</v>
      </c>
      <c r="E404" s="313">
        <v>0</v>
      </c>
      <c r="F404" s="313">
        <v>0</v>
      </c>
      <c r="G404" s="313">
        <v>0</v>
      </c>
      <c r="H404" s="313">
        <v>0</v>
      </c>
      <c r="I404" s="313">
        <v>0</v>
      </c>
      <c r="J404" s="313">
        <v>0</v>
      </c>
      <c r="K404" s="313">
        <v>0</v>
      </c>
      <c r="L404" s="313">
        <v>0</v>
      </c>
      <c r="M404" s="313">
        <v>0</v>
      </c>
      <c r="N404" s="313">
        <v>0</v>
      </c>
      <c r="O404" s="313">
        <v>0</v>
      </c>
      <c r="P404" s="313">
        <v>0</v>
      </c>
      <c r="Q404" s="313">
        <v>0</v>
      </c>
      <c r="R404" s="313">
        <v>0</v>
      </c>
      <c r="S404" s="313">
        <v>0</v>
      </c>
      <c r="T404" s="313">
        <v>0</v>
      </c>
      <c r="U404" s="313">
        <v>0</v>
      </c>
      <c r="V404" s="313">
        <v>0</v>
      </c>
      <c r="W404" s="313">
        <v>0</v>
      </c>
      <c r="X404" s="313">
        <v>0</v>
      </c>
      <c r="Y404" s="313">
        <v>0</v>
      </c>
      <c r="Z404" s="313">
        <v>0</v>
      </c>
      <c r="AA404" s="313">
        <v>0</v>
      </c>
      <c r="AB404" s="313">
        <v>0</v>
      </c>
      <c r="AC404" s="313">
        <v>0</v>
      </c>
      <c r="AD404" s="313">
        <v>0</v>
      </c>
      <c r="AE404" s="313">
        <v>0</v>
      </c>
      <c r="AF404" s="313">
        <v>0</v>
      </c>
      <c r="AG404" s="313">
        <v>0</v>
      </c>
      <c r="AH404" s="313">
        <v>0</v>
      </c>
      <c r="AI404" s="313">
        <v>0</v>
      </c>
      <c r="AJ404" s="313">
        <v>0</v>
      </c>
      <c r="AK404" s="313">
        <v>0</v>
      </c>
      <c r="AL404" s="313">
        <v>0</v>
      </c>
      <c r="AM404" s="313">
        <v>0</v>
      </c>
      <c r="AN404" s="313">
        <v>0</v>
      </c>
      <c r="AO404" s="313">
        <v>0</v>
      </c>
      <c r="AP404" s="313">
        <v>0</v>
      </c>
      <c r="AQ404" s="313">
        <v>0</v>
      </c>
      <c r="AR404" s="316">
        <f t="shared" si="445"/>
        <v>0</v>
      </c>
      <c r="AS404" s="316">
        <f t="shared" si="446"/>
        <v>0</v>
      </c>
    </row>
    <row r="405" spans="1:45" x14ac:dyDescent="0.3">
      <c r="A405" s="302" t="s">
        <v>203</v>
      </c>
      <c r="B405" s="141" t="s">
        <v>498</v>
      </c>
      <c r="C405" s="301" t="s">
        <v>748</v>
      </c>
      <c r="D405" s="313">
        <v>0</v>
      </c>
      <c r="E405" s="313">
        <v>0</v>
      </c>
      <c r="F405" s="313">
        <v>0</v>
      </c>
      <c r="G405" s="313">
        <v>0</v>
      </c>
      <c r="H405" s="313">
        <v>0</v>
      </c>
      <c r="I405" s="313">
        <v>0</v>
      </c>
      <c r="J405" s="313">
        <v>0</v>
      </c>
      <c r="K405" s="313">
        <v>0</v>
      </c>
      <c r="L405" s="313">
        <v>0</v>
      </c>
      <c r="M405" s="313">
        <v>0</v>
      </c>
      <c r="N405" s="313">
        <v>0</v>
      </c>
      <c r="O405" s="313">
        <v>0</v>
      </c>
      <c r="P405" s="313">
        <v>0</v>
      </c>
      <c r="Q405" s="313">
        <v>0</v>
      </c>
      <c r="R405" s="313">
        <v>0</v>
      </c>
      <c r="S405" s="313">
        <v>0</v>
      </c>
      <c r="T405" s="313">
        <v>0</v>
      </c>
      <c r="U405" s="313">
        <v>0</v>
      </c>
      <c r="V405" s="313">
        <v>0</v>
      </c>
      <c r="W405" s="313">
        <v>0</v>
      </c>
      <c r="X405" s="313">
        <v>0</v>
      </c>
      <c r="Y405" s="313">
        <v>0</v>
      </c>
      <c r="Z405" s="313">
        <v>0</v>
      </c>
      <c r="AA405" s="313">
        <v>0</v>
      </c>
      <c r="AB405" s="313">
        <v>0</v>
      </c>
      <c r="AC405" s="313">
        <v>0</v>
      </c>
      <c r="AD405" s="313">
        <v>0</v>
      </c>
      <c r="AE405" s="313">
        <v>0</v>
      </c>
      <c r="AF405" s="313">
        <v>0</v>
      </c>
      <c r="AG405" s="313">
        <v>0</v>
      </c>
      <c r="AH405" s="313">
        <v>0</v>
      </c>
      <c r="AI405" s="313">
        <v>0</v>
      </c>
      <c r="AJ405" s="313">
        <v>0</v>
      </c>
      <c r="AK405" s="313">
        <v>0</v>
      </c>
      <c r="AL405" s="313">
        <v>0</v>
      </c>
      <c r="AM405" s="313">
        <v>0</v>
      </c>
      <c r="AN405" s="313">
        <v>0</v>
      </c>
      <c r="AO405" s="313">
        <v>0</v>
      </c>
      <c r="AP405" s="313">
        <v>0</v>
      </c>
      <c r="AQ405" s="313">
        <v>0</v>
      </c>
      <c r="AR405" s="316">
        <f t="shared" si="445"/>
        <v>0</v>
      </c>
      <c r="AS405" s="316">
        <f t="shared" si="446"/>
        <v>0</v>
      </c>
    </row>
    <row r="406" spans="1:45" x14ac:dyDescent="0.3">
      <c r="A406" s="302" t="s">
        <v>18</v>
      </c>
      <c r="B406" s="285" t="s">
        <v>1042</v>
      </c>
      <c r="C406" s="301" t="s">
        <v>748</v>
      </c>
      <c r="D406" s="313">
        <f t="shared" ref="D406:E406" si="498">D407</f>
        <v>42.056757005932205</v>
      </c>
      <c r="E406" s="313">
        <f t="shared" si="498"/>
        <v>82.079437412277699</v>
      </c>
      <c r="F406" s="313">
        <f>F407</f>
        <v>86.388333805000016</v>
      </c>
      <c r="G406" s="313">
        <f>G407</f>
        <v>85.223923723333328</v>
      </c>
      <c r="H406" s="313">
        <v>89.322077626933094</v>
      </c>
      <c r="I406" s="313">
        <f t="shared" ref="I406:AQ406" si="499">I407</f>
        <v>89.322077626933094</v>
      </c>
      <c r="J406" s="313">
        <v>73.696650849999997</v>
      </c>
      <c r="K406" s="313">
        <f t="shared" si="499"/>
        <v>72.122134740000007</v>
      </c>
      <c r="L406" s="313">
        <v>90.548193812271492</v>
      </c>
      <c r="M406" s="313">
        <f t="shared" si="499"/>
        <v>95.848670523430968</v>
      </c>
      <c r="N406" s="313">
        <v>84.31054523457351</v>
      </c>
      <c r="O406" s="313">
        <f t="shared" si="499"/>
        <v>112.45375071222236</v>
      </c>
      <c r="P406" s="313">
        <v>83.684136121314936</v>
      </c>
      <c r="Q406" s="313">
        <f t="shared" si="499"/>
        <v>84.039972418648262</v>
      </c>
      <c r="R406" s="313">
        <v>93.402777270425247</v>
      </c>
      <c r="S406" s="313">
        <f t="shared" si="499"/>
        <v>93.402777270425247</v>
      </c>
      <c r="T406" s="313">
        <v>103.83692037500001</v>
      </c>
      <c r="U406" s="313">
        <f t="shared" si="499"/>
        <v>103.83692037500001</v>
      </c>
      <c r="V406" s="313">
        <v>98.405813000000009</v>
      </c>
      <c r="W406" s="313">
        <f t="shared" si="499"/>
        <v>98.405813000000009</v>
      </c>
      <c r="X406" s="313">
        <v>75.150423724999996</v>
      </c>
      <c r="Y406" s="313">
        <f t="shared" si="499"/>
        <v>75.150423724999996</v>
      </c>
      <c r="Z406" s="313">
        <v>81.519067825000008</v>
      </c>
      <c r="AA406" s="313">
        <f t="shared" si="499"/>
        <v>81.519067825000008</v>
      </c>
      <c r="AB406" s="313">
        <v>49.893338625000005</v>
      </c>
      <c r="AC406" s="313">
        <f t="shared" si="499"/>
        <v>49.893338625000005</v>
      </c>
      <c r="AD406" s="313">
        <v>3.2268493333333335</v>
      </c>
      <c r="AE406" s="313">
        <f t="shared" si="499"/>
        <v>3.2268493333333335</v>
      </c>
      <c r="AF406" s="313">
        <v>0</v>
      </c>
      <c r="AG406" s="313">
        <f t="shared" si="499"/>
        <v>0</v>
      </c>
      <c r="AH406" s="313">
        <v>0</v>
      </c>
      <c r="AI406" s="313">
        <f t="shared" si="499"/>
        <v>0</v>
      </c>
      <c r="AJ406" s="313">
        <v>0</v>
      </c>
      <c r="AK406" s="313">
        <f t="shared" si="499"/>
        <v>0</v>
      </c>
      <c r="AL406" s="313">
        <v>0</v>
      </c>
      <c r="AM406" s="313">
        <f t="shared" si="499"/>
        <v>0</v>
      </c>
      <c r="AN406" s="313">
        <v>0</v>
      </c>
      <c r="AO406" s="313">
        <f t="shared" si="499"/>
        <v>0</v>
      </c>
      <c r="AP406" s="313">
        <v>0</v>
      </c>
      <c r="AQ406" s="313">
        <f t="shared" si="499"/>
        <v>0</v>
      </c>
      <c r="AR406" s="316">
        <f t="shared" si="445"/>
        <v>1222.7452457453951</v>
      </c>
      <c r="AS406" s="316">
        <f t="shared" si="446"/>
        <v>1254.9702481215368</v>
      </c>
    </row>
    <row r="407" spans="1:45" x14ac:dyDescent="0.3">
      <c r="A407" s="302" t="s">
        <v>213</v>
      </c>
      <c r="B407" s="141" t="s">
        <v>1043</v>
      </c>
      <c r="C407" s="301" t="s">
        <v>748</v>
      </c>
      <c r="D407" s="313">
        <f t="shared" ref="D407:E407" si="500">D408+D412</f>
        <v>42.056757005932205</v>
      </c>
      <c r="E407" s="313">
        <f t="shared" si="500"/>
        <v>82.079437412277699</v>
      </c>
      <c r="F407" s="313">
        <f>F408+F412</f>
        <v>86.388333805000016</v>
      </c>
      <c r="G407" s="313">
        <f>G408+G412</f>
        <v>85.223923723333328</v>
      </c>
      <c r="H407" s="313">
        <v>89.322077626933094</v>
      </c>
      <c r="I407" s="313">
        <f t="shared" ref="I407:AO407" si="501">I408+I412</f>
        <v>89.322077626933094</v>
      </c>
      <c r="J407" s="313">
        <v>73.696650849999997</v>
      </c>
      <c r="K407" s="313">
        <f t="shared" si="501"/>
        <v>72.122134740000007</v>
      </c>
      <c r="L407" s="313">
        <v>90.548193812271492</v>
      </c>
      <c r="M407" s="313">
        <f t="shared" ref="M407" si="502">M408+M412</f>
        <v>95.848670523430968</v>
      </c>
      <c r="N407" s="313">
        <v>84.31054523457351</v>
      </c>
      <c r="O407" s="313">
        <f t="shared" ref="O407" si="503">O408+O412</f>
        <v>112.45375071222236</v>
      </c>
      <c r="P407" s="313">
        <v>83.684136121314936</v>
      </c>
      <c r="Q407" s="313">
        <f t="shared" ref="Q407" si="504">Q408+Q412</f>
        <v>84.039972418648262</v>
      </c>
      <c r="R407" s="313">
        <v>93.402777270425247</v>
      </c>
      <c r="S407" s="313">
        <f t="shared" ref="S407" si="505">S408+S412</f>
        <v>93.402777270425247</v>
      </c>
      <c r="T407" s="313">
        <v>103.83692037500001</v>
      </c>
      <c r="U407" s="313">
        <f t="shared" ref="U407" si="506">U408+U412</f>
        <v>103.83692037500001</v>
      </c>
      <c r="V407" s="313">
        <v>98.405813000000009</v>
      </c>
      <c r="W407" s="313">
        <f t="shared" ref="W407" si="507">W408+W412</f>
        <v>98.405813000000009</v>
      </c>
      <c r="X407" s="313">
        <v>75.150423724999996</v>
      </c>
      <c r="Y407" s="313">
        <f t="shared" ref="Y407" si="508">Y408+Y412</f>
        <v>75.150423724999996</v>
      </c>
      <c r="Z407" s="313">
        <v>81.519067825000008</v>
      </c>
      <c r="AA407" s="313">
        <f t="shared" ref="AA407" si="509">AA408+AA412</f>
        <v>81.519067825000008</v>
      </c>
      <c r="AB407" s="313">
        <v>49.893338625000005</v>
      </c>
      <c r="AC407" s="313">
        <f t="shared" ref="AC407" si="510">AC408+AC412</f>
        <v>49.893338625000005</v>
      </c>
      <c r="AD407" s="313">
        <v>3.2268493333333335</v>
      </c>
      <c r="AE407" s="313">
        <f t="shared" ref="AE407" si="511">AE408+AE412</f>
        <v>3.2268493333333335</v>
      </c>
      <c r="AF407" s="313">
        <v>0</v>
      </c>
      <c r="AG407" s="313">
        <f t="shared" ref="AG407" si="512">AG408+AG412</f>
        <v>0</v>
      </c>
      <c r="AH407" s="313">
        <v>0</v>
      </c>
      <c r="AI407" s="313">
        <f t="shared" ref="AI407" si="513">AI408+AI412</f>
        <v>0</v>
      </c>
      <c r="AJ407" s="313">
        <v>0</v>
      </c>
      <c r="AK407" s="313">
        <f t="shared" ref="AK407" si="514">AK408+AK412</f>
        <v>0</v>
      </c>
      <c r="AL407" s="313">
        <v>0</v>
      </c>
      <c r="AM407" s="313">
        <f t="shared" ref="AM407:AO407" si="515">AM408+AM412</f>
        <v>0</v>
      </c>
      <c r="AN407" s="313">
        <v>0</v>
      </c>
      <c r="AO407" s="313">
        <f t="shared" si="515"/>
        <v>0</v>
      </c>
      <c r="AP407" s="313">
        <v>0</v>
      </c>
      <c r="AQ407" s="313">
        <f t="shared" ref="AQ407" si="516">AQ408+AQ412</f>
        <v>0</v>
      </c>
      <c r="AR407" s="316">
        <f t="shared" si="445"/>
        <v>1222.7452457453951</v>
      </c>
      <c r="AS407" s="316">
        <f t="shared" si="446"/>
        <v>1254.9702481215368</v>
      </c>
    </row>
    <row r="408" spans="1:45" s="340" customFormat="1" x14ac:dyDescent="0.3">
      <c r="A408" s="331" t="s">
        <v>597</v>
      </c>
      <c r="B408" s="338" t="s">
        <v>744</v>
      </c>
      <c r="C408" s="333" t="s">
        <v>748</v>
      </c>
      <c r="D408" s="334">
        <v>42.056757005932205</v>
      </c>
      <c r="E408" s="334">
        <v>55.502118670000002</v>
      </c>
      <c r="F408" s="334">
        <f>'[2]ИП (корректировка на 2023 г'!$L$93/1000</f>
        <v>58.337364325000003</v>
      </c>
      <c r="G408" s="334">
        <f>'[3]ИП (корректировка на 2023 г'!$M$93/1000</f>
        <v>58.978488933333324</v>
      </c>
      <c r="H408" s="334">
        <v>54.656779674999996</v>
      </c>
      <c r="I408" s="334">
        <f>'[5]ИП (корректировка на 2024 г'!$N$109/1000</f>
        <v>54.656779674999996</v>
      </c>
      <c r="J408" s="334">
        <v>58.088088450000001</v>
      </c>
      <c r="K408" s="334">
        <f>'[5]ИП (корректировка на 2024 г'!$P$109/1000</f>
        <v>58.088088450000001</v>
      </c>
      <c r="L408" s="334">
        <v>59.379237324999991</v>
      </c>
      <c r="M408" s="334">
        <f>'[5]ИП (корректировка на 2024 г'!$R$109/1000</f>
        <v>63.079237324999994</v>
      </c>
      <c r="N408" s="334">
        <v>61.838983050000003</v>
      </c>
      <c r="O408" s="334">
        <f>'[5]ИП (корректировка на 2024 г'!$T$109/1000</f>
        <v>68.841222073333313</v>
      </c>
      <c r="P408" s="334">
        <v>64.364406850000009</v>
      </c>
      <c r="Q408" s="334">
        <f>'[5]ИП (корректировка на 2024 г'!$V$109/1000</f>
        <v>64.364406850000009</v>
      </c>
      <c r="R408" s="334">
        <v>70.551271275000005</v>
      </c>
      <c r="S408" s="334">
        <f>'[5]ИП (корректировка на 2024 г'!$X$109/1000</f>
        <v>70.551271275000005</v>
      </c>
      <c r="T408" s="334">
        <v>69.610169575</v>
      </c>
      <c r="U408" s="334">
        <f>'[5]ИП (корректировка на 2024 г'!$Z$109/1000</f>
        <v>69.610169575</v>
      </c>
      <c r="V408" s="334">
        <v>72.34533900000001</v>
      </c>
      <c r="W408" s="334">
        <f>'[5]ИП (корректировка на 2024 г'!$AB$109/1000</f>
        <v>72.34533900000001</v>
      </c>
      <c r="X408" s="334">
        <v>75.150423724999996</v>
      </c>
      <c r="Y408" s="334">
        <f>'[5]ИП (корректировка на 2024 г'!$AD$109/1000</f>
        <v>75.150423724999996</v>
      </c>
      <c r="Z408" s="334">
        <v>81.519067825000008</v>
      </c>
      <c r="AA408" s="334">
        <f>'[5]ИП (корректировка на 2024 г'!$AF$109/1000</f>
        <v>81.519067825000008</v>
      </c>
      <c r="AB408" s="334">
        <v>49.893338625000005</v>
      </c>
      <c r="AC408" s="334">
        <f>'[5]ИП (корректировка на 2024 г'!$AH$109/1000</f>
        <v>49.893338625000005</v>
      </c>
      <c r="AD408" s="334">
        <v>3.2268493333333335</v>
      </c>
      <c r="AE408" s="334">
        <f>'[5]ИП (корректировка на 2024 г'!$AJ$109/1000</f>
        <v>3.2268493333333335</v>
      </c>
      <c r="AF408" s="334">
        <v>0</v>
      </c>
      <c r="AG408" s="334">
        <f>'[5]ИП (корректировка на 2024 г'!$AL$109/1000</f>
        <v>0</v>
      </c>
      <c r="AH408" s="334">
        <v>0</v>
      </c>
      <c r="AI408" s="334">
        <f>'[5]ИП (корректировка на 2024 г'!$AN$109/1000</f>
        <v>0</v>
      </c>
      <c r="AJ408" s="334">
        <v>0</v>
      </c>
      <c r="AK408" s="334">
        <f>'[5]ИП (корректировка на 2024 г'!$AP$109/1000</f>
        <v>0</v>
      </c>
      <c r="AL408" s="334">
        <v>0</v>
      </c>
      <c r="AM408" s="334">
        <f>'[5]ИП (корректировка на 2024 г'!$AR$109/1000</f>
        <v>0</v>
      </c>
      <c r="AN408" s="334">
        <v>0</v>
      </c>
      <c r="AO408" s="334">
        <f>'[5]ИП (корректировка на 2024 г'!$AR$109/1000</f>
        <v>0</v>
      </c>
      <c r="AP408" s="334">
        <v>0</v>
      </c>
      <c r="AQ408" s="334">
        <f>'[5]ИП (корректировка на 2024 г'!$AR$109/1000</f>
        <v>0</v>
      </c>
      <c r="AR408" s="339">
        <f t="shared" si="445"/>
        <v>935.49868364259873</v>
      </c>
      <c r="AS408" s="339">
        <f t="shared" si="446"/>
        <v>946.20092266593224</v>
      </c>
    </row>
    <row r="409" spans="1:45" ht="31.2" x14ac:dyDescent="0.3">
      <c r="A409" s="302" t="s">
        <v>917</v>
      </c>
      <c r="B409" s="286" t="s">
        <v>897</v>
      </c>
      <c r="C409" s="301" t="s">
        <v>748</v>
      </c>
      <c r="D409" s="313">
        <v>0</v>
      </c>
      <c r="E409" s="313">
        <v>0</v>
      </c>
      <c r="F409" s="313">
        <v>0</v>
      </c>
      <c r="G409" s="313">
        <v>0</v>
      </c>
      <c r="H409" s="313">
        <v>0</v>
      </c>
      <c r="I409" s="313">
        <v>0</v>
      </c>
      <c r="J409" s="313">
        <v>0</v>
      </c>
      <c r="K409" s="313">
        <v>0</v>
      </c>
      <c r="L409" s="313">
        <v>0</v>
      </c>
      <c r="M409" s="313">
        <v>0</v>
      </c>
      <c r="N409" s="313">
        <v>0</v>
      </c>
      <c r="O409" s="313">
        <v>0</v>
      </c>
      <c r="P409" s="313">
        <v>0</v>
      </c>
      <c r="Q409" s="313">
        <v>0</v>
      </c>
      <c r="R409" s="313">
        <v>0</v>
      </c>
      <c r="S409" s="313">
        <v>0</v>
      </c>
      <c r="T409" s="313">
        <v>0</v>
      </c>
      <c r="U409" s="313">
        <v>0</v>
      </c>
      <c r="V409" s="313">
        <v>0</v>
      </c>
      <c r="W409" s="313">
        <v>0</v>
      </c>
      <c r="X409" s="313">
        <v>0</v>
      </c>
      <c r="Y409" s="313">
        <v>0</v>
      </c>
      <c r="Z409" s="313">
        <v>0</v>
      </c>
      <c r="AA409" s="313">
        <v>0</v>
      </c>
      <c r="AB409" s="313">
        <v>0</v>
      </c>
      <c r="AC409" s="313">
        <v>0</v>
      </c>
      <c r="AD409" s="313">
        <v>0</v>
      </c>
      <c r="AE409" s="313">
        <v>0</v>
      </c>
      <c r="AF409" s="313">
        <v>0</v>
      </c>
      <c r="AG409" s="313">
        <v>0</v>
      </c>
      <c r="AH409" s="313">
        <v>0</v>
      </c>
      <c r="AI409" s="313">
        <v>0</v>
      </c>
      <c r="AJ409" s="313">
        <v>0</v>
      </c>
      <c r="AK409" s="313">
        <v>0</v>
      </c>
      <c r="AL409" s="313">
        <v>0</v>
      </c>
      <c r="AM409" s="313">
        <v>0</v>
      </c>
      <c r="AN409" s="313">
        <v>0</v>
      </c>
      <c r="AO409" s="313">
        <v>0</v>
      </c>
      <c r="AP409" s="313">
        <v>0</v>
      </c>
      <c r="AQ409" s="313">
        <v>0</v>
      </c>
      <c r="AR409" s="316">
        <f t="shared" si="445"/>
        <v>0</v>
      </c>
      <c r="AS409" s="316">
        <f t="shared" si="446"/>
        <v>0</v>
      </c>
    </row>
    <row r="410" spans="1:45" ht="31.2" x14ac:dyDescent="0.3">
      <c r="A410" s="302" t="s">
        <v>918</v>
      </c>
      <c r="B410" s="286" t="s">
        <v>898</v>
      </c>
      <c r="C410" s="301" t="s">
        <v>748</v>
      </c>
      <c r="D410" s="313">
        <v>0</v>
      </c>
      <c r="E410" s="313">
        <v>0</v>
      </c>
      <c r="F410" s="313">
        <v>0</v>
      </c>
      <c r="G410" s="313">
        <v>0</v>
      </c>
      <c r="H410" s="313">
        <v>0</v>
      </c>
      <c r="I410" s="313">
        <v>0</v>
      </c>
      <c r="J410" s="313">
        <v>0</v>
      </c>
      <c r="K410" s="313">
        <v>0</v>
      </c>
      <c r="L410" s="313">
        <v>0</v>
      </c>
      <c r="M410" s="313">
        <v>0</v>
      </c>
      <c r="N410" s="313">
        <v>0</v>
      </c>
      <c r="O410" s="313">
        <v>0</v>
      </c>
      <c r="P410" s="313">
        <v>0</v>
      </c>
      <c r="Q410" s="313">
        <v>0</v>
      </c>
      <c r="R410" s="313">
        <v>0</v>
      </c>
      <c r="S410" s="313">
        <v>0</v>
      </c>
      <c r="T410" s="313">
        <v>0</v>
      </c>
      <c r="U410" s="313">
        <v>0</v>
      </c>
      <c r="V410" s="313">
        <v>0</v>
      </c>
      <c r="W410" s="313">
        <v>0</v>
      </c>
      <c r="X410" s="313">
        <v>0</v>
      </c>
      <c r="Y410" s="313">
        <v>0</v>
      </c>
      <c r="Z410" s="313">
        <v>0</v>
      </c>
      <c r="AA410" s="313">
        <v>0</v>
      </c>
      <c r="AB410" s="313">
        <v>0</v>
      </c>
      <c r="AC410" s="313">
        <v>0</v>
      </c>
      <c r="AD410" s="313">
        <v>0</v>
      </c>
      <c r="AE410" s="313">
        <v>0</v>
      </c>
      <c r="AF410" s="313">
        <v>0</v>
      </c>
      <c r="AG410" s="313">
        <v>0</v>
      </c>
      <c r="AH410" s="313">
        <v>0</v>
      </c>
      <c r="AI410" s="313">
        <v>0</v>
      </c>
      <c r="AJ410" s="313">
        <v>0</v>
      </c>
      <c r="AK410" s="313">
        <v>0</v>
      </c>
      <c r="AL410" s="313">
        <v>0</v>
      </c>
      <c r="AM410" s="313">
        <v>0</v>
      </c>
      <c r="AN410" s="313">
        <v>0</v>
      </c>
      <c r="AO410" s="313">
        <v>0</v>
      </c>
      <c r="AP410" s="313">
        <v>0</v>
      </c>
      <c r="AQ410" s="313">
        <v>0</v>
      </c>
      <c r="AR410" s="316">
        <f t="shared" si="445"/>
        <v>0</v>
      </c>
      <c r="AS410" s="316">
        <f t="shared" si="446"/>
        <v>0</v>
      </c>
    </row>
    <row r="411" spans="1:45" ht="31.2" x14ac:dyDescent="0.3">
      <c r="A411" s="302" t="s">
        <v>969</v>
      </c>
      <c r="B411" s="286" t="s">
        <v>883</v>
      </c>
      <c r="C411" s="301" t="s">
        <v>748</v>
      </c>
      <c r="D411" s="313">
        <f t="shared" ref="D411:E411" si="517">D408</f>
        <v>42.056757005932205</v>
      </c>
      <c r="E411" s="313">
        <f t="shared" si="517"/>
        <v>55.502118670000002</v>
      </c>
      <c r="F411" s="313">
        <f>F408</f>
        <v>58.337364325000003</v>
      </c>
      <c r="G411" s="313">
        <f>G408</f>
        <v>58.978488933333324</v>
      </c>
      <c r="H411" s="313">
        <v>54.656779674999996</v>
      </c>
      <c r="I411" s="313">
        <f t="shared" ref="I411:AO411" si="518">I408</f>
        <v>54.656779674999996</v>
      </c>
      <c r="J411" s="313">
        <v>58.088088450000001</v>
      </c>
      <c r="K411" s="313">
        <f t="shared" si="518"/>
        <v>58.088088450000001</v>
      </c>
      <c r="L411" s="313">
        <v>59.379237324999991</v>
      </c>
      <c r="M411" s="313">
        <f t="shared" ref="M411" si="519">M408</f>
        <v>63.079237324999994</v>
      </c>
      <c r="N411" s="313">
        <v>61.838983050000003</v>
      </c>
      <c r="O411" s="313">
        <f t="shared" ref="O411" si="520">O408</f>
        <v>68.841222073333313</v>
      </c>
      <c r="P411" s="313">
        <v>64.364406850000009</v>
      </c>
      <c r="Q411" s="313">
        <f t="shared" ref="Q411" si="521">Q408</f>
        <v>64.364406850000009</v>
      </c>
      <c r="R411" s="313">
        <v>70.551271275000005</v>
      </c>
      <c r="S411" s="313">
        <f t="shared" ref="S411" si="522">S408</f>
        <v>70.551271275000005</v>
      </c>
      <c r="T411" s="313">
        <v>69.610169575</v>
      </c>
      <c r="U411" s="313">
        <f t="shared" ref="U411" si="523">U408</f>
        <v>69.610169575</v>
      </c>
      <c r="V411" s="313">
        <v>72.34533900000001</v>
      </c>
      <c r="W411" s="313">
        <f t="shared" ref="W411" si="524">W408</f>
        <v>72.34533900000001</v>
      </c>
      <c r="X411" s="313">
        <v>75.150423724999996</v>
      </c>
      <c r="Y411" s="313">
        <f t="shared" ref="Y411" si="525">Y408</f>
        <v>75.150423724999996</v>
      </c>
      <c r="Z411" s="313">
        <v>81.519067825000008</v>
      </c>
      <c r="AA411" s="313">
        <f t="shared" ref="AA411" si="526">AA408</f>
        <v>81.519067825000008</v>
      </c>
      <c r="AB411" s="313">
        <v>49.893338625000005</v>
      </c>
      <c r="AC411" s="313">
        <f t="shared" ref="AC411" si="527">AC408</f>
        <v>49.893338625000005</v>
      </c>
      <c r="AD411" s="313">
        <v>3.2268493333333335</v>
      </c>
      <c r="AE411" s="313">
        <f t="shared" ref="AE411" si="528">AE408</f>
        <v>3.2268493333333335</v>
      </c>
      <c r="AF411" s="313">
        <v>0</v>
      </c>
      <c r="AG411" s="313">
        <f t="shared" ref="AG411" si="529">AG408</f>
        <v>0</v>
      </c>
      <c r="AH411" s="313">
        <v>0</v>
      </c>
      <c r="AI411" s="313">
        <f t="shared" ref="AI411" si="530">AI408</f>
        <v>0</v>
      </c>
      <c r="AJ411" s="313">
        <v>0</v>
      </c>
      <c r="AK411" s="313">
        <f t="shared" ref="AK411" si="531">AK408</f>
        <v>0</v>
      </c>
      <c r="AL411" s="313">
        <v>0</v>
      </c>
      <c r="AM411" s="313">
        <f t="shared" ref="AM411:AO411" si="532">AM408</f>
        <v>0</v>
      </c>
      <c r="AN411" s="313">
        <v>0</v>
      </c>
      <c r="AO411" s="313">
        <f t="shared" si="532"/>
        <v>0</v>
      </c>
      <c r="AP411" s="313">
        <v>0</v>
      </c>
      <c r="AQ411" s="313">
        <f t="shared" ref="AQ411" si="533">AQ408</f>
        <v>0</v>
      </c>
      <c r="AR411" s="316">
        <f t="shared" si="445"/>
        <v>935.49868364259873</v>
      </c>
      <c r="AS411" s="316">
        <f t="shared" si="446"/>
        <v>946.20092266593224</v>
      </c>
    </row>
    <row r="412" spans="1:45" s="340" customFormat="1" x14ac:dyDescent="0.3">
      <c r="A412" s="331" t="s">
        <v>598</v>
      </c>
      <c r="B412" s="338" t="s">
        <v>1055</v>
      </c>
      <c r="C412" s="333" t="s">
        <v>748</v>
      </c>
      <c r="D412" s="334">
        <v>0</v>
      </c>
      <c r="E412" s="334">
        <v>26.577318742277701</v>
      </c>
      <c r="F412" s="334">
        <f>'[2]ИП (корректировка на 2023 г'!$L$92/1000</f>
        <v>28.05096948000001</v>
      </c>
      <c r="G412" s="334">
        <f>'[3]ИП (корректировка на 2023 г'!$M$92/1000</f>
        <v>26.245434790000001</v>
      </c>
      <c r="H412" s="334">
        <v>34.665297951933105</v>
      </c>
      <c r="I412" s="334">
        <f>'[5]ИП (корректировка на 2024 г'!$N$108/1000</f>
        <v>34.665297951933105</v>
      </c>
      <c r="J412" s="334">
        <v>15.6085624</v>
      </c>
      <c r="K412" s="334">
        <f>'[5]ИП (корректировка на 2024 г'!$P$108/1000</f>
        <v>14.034046289999999</v>
      </c>
      <c r="L412" s="334">
        <v>31.168956487271497</v>
      </c>
      <c r="M412" s="334">
        <f>'[5]ИП (корректировка на 2024 г'!$R$108/1000</f>
        <v>32.769433198430967</v>
      </c>
      <c r="N412" s="334">
        <v>22.471562184573507</v>
      </c>
      <c r="O412" s="334">
        <f>'[5]ИП (корректировка на 2024 г'!$T$108/1000</f>
        <v>43.612528638889039</v>
      </c>
      <c r="P412" s="334">
        <v>19.31972927131492</v>
      </c>
      <c r="Q412" s="334">
        <f>'[5]ИП (корректировка на 2024 г'!$V$108/1000</f>
        <v>19.675565568648249</v>
      </c>
      <c r="R412" s="334">
        <v>22.851505995425249</v>
      </c>
      <c r="S412" s="334">
        <f>'[5]ИП (корректировка на 2024 г'!$X$108/1000</f>
        <v>22.851505995425249</v>
      </c>
      <c r="T412" s="334">
        <v>34.226750800000005</v>
      </c>
      <c r="U412" s="334">
        <f>'[5]ИП (корректировка на 2024 г'!$Z$108/1000</f>
        <v>34.226750800000005</v>
      </c>
      <c r="V412" s="334">
        <v>26.060473999999999</v>
      </c>
      <c r="W412" s="334">
        <f>'[5]ИП (корректировка на 2024 г'!$AB$108/1000</f>
        <v>26.060473999999999</v>
      </c>
      <c r="X412" s="334">
        <v>0</v>
      </c>
      <c r="Y412" s="334">
        <f>'[5]ИП (корректировка на 2024 г'!$AD$108/1000</f>
        <v>0</v>
      </c>
      <c r="Z412" s="334">
        <v>0</v>
      </c>
      <c r="AA412" s="334">
        <f>'[5]ИП (корректировка на 2024 г'!$AF$108/1000</f>
        <v>0</v>
      </c>
      <c r="AB412" s="334">
        <v>0</v>
      </c>
      <c r="AC412" s="334">
        <f>'[5]ИП (корректировка на 2024 г'!$AH$108/1000</f>
        <v>0</v>
      </c>
      <c r="AD412" s="334">
        <v>0</v>
      </c>
      <c r="AE412" s="334">
        <f>'[5]ИП (корректировка на 2024 г'!$AJ$108/1000</f>
        <v>0</v>
      </c>
      <c r="AF412" s="334">
        <v>0</v>
      </c>
      <c r="AG412" s="334">
        <f>'[5]ИП (корректировка на 2024 г'!$AL$108/1000</f>
        <v>0</v>
      </c>
      <c r="AH412" s="334">
        <v>0</v>
      </c>
      <c r="AI412" s="334">
        <f>'[5]ИП (корректировка на 2024 г'!$AN$108/1000</f>
        <v>0</v>
      </c>
      <c r="AJ412" s="334">
        <v>0</v>
      </c>
      <c r="AK412" s="334">
        <f>'[5]ИП (корректировка на 2024 г'!$AP$108/1000</f>
        <v>0</v>
      </c>
      <c r="AL412" s="334">
        <v>0</v>
      </c>
      <c r="AM412" s="334">
        <f>'[5]ИП (корректировка на 2024 г'!$AR$108/1000</f>
        <v>0</v>
      </c>
      <c r="AN412" s="334">
        <v>0</v>
      </c>
      <c r="AO412" s="334">
        <f>'[5]ИП (корректировка на 2024 г'!$AR$108/1000</f>
        <v>0</v>
      </c>
      <c r="AP412" s="334">
        <v>0</v>
      </c>
      <c r="AQ412" s="334">
        <f>'[5]ИП (корректировка на 2024 г'!$AR$108/1000</f>
        <v>0</v>
      </c>
      <c r="AR412" s="339">
        <f t="shared" si="445"/>
        <v>287.24656210279596</v>
      </c>
      <c r="AS412" s="339">
        <f t="shared" si="446"/>
        <v>308.7693254556043</v>
      </c>
    </row>
    <row r="413" spans="1:45" x14ac:dyDescent="0.3">
      <c r="A413" s="302" t="s">
        <v>599</v>
      </c>
      <c r="B413" s="286" t="s">
        <v>745</v>
      </c>
      <c r="C413" s="301" t="s">
        <v>748</v>
      </c>
      <c r="D413" s="313">
        <v>0</v>
      </c>
      <c r="E413" s="313">
        <v>0</v>
      </c>
      <c r="F413" s="313">
        <v>0</v>
      </c>
      <c r="G413" s="313">
        <v>0</v>
      </c>
      <c r="H413" s="313">
        <v>0</v>
      </c>
      <c r="I413" s="313">
        <v>0</v>
      </c>
      <c r="J413" s="313">
        <v>0</v>
      </c>
      <c r="K413" s="313">
        <v>0</v>
      </c>
      <c r="L413" s="313">
        <v>0</v>
      </c>
      <c r="M413" s="313">
        <v>0</v>
      </c>
      <c r="N413" s="313">
        <v>0</v>
      </c>
      <c r="O413" s="313">
        <v>0</v>
      </c>
      <c r="P413" s="313">
        <v>0</v>
      </c>
      <c r="Q413" s="313">
        <v>0</v>
      </c>
      <c r="R413" s="313">
        <v>0</v>
      </c>
      <c r="S413" s="313">
        <v>0</v>
      </c>
      <c r="T413" s="313">
        <v>0</v>
      </c>
      <c r="U413" s="313">
        <v>0</v>
      </c>
      <c r="V413" s="313">
        <v>0</v>
      </c>
      <c r="W413" s="313">
        <v>0</v>
      </c>
      <c r="X413" s="313">
        <v>0</v>
      </c>
      <c r="Y413" s="313">
        <v>0</v>
      </c>
      <c r="Z413" s="313">
        <v>0</v>
      </c>
      <c r="AA413" s="313">
        <v>0</v>
      </c>
      <c r="AB413" s="313">
        <v>0</v>
      </c>
      <c r="AC413" s="313">
        <v>0</v>
      </c>
      <c r="AD413" s="313">
        <v>0</v>
      </c>
      <c r="AE413" s="313">
        <v>0</v>
      </c>
      <c r="AF413" s="313">
        <v>0</v>
      </c>
      <c r="AG413" s="313">
        <v>0</v>
      </c>
      <c r="AH413" s="313">
        <v>0</v>
      </c>
      <c r="AI413" s="313">
        <v>0</v>
      </c>
      <c r="AJ413" s="313">
        <v>0</v>
      </c>
      <c r="AK413" s="313">
        <v>0</v>
      </c>
      <c r="AL413" s="313">
        <v>0</v>
      </c>
      <c r="AM413" s="313">
        <v>0</v>
      </c>
      <c r="AN413" s="313">
        <v>0</v>
      </c>
      <c r="AO413" s="313">
        <v>0</v>
      </c>
      <c r="AP413" s="313">
        <v>0</v>
      </c>
      <c r="AQ413" s="313">
        <v>0</v>
      </c>
      <c r="AR413" s="316">
        <f t="shared" si="445"/>
        <v>0</v>
      </c>
      <c r="AS413" s="316">
        <f t="shared" si="446"/>
        <v>0</v>
      </c>
    </row>
    <row r="414" spans="1:45" x14ac:dyDescent="0.3">
      <c r="A414" s="302" t="s">
        <v>600</v>
      </c>
      <c r="B414" s="286" t="s">
        <v>1049</v>
      </c>
      <c r="C414" s="301" t="s">
        <v>748</v>
      </c>
      <c r="D414" s="313">
        <v>0</v>
      </c>
      <c r="E414" s="313">
        <v>0</v>
      </c>
      <c r="F414" s="313">
        <v>0</v>
      </c>
      <c r="G414" s="313">
        <v>0</v>
      </c>
      <c r="H414" s="313">
        <v>0</v>
      </c>
      <c r="I414" s="313">
        <v>0</v>
      </c>
      <c r="J414" s="313">
        <v>0</v>
      </c>
      <c r="K414" s="313">
        <v>0</v>
      </c>
      <c r="L414" s="313">
        <v>0</v>
      </c>
      <c r="M414" s="313">
        <v>0</v>
      </c>
      <c r="N414" s="313">
        <v>0</v>
      </c>
      <c r="O414" s="313">
        <v>0</v>
      </c>
      <c r="P414" s="313">
        <v>0</v>
      </c>
      <c r="Q414" s="313">
        <v>0</v>
      </c>
      <c r="R414" s="313">
        <v>0</v>
      </c>
      <c r="S414" s="313">
        <v>0</v>
      </c>
      <c r="T414" s="313">
        <v>0</v>
      </c>
      <c r="U414" s="313">
        <v>0</v>
      </c>
      <c r="V414" s="313">
        <v>0</v>
      </c>
      <c r="W414" s="313">
        <v>0</v>
      </c>
      <c r="X414" s="313">
        <v>0</v>
      </c>
      <c r="Y414" s="313">
        <v>0</v>
      </c>
      <c r="Z414" s="313">
        <v>0</v>
      </c>
      <c r="AA414" s="313">
        <v>0</v>
      </c>
      <c r="AB414" s="313">
        <v>0</v>
      </c>
      <c r="AC414" s="313">
        <v>0</v>
      </c>
      <c r="AD414" s="313">
        <v>0</v>
      </c>
      <c r="AE414" s="313">
        <v>0</v>
      </c>
      <c r="AF414" s="313">
        <v>0</v>
      </c>
      <c r="AG414" s="313">
        <v>0</v>
      </c>
      <c r="AH414" s="313">
        <v>0</v>
      </c>
      <c r="AI414" s="313">
        <v>0</v>
      </c>
      <c r="AJ414" s="313">
        <v>0</v>
      </c>
      <c r="AK414" s="313">
        <v>0</v>
      </c>
      <c r="AL414" s="313">
        <v>0</v>
      </c>
      <c r="AM414" s="313">
        <v>0</v>
      </c>
      <c r="AN414" s="313">
        <v>0</v>
      </c>
      <c r="AO414" s="313">
        <v>0</v>
      </c>
      <c r="AP414" s="313">
        <v>0</v>
      </c>
      <c r="AQ414" s="313">
        <v>0</v>
      </c>
      <c r="AR414" s="316">
        <f t="shared" si="445"/>
        <v>0</v>
      </c>
      <c r="AS414" s="316">
        <f t="shared" si="446"/>
        <v>0</v>
      </c>
    </row>
    <row r="415" spans="1:45" x14ac:dyDescent="0.3">
      <c r="A415" s="302" t="s">
        <v>601</v>
      </c>
      <c r="B415" s="286" t="s">
        <v>747</v>
      </c>
      <c r="C415" s="301" t="s">
        <v>748</v>
      </c>
      <c r="D415" s="313">
        <v>0</v>
      </c>
      <c r="E415" s="313">
        <v>0</v>
      </c>
      <c r="F415" s="313">
        <v>0</v>
      </c>
      <c r="G415" s="313">
        <v>0</v>
      </c>
      <c r="H415" s="313">
        <v>0</v>
      </c>
      <c r="I415" s="313">
        <v>0</v>
      </c>
      <c r="J415" s="313">
        <v>0</v>
      </c>
      <c r="K415" s="313">
        <v>0</v>
      </c>
      <c r="L415" s="313">
        <v>0</v>
      </c>
      <c r="M415" s="313">
        <v>0</v>
      </c>
      <c r="N415" s="313">
        <v>0</v>
      </c>
      <c r="O415" s="313">
        <v>0</v>
      </c>
      <c r="P415" s="313">
        <v>0</v>
      </c>
      <c r="Q415" s="313">
        <v>0</v>
      </c>
      <c r="R415" s="313">
        <v>0</v>
      </c>
      <c r="S415" s="313">
        <v>0</v>
      </c>
      <c r="T415" s="313">
        <v>0</v>
      </c>
      <c r="U415" s="313">
        <v>0</v>
      </c>
      <c r="V415" s="313">
        <v>0</v>
      </c>
      <c r="W415" s="313">
        <v>0</v>
      </c>
      <c r="X415" s="313">
        <v>0</v>
      </c>
      <c r="Y415" s="313">
        <v>0</v>
      </c>
      <c r="Z415" s="313">
        <v>0</v>
      </c>
      <c r="AA415" s="313">
        <v>0</v>
      </c>
      <c r="AB415" s="313">
        <v>0</v>
      </c>
      <c r="AC415" s="313">
        <v>0</v>
      </c>
      <c r="AD415" s="313">
        <v>0</v>
      </c>
      <c r="AE415" s="313">
        <v>0</v>
      </c>
      <c r="AF415" s="313">
        <v>0</v>
      </c>
      <c r="AG415" s="313">
        <v>0</v>
      </c>
      <c r="AH415" s="313">
        <v>0</v>
      </c>
      <c r="AI415" s="313">
        <v>0</v>
      </c>
      <c r="AJ415" s="313">
        <v>0</v>
      </c>
      <c r="AK415" s="313">
        <v>0</v>
      </c>
      <c r="AL415" s="313">
        <v>0</v>
      </c>
      <c r="AM415" s="313">
        <v>0</v>
      </c>
      <c r="AN415" s="313">
        <v>0</v>
      </c>
      <c r="AO415" s="313">
        <v>0</v>
      </c>
      <c r="AP415" s="313">
        <v>0</v>
      </c>
      <c r="AQ415" s="313">
        <v>0</v>
      </c>
      <c r="AR415" s="316">
        <f t="shared" si="445"/>
        <v>0</v>
      </c>
      <c r="AS415" s="316">
        <f t="shared" si="446"/>
        <v>0</v>
      </c>
    </row>
    <row r="416" spans="1:45" x14ac:dyDescent="0.3">
      <c r="A416" s="302" t="s">
        <v>602</v>
      </c>
      <c r="B416" s="286" t="s">
        <v>1056</v>
      </c>
      <c r="C416" s="301" t="s">
        <v>748</v>
      </c>
      <c r="D416" s="313">
        <v>0</v>
      </c>
      <c r="E416" s="313">
        <v>0</v>
      </c>
      <c r="F416" s="313">
        <v>0</v>
      </c>
      <c r="G416" s="313">
        <v>0</v>
      </c>
      <c r="H416" s="313">
        <v>0</v>
      </c>
      <c r="I416" s="313">
        <v>0</v>
      </c>
      <c r="J416" s="313">
        <v>0</v>
      </c>
      <c r="K416" s="313">
        <v>0</v>
      </c>
      <c r="L416" s="313">
        <v>0</v>
      </c>
      <c r="M416" s="313">
        <v>0</v>
      </c>
      <c r="N416" s="313">
        <v>0</v>
      </c>
      <c r="O416" s="313">
        <v>0</v>
      </c>
      <c r="P416" s="313">
        <v>0</v>
      </c>
      <c r="Q416" s="313">
        <v>0</v>
      </c>
      <c r="R416" s="313">
        <v>0</v>
      </c>
      <c r="S416" s="313">
        <v>0</v>
      </c>
      <c r="T416" s="313">
        <v>0</v>
      </c>
      <c r="U416" s="313">
        <v>0</v>
      </c>
      <c r="V416" s="313">
        <v>0</v>
      </c>
      <c r="W416" s="313">
        <v>0</v>
      </c>
      <c r="X416" s="313">
        <v>0</v>
      </c>
      <c r="Y416" s="313">
        <v>0</v>
      </c>
      <c r="Z416" s="313">
        <v>0</v>
      </c>
      <c r="AA416" s="313">
        <v>0</v>
      </c>
      <c r="AB416" s="313">
        <v>0</v>
      </c>
      <c r="AC416" s="313">
        <v>0</v>
      </c>
      <c r="AD416" s="313">
        <v>0</v>
      </c>
      <c r="AE416" s="313">
        <v>0</v>
      </c>
      <c r="AF416" s="313">
        <v>0</v>
      </c>
      <c r="AG416" s="313">
        <v>0</v>
      </c>
      <c r="AH416" s="313">
        <v>0</v>
      </c>
      <c r="AI416" s="313">
        <v>0</v>
      </c>
      <c r="AJ416" s="313">
        <v>0</v>
      </c>
      <c r="AK416" s="313">
        <v>0</v>
      </c>
      <c r="AL416" s="313">
        <v>0</v>
      </c>
      <c r="AM416" s="313">
        <v>0</v>
      </c>
      <c r="AN416" s="313">
        <v>0</v>
      </c>
      <c r="AO416" s="313">
        <v>0</v>
      </c>
      <c r="AP416" s="313">
        <v>0</v>
      </c>
      <c r="AQ416" s="313">
        <v>0</v>
      </c>
      <c r="AR416" s="316">
        <f t="shared" si="445"/>
        <v>0</v>
      </c>
      <c r="AS416" s="316">
        <f t="shared" si="446"/>
        <v>0</v>
      </c>
    </row>
    <row r="417" spans="1:45" ht="31.2" x14ac:dyDescent="0.3">
      <c r="A417" s="302" t="s">
        <v>617</v>
      </c>
      <c r="B417" s="286" t="s">
        <v>1032</v>
      </c>
      <c r="C417" s="301" t="s">
        <v>748</v>
      </c>
      <c r="D417" s="313">
        <v>0</v>
      </c>
      <c r="E417" s="313">
        <v>0</v>
      </c>
      <c r="F417" s="313">
        <v>0</v>
      </c>
      <c r="G417" s="313">
        <v>0</v>
      </c>
      <c r="H417" s="313">
        <v>0</v>
      </c>
      <c r="I417" s="313">
        <v>0</v>
      </c>
      <c r="J417" s="313">
        <v>0</v>
      </c>
      <c r="K417" s="313">
        <v>0</v>
      </c>
      <c r="L417" s="313">
        <v>0</v>
      </c>
      <c r="M417" s="313">
        <v>0</v>
      </c>
      <c r="N417" s="313">
        <v>0</v>
      </c>
      <c r="O417" s="313">
        <v>0</v>
      </c>
      <c r="P417" s="313">
        <v>0</v>
      </c>
      <c r="Q417" s="313">
        <v>0</v>
      </c>
      <c r="R417" s="313">
        <v>0</v>
      </c>
      <c r="S417" s="313">
        <v>0</v>
      </c>
      <c r="T417" s="313">
        <v>0</v>
      </c>
      <c r="U417" s="313">
        <v>0</v>
      </c>
      <c r="V417" s="313">
        <v>0</v>
      </c>
      <c r="W417" s="313">
        <v>0</v>
      </c>
      <c r="X417" s="313">
        <v>0</v>
      </c>
      <c r="Y417" s="313">
        <v>0</v>
      </c>
      <c r="Z417" s="313">
        <v>0</v>
      </c>
      <c r="AA417" s="313">
        <v>0</v>
      </c>
      <c r="AB417" s="313">
        <v>0</v>
      </c>
      <c r="AC417" s="313">
        <v>0</v>
      </c>
      <c r="AD417" s="313">
        <v>0</v>
      </c>
      <c r="AE417" s="313">
        <v>0</v>
      </c>
      <c r="AF417" s="313">
        <v>0</v>
      </c>
      <c r="AG417" s="313">
        <v>0</v>
      </c>
      <c r="AH417" s="313">
        <v>0</v>
      </c>
      <c r="AI417" s="313">
        <v>0</v>
      </c>
      <c r="AJ417" s="313">
        <v>0</v>
      </c>
      <c r="AK417" s="313">
        <v>0</v>
      </c>
      <c r="AL417" s="313">
        <v>0</v>
      </c>
      <c r="AM417" s="313">
        <v>0</v>
      </c>
      <c r="AN417" s="313">
        <v>0</v>
      </c>
      <c r="AO417" s="313">
        <v>0</v>
      </c>
      <c r="AP417" s="313">
        <v>0</v>
      </c>
      <c r="AQ417" s="313">
        <v>0</v>
      </c>
      <c r="AR417" s="316">
        <f t="shared" si="445"/>
        <v>0</v>
      </c>
      <c r="AS417" s="316">
        <f t="shared" si="446"/>
        <v>0</v>
      </c>
    </row>
    <row r="418" spans="1:45" x14ac:dyDescent="0.3">
      <c r="A418" s="302" t="s">
        <v>970</v>
      </c>
      <c r="B418" s="287" t="s">
        <v>643</v>
      </c>
      <c r="C418" s="301" t="s">
        <v>748</v>
      </c>
      <c r="D418" s="313">
        <v>0</v>
      </c>
      <c r="E418" s="313">
        <v>0</v>
      </c>
      <c r="F418" s="313">
        <v>0</v>
      </c>
      <c r="G418" s="313">
        <v>0</v>
      </c>
      <c r="H418" s="313">
        <v>0</v>
      </c>
      <c r="I418" s="313">
        <v>0</v>
      </c>
      <c r="J418" s="313">
        <v>0</v>
      </c>
      <c r="K418" s="313">
        <v>0</v>
      </c>
      <c r="L418" s="313">
        <v>0</v>
      </c>
      <c r="M418" s="313">
        <v>0</v>
      </c>
      <c r="N418" s="313">
        <v>0</v>
      </c>
      <c r="O418" s="313">
        <v>0</v>
      </c>
      <c r="P418" s="313">
        <v>0</v>
      </c>
      <c r="Q418" s="313">
        <v>0</v>
      </c>
      <c r="R418" s="313">
        <v>0</v>
      </c>
      <c r="S418" s="313">
        <v>0</v>
      </c>
      <c r="T418" s="313">
        <v>0</v>
      </c>
      <c r="U418" s="313">
        <v>0</v>
      </c>
      <c r="V418" s="313">
        <v>0</v>
      </c>
      <c r="W418" s="313">
        <v>0</v>
      </c>
      <c r="X418" s="313">
        <v>0</v>
      </c>
      <c r="Y418" s="313">
        <v>0</v>
      </c>
      <c r="Z418" s="313">
        <v>0</v>
      </c>
      <c r="AA418" s="313">
        <v>0</v>
      </c>
      <c r="AB418" s="313">
        <v>0</v>
      </c>
      <c r="AC418" s="313">
        <v>0</v>
      </c>
      <c r="AD418" s="313">
        <v>0</v>
      </c>
      <c r="AE418" s="313">
        <v>0</v>
      </c>
      <c r="AF418" s="313">
        <v>0</v>
      </c>
      <c r="AG418" s="313">
        <v>0</v>
      </c>
      <c r="AH418" s="313">
        <v>0</v>
      </c>
      <c r="AI418" s="313">
        <v>0</v>
      </c>
      <c r="AJ418" s="313">
        <v>0</v>
      </c>
      <c r="AK418" s="313">
        <v>0</v>
      </c>
      <c r="AL418" s="313">
        <v>0</v>
      </c>
      <c r="AM418" s="313">
        <v>0</v>
      </c>
      <c r="AN418" s="313">
        <v>0</v>
      </c>
      <c r="AO418" s="313">
        <v>0</v>
      </c>
      <c r="AP418" s="313">
        <v>0</v>
      </c>
      <c r="AQ418" s="313">
        <v>0</v>
      </c>
      <c r="AR418" s="316">
        <f t="shared" si="445"/>
        <v>0</v>
      </c>
      <c r="AS418" s="316">
        <f t="shared" si="446"/>
        <v>0</v>
      </c>
    </row>
    <row r="419" spans="1:45" x14ac:dyDescent="0.3">
      <c r="A419" s="302" t="s">
        <v>971</v>
      </c>
      <c r="B419" s="293" t="s">
        <v>631</v>
      </c>
      <c r="C419" s="301" t="s">
        <v>748</v>
      </c>
      <c r="D419" s="313">
        <v>0</v>
      </c>
      <c r="E419" s="313">
        <v>0</v>
      </c>
      <c r="F419" s="313">
        <v>0</v>
      </c>
      <c r="G419" s="313">
        <v>0</v>
      </c>
      <c r="H419" s="313">
        <v>0</v>
      </c>
      <c r="I419" s="313">
        <v>0</v>
      </c>
      <c r="J419" s="313">
        <v>0</v>
      </c>
      <c r="K419" s="313">
        <v>0</v>
      </c>
      <c r="L419" s="313">
        <v>0</v>
      </c>
      <c r="M419" s="313">
        <v>0</v>
      </c>
      <c r="N419" s="313">
        <v>0</v>
      </c>
      <c r="O419" s="313">
        <v>0</v>
      </c>
      <c r="P419" s="313">
        <v>0</v>
      </c>
      <c r="Q419" s="313">
        <v>0</v>
      </c>
      <c r="R419" s="313">
        <v>0</v>
      </c>
      <c r="S419" s="313">
        <v>0</v>
      </c>
      <c r="T419" s="313">
        <v>0</v>
      </c>
      <c r="U419" s="313">
        <v>0</v>
      </c>
      <c r="V419" s="313">
        <v>0</v>
      </c>
      <c r="W419" s="313">
        <v>0</v>
      </c>
      <c r="X419" s="313">
        <v>0</v>
      </c>
      <c r="Y419" s="313">
        <v>0</v>
      </c>
      <c r="Z419" s="313">
        <v>0</v>
      </c>
      <c r="AA419" s="313">
        <v>0</v>
      </c>
      <c r="AB419" s="313">
        <v>0</v>
      </c>
      <c r="AC419" s="313">
        <v>0</v>
      </c>
      <c r="AD419" s="313">
        <v>0</v>
      </c>
      <c r="AE419" s="313">
        <v>0</v>
      </c>
      <c r="AF419" s="313">
        <v>0</v>
      </c>
      <c r="AG419" s="313">
        <v>0</v>
      </c>
      <c r="AH419" s="313">
        <v>0</v>
      </c>
      <c r="AI419" s="313">
        <v>0</v>
      </c>
      <c r="AJ419" s="313">
        <v>0</v>
      </c>
      <c r="AK419" s="313">
        <v>0</v>
      </c>
      <c r="AL419" s="313">
        <v>0</v>
      </c>
      <c r="AM419" s="313">
        <v>0</v>
      </c>
      <c r="AN419" s="313">
        <v>0</v>
      </c>
      <c r="AO419" s="313">
        <v>0</v>
      </c>
      <c r="AP419" s="313">
        <v>0</v>
      </c>
      <c r="AQ419" s="313">
        <v>0</v>
      </c>
      <c r="AR419" s="316">
        <f t="shared" si="445"/>
        <v>0</v>
      </c>
      <c r="AS419" s="316">
        <f t="shared" si="446"/>
        <v>0</v>
      </c>
    </row>
    <row r="420" spans="1:45" x14ac:dyDescent="0.3">
      <c r="A420" s="302" t="s">
        <v>214</v>
      </c>
      <c r="B420" s="141" t="s">
        <v>1001</v>
      </c>
      <c r="C420" s="301" t="s">
        <v>748</v>
      </c>
      <c r="D420" s="313">
        <v>0</v>
      </c>
      <c r="E420" s="313">
        <v>0</v>
      </c>
      <c r="F420" s="313">
        <v>0</v>
      </c>
      <c r="G420" s="313">
        <v>0</v>
      </c>
      <c r="H420" s="313">
        <v>0</v>
      </c>
      <c r="I420" s="313">
        <v>0</v>
      </c>
      <c r="J420" s="313">
        <v>0</v>
      </c>
      <c r="K420" s="313">
        <v>0</v>
      </c>
      <c r="L420" s="313">
        <v>0</v>
      </c>
      <c r="M420" s="313">
        <v>0</v>
      </c>
      <c r="N420" s="313">
        <v>0</v>
      </c>
      <c r="O420" s="313">
        <v>0</v>
      </c>
      <c r="P420" s="313">
        <v>0</v>
      </c>
      <c r="Q420" s="313">
        <v>0</v>
      </c>
      <c r="R420" s="313">
        <v>0</v>
      </c>
      <c r="S420" s="313">
        <v>0</v>
      </c>
      <c r="T420" s="313">
        <v>0</v>
      </c>
      <c r="U420" s="313">
        <v>0</v>
      </c>
      <c r="V420" s="313">
        <v>0</v>
      </c>
      <c r="W420" s="313">
        <v>0</v>
      </c>
      <c r="X420" s="313">
        <v>0</v>
      </c>
      <c r="Y420" s="313">
        <v>0</v>
      </c>
      <c r="Z420" s="313">
        <v>0</v>
      </c>
      <c r="AA420" s="313">
        <v>0</v>
      </c>
      <c r="AB420" s="313">
        <v>0</v>
      </c>
      <c r="AC420" s="313">
        <v>0</v>
      </c>
      <c r="AD420" s="313">
        <v>0</v>
      </c>
      <c r="AE420" s="313">
        <v>0</v>
      </c>
      <c r="AF420" s="313">
        <v>0</v>
      </c>
      <c r="AG420" s="313">
        <v>0</v>
      </c>
      <c r="AH420" s="313">
        <v>0</v>
      </c>
      <c r="AI420" s="313">
        <v>0</v>
      </c>
      <c r="AJ420" s="313">
        <v>0</v>
      </c>
      <c r="AK420" s="313">
        <v>0</v>
      </c>
      <c r="AL420" s="313">
        <v>0</v>
      </c>
      <c r="AM420" s="313">
        <v>0</v>
      </c>
      <c r="AN420" s="313">
        <v>0</v>
      </c>
      <c r="AO420" s="313">
        <v>0</v>
      </c>
      <c r="AP420" s="313">
        <v>0</v>
      </c>
      <c r="AQ420" s="313">
        <v>0</v>
      </c>
      <c r="AR420" s="316">
        <f t="shared" si="445"/>
        <v>0</v>
      </c>
      <c r="AS420" s="316">
        <f t="shared" si="446"/>
        <v>0</v>
      </c>
    </row>
    <row r="421" spans="1:45" x14ac:dyDescent="0.3">
      <c r="A421" s="302" t="s">
        <v>216</v>
      </c>
      <c r="B421" s="141" t="s">
        <v>789</v>
      </c>
      <c r="C421" s="301" t="s">
        <v>748</v>
      </c>
      <c r="D421" s="313">
        <v>0</v>
      </c>
      <c r="E421" s="313">
        <v>0</v>
      </c>
      <c r="F421" s="313">
        <v>0</v>
      </c>
      <c r="G421" s="313">
        <v>0</v>
      </c>
      <c r="H421" s="313">
        <v>0</v>
      </c>
      <c r="I421" s="313">
        <v>0</v>
      </c>
      <c r="J421" s="313">
        <v>0</v>
      </c>
      <c r="K421" s="313">
        <v>0</v>
      </c>
      <c r="L421" s="313">
        <v>0</v>
      </c>
      <c r="M421" s="313">
        <v>0</v>
      </c>
      <c r="N421" s="313">
        <v>0</v>
      </c>
      <c r="O421" s="313">
        <v>0</v>
      </c>
      <c r="P421" s="313">
        <v>0</v>
      </c>
      <c r="Q421" s="313">
        <v>0</v>
      </c>
      <c r="R421" s="313">
        <v>0</v>
      </c>
      <c r="S421" s="313">
        <v>0</v>
      </c>
      <c r="T421" s="313">
        <v>0</v>
      </c>
      <c r="U421" s="313">
        <v>0</v>
      </c>
      <c r="V421" s="313">
        <v>0</v>
      </c>
      <c r="W421" s="313">
        <v>0</v>
      </c>
      <c r="X421" s="313">
        <v>0</v>
      </c>
      <c r="Y421" s="313">
        <v>0</v>
      </c>
      <c r="Z421" s="313">
        <v>0</v>
      </c>
      <c r="AA421" s="313">
        <v>0</v>
      </c>
      <c r="AB421" s="313">
        <v>0</v>
      </c>
      <c r="AC421" s="313">
        <v>0</v>
      </c>
      <c r="AD421" s="313">
        <v>0</v>
      </c>
      <c r="AE421" s="313">
        <v>0</v>
      </c>
      <c r="AF421" s="313">
        <v>0</v>
      </c>
      <c r="AG421" s="313">
        <v>0</v>
      </c>
      <c r="AH421" s="313">
        <v>0</v>
      </c>
      <c r="AI421" s="313">
        <v>0</v>
      </c>
      <c r="AJ421" s="313">
        <v>0</v>
      </c>
      <c r="AK421" s="313">
        <v>0</v>
      </c>
      <c r="AL421" s="313">
        <v>0</v>
      </c>
      <c r="AM421" s="313">
        <v>0</v>
      </c>
      <c r="AN421" s="313">
        <v>0</v>
      </c>
      <c r="AO421" s="313">
        <v>0</v>
      </c>
      <c r="AP421" s="313">
        <v>0</v>
      </c>
      <c r="AQ421" s="313">
        <v>0</v>
      </c>
      <c r="AR421" s="316">
        <f t="shared" si="445"/>
        <v>0</v>
      </c>
      <c r="AS421" s="316">
        <f t="shared" si="446"/>
        <v>0</v>
      </c>
    </row>
    <row r="422" spans="1:45" x14ac:dyDescent="0.3">
      <c r="A422" s="302" t="s">
        <v>621</v>
      </c>
      <c r="B422" s="286" t="s">
        <v>744</v>
      </c>
      <c r="C422" s="301" t="s">
        <v>748</v>
      </c>
      <c r="D422" s="313">
        <v>0</v>
      </c>
      <c r="E422" s="313">
        <v>0</v>
      </c>
      <c r="F422" s="313">
        <v>0</v>
      </c>
      <c r="G422" s="313">
        <v>0</v>
      </c>
      <c r="H422" s="313">
        <v>0</v>
      </c>
      <c r="I422" s="313">
        <v>0</v>
      </c>
      <c r="J422" s="313">
        <v>0</v>
      </c>
      <c r="K422" s="313">
        <v>0</v>
      </c>
      <c r="L422" s="313">
        <v>0</v>
      </c>
      <c r="M422" s="313">
        <v>0</v>
      </c>
      <c r="N422" s="313">
        <v>0</v>
      </c>
      <c r="O422" s="313">
        <v>0</v>
      </c>
      <c r="P422" s="313">
        <v>0</v>
      </c>
      <c r="Q422" s="313">
        <v>0</v>
      </c>
      <c r="R422" s="313">
        <v>0</v>
      </c>
      <c r="S422" s="313">
        <v>0</v>
      </c>
      <c r="T422" s="313">
        <v>0</v>
      </c>
      <c r="U422" s="313">
        <v>0</v>
      </c>
      <c r="V422" s="313">
        <v>0</v>
      </c>
      <c r="W422" s="313">
        <v>0</v>
      </c>
      <c r="X422" s="313">
        <v>0</v>
      </c>
      <c r="Y422" s="313">
        <v>0</v>
      </c>
      <c r="Z422" s="313">
        <v>0</v>
      </c>
      <c r="AA422" s="313">
        <v>0</v>
      </c>
      <c r="AB422" s="313">
        <v>0</v>
      </c>
      <c r="AC422" s="313">
        <v>0</v>
      </c>
      <c r="AD422" s="313">
        <v>0</v>
      </c>
      <c r="AE422" s="313">
        <v>0</v>
      </c>
      <c r="AF422" s="313">
        <v>0</v>
      </c>
      <c r="AG422" s="313">
        <v>0</v>
      </c>
      <c r="AH422" s="313">
        <v>0</v>
      </c>
      <c r="AI422" s="313">
        <v>0</v>
      </c>
      <c r="AJ422" s="313">
        <v>0</v>
      </c>
      <c r="AK422" s="313">
        <v>0</v>
      </c>
      <c r="AL422" s="313">
        <v>0</v>
      </c>
      <c r="AM422" s="313">
        <v>0</v>
      </c>
      <c r="AN422" s="313">
        <v>0</v>
      </c>
      <c r="AO422" s="313">
        <v>0</v>
      </c>
      <c r="AP422" s="313">
        <v>0</v>
      </c>
      <c r="AQ422" s="313">
        <v>0</v>
      </c>
      <c r="AR422" s="316">
        <f t="shared" si="445"/>
        <v>0</v>
      </c>
      <c r="AS422" s="316">
        <f t="shared" si="446"/>
        <v>0</v>
      </c>
    </row>
    <row r="423" spans="1:45" ht="31.2" x14ac:dyDescent="0.3">
      <c r="A423" s="302" t="s">
        <v>919</v>
      </c>
      <c r="B423" s="286" t="s">
        <v>897</v>
      </c>
      <c r="C423" s="301" t="s">
        <v>748</v>
      </c>
      <c r="D423" s="313">
        <v>0</v>
      </c>
      <c r="E423" s="313">
        <v>0</v>
      </c>
      <c r="F423" s="313">
        <v>0</v>
      </c>
      <c r="G423" s="313">
        <v>0</v>
      </c>
      <c r="H423" s="313">
        <v>0</v>
      </c>
      <c r="I423" s="313">
        <v>0</v>
      </c>
      <c r="J423" s="313">
        <v>0</v>
      </c>
      <c r="K423" s="313">
        <v>0</v>
      </c>
      <c r="L423" s="313">
        <v>0</v>
      </c>
      <c r="M423" s="313">
        <v>0</v>
      </c>
      <c r="N423" s="313">
        <v>0</v>
      </c>
      <c r="O423" s="313">
        <v>0</v>
      </c>
      <c r="P423" s="313">
        <v>0</v>
      </c>
      <c r="Q423" s="313">
        <v>0</v>
      </c>
      <c r="R423" s="313">
        <v>0</v>
      </c>
      <c r="S423" s="313">
        <v>0</v>
      </c>
      <c r="T423" s="313">
        <v>0</v>
      </c>
      <c r="U423" s="313">
        <v>0</v>
      </c>
      <c r="V423" s="313">
        <v>0</v>
      </c>
      <c r="W423" s="313">
        <v>0</v>
      </c>
      <c r="X423" s="313">
        <v>0</v>
      </c>
      <c r="Y423" s="313">
        <v>0</v>
      </c>
      <c r="Z423" s="313">
        <v>0</v>
      </c>
      <c r="AA423" s="313">
        <v>0</v>
      </c>
      <c r="AB423" s="313">
        <v>0</v>
      </c>
      <c r="AC423" s="313">
        <v>0</v>
      </c>
      <c r="AD423" s="313">
        <v>0</v>
      </c>
      <c r="AE423" s="313">
        <v>0</v>
      </c>
      <c r="AF423" s="313">
        <v>0</v>
      </c>
      <c r="AG423" s="313">
        <v>0</v>
      </c>
      <c r="AH423" s="313">
        <v>0</v>
      </c>
      <c r="AI423" s="313">
        <v>0</v>
      </c>
      <c r="AJ423" s="313">
        <v>0</v>
      </c>
      <c r="AK423" s="313">
        <v>0</v>
      </c>
      <c r="AL423" s="313">
        <v>0</v>
      </c>
      <c r="AM423" s="313">
        <v>0</v>
      </c>
      <c r="AN423" s="313">
        <v>0</v>
      </c>
      <c r="AO423" s="313">
        <v>0</v>
      </c>
      <c r="AP423" s="313">
        <v>0</v>
      </c>
      <c r="AQ423" s="313">
        <v>0</v>
      </c>
      <c r="AR423" s="316">
        <f t="shared" si="445"/>
        <v>0</v>
      </c>
      <c r="AS423" s="316">
        <f t="shared" si="446"/>
        <v>0</v>
      </c>
    </row>
    <row r="424" spans="1:45" ht="31.2" x14ac:dyDescent="0.3">
      <c r="A424" s="302" t="s">
        <v>920</v>
      </c>
      <c r="B424" s="286" t="s">
        <v>898</v>
      </c>
      <c r="C424" s="301" t="s">
        <v>748</v>
      </c>
      <c r="D424" s="313">
        <v>0</v>
      </c>
      <c r="E424" s="313">
        <v>0</v>
      </c>
      <c r="F424" s="313">
        <v>0</v>
      </c>
      <c r="G424" s="313">
        <v>0</v>
      </c>
      <c r="H424" s="313">
        <v>0</v>
      </c>
      <c r="I424" s="313">
        <v>0</v>
      </c>
      <c r="J424" s="313">
        <v>0</v>
      </c>
      <c r="K424" s="313">
        <v>0</v>
      </c>
      <c r="L424" s="313">
        <v>0</v>
      </c>
      <c r="M424" s="313">
        <v>0</v>
      </c>
      <c r="N424" s="313">
        <v>0</v>
      </c>
      <c r="O424" s="313">
        <v>0</v>
      </c>
      <c r="P424" s="313">
        <v>0</v>
      </c>
      <c r="Q424" s="313">
        <v>0</v>
      </c>
      <c r="R424" s="313">
        <v>0</v>
      </c>
      <c r="S424" s="313">
        <v>0</v>
      </c>
      <c r="T424" s="313">
        <v>0</v>
      </c>
      <c r="U424" s="313">
        <v>0</v>
      </c>
      <c r="V424" s="313">
        <v>0</v>
      </c>
      <c r="W424" s="313">
        <v>0</v>
      </c>
      <c r="X424" s="313">
        <v>0</v>
      </c>
      <c r="Y424" s="313">
        <v>0</v>
      </c>
      <c r="Z424" s="313">
        <v>0</v>
      </c>
      <c r="AA424" s="313">
        <v>0</v>
      </c>
      <c r="AB424" s="313">
        <v>0</v>
      </c>
      <c r="AC424" s="313">
        <v>0</v>
      </c>
      <c r="AD424" s="313">
        <v>0</v>
      </c>
      <c r="AE424" s="313">
        <v>0</v>
      </c>
      <c r="AF424" s="313">
        <v>0</v>
      </c>
      <c r="AG424" s="313">
        <v>0</v>
      </c>
      <c r="AH424" s="313">
        <v>0</v>
      </c>
      <c r="AI424" s="313">
        <v>0</v>
      </c>
      <c r="AJ424" s="313">
        <v>0</v>
      </c>
      <c r="AK424" s="313">
        <v>0</v>
      </c>
      <c r="AL424" s="313">
        <v>0</v>
      </c>
      <c r="AM424" s="313">
        <v>0</v>
      </c>
      <c r="AN424" s="313">
        <v>0</v>
      </c>
      <c r="AO424" s="313">
        <v>0</v>
      </c>
      <c r="AP424" s="313">
        <v>0</v>
      </c>
      <c r="AQ424" s="313">
        <v>0</v>
      </c>
      <c r="AR424" s="316">
        <f t="shared" si="445"/>
        <v>0</v>
      </c>
      <c r="AS424" s="316">
        <f t="shared" si="446"/>
        <v>0</v>
      </c>
    </row>
    <row r="425" spans="1:45" ht="31.2" x14ac:dyDescent="0.3">
      <c r="A425" s="302" t="s">
        <v>1089</v>
      </c>
      <c r="B425" s="286" t="s">
        <v>883</v>
      </c>
      <c r="C425" s="301" t="s">
        <v>748</v>
      </c>
      <c r="D425" s="313">
        <v>0</v>
      </c>
      <c r="E425" s="313">
        <v>0</v>
      </c>
      <c r="F425" s="313">
        <v>0</v>
      </c>
      <c r="G425" s="313">
        <v>0</v>
      </c>
      <c r="H425" s="313">
        <v>0</v>
      </c>
      <c r="I425" s="313">
        <v>0</v>
      </c>
      <c r="J425" s="313">
        <v>0</v>
      </c>
      <c r="K425" s="313">
        <v>0</v>
      </c>
      <c r="L425" s="313">
        <v>0</v>
      </c>
      <c r="M425" s="313">
        <v>0</v>
      </c>
      <c r="N425" s="313">
        <v>0</v>
      </c>
      <c r="O425" s="313">
        <v>0</v>
      </c>
      <c r="P425" s="313">
        <v>0</v>
      </c>
      <c r="Q425" s="313">
        <v>0</v>
      </c>
      <c r="R425" s="313">
        <v>0</v>
      </c>
      <c r="S425" s="313">
        <v>0</v>
      </c>
      <c r="T425" s="313">
        <v>0</v>
      </c>
      <c r="U425" s="313">
        <v>0</v>
      </c>
      <c r="V425" s="313">
        <v>0</v>
      </c>
      <c r="W425" s="313">
        <v>0</v>
      </c>
      <c r="X425" s="313">
        <v>0</v>
      </c>
      <c r="Y425" s="313">
        <v>0</v>
      </c>
      <c r="Z425" s="313">
        <v>0</v>
      </c>
      <c r="AA425" s="313">
        <v>0</v>
      </c>
      <c r="AB425" s="313">
        <v>0</v>
      </c>
      <c r="AC425" s="313">
        <v>0</v>
      </c>
      <c r="AD425" s="313">
        <v>0</v>
      </c>
      <c r="AE425" s="313">
        <v>0</v>
      </c>
      <c r="AF425" s="313">
        <v>0</v>
      </c>
      <c r="AG425" s="313">
        <v>0</v>
      </c>
      <c r="AH425" s="313">
        <v>0</v>
      </c>
      <c r="AI425" s="313">
        <v>0</v>
      </c>
      <c r="AJ425" s="313">
        <v>0</v>
      </c>
      <c r="AK425" s="313">
        <v>0</v>
      </c>
      <c r="AL425" s="313">
        <v>0</v>
      </c>
      <c r="AM425" s="313">
        <v>0</v>
      </c>
      <c r="AN425" s="313">
        <v>0</v>
      </c>
      <c r="AO425" s="313">
        <v>0</v>
      </c>
      <c r="AP425" s="313">
        <v>0</v>
      </c>
      <c r="AQ425" s="313">
        <v>0</v>
      </c>
      <c r="AR425" s="316">
        <f t="shared" si="445"/>
        <v>0</v>
      </c>
      <c r="AS425" s="316">
        <f t="shared" si="446"/>
        <v>0</v>
      </c>
    </row>
    <row r="426" spans="1:45" x14ac:dyDescent="0.3">
      <c r="A426" s="302" t="s">
        <v>622</v>
      </c>
      <c r="B426" s="286" t="s">
        <v>1055</v>
      </c>
      <c r="C426" s="301" t="s">
        <v>748</v>
      </c>
      <c r="D426" s="313">
        <v>0</v>
      </c>
      <c r="E426" s="313">
        <v>0</v>
      </c>
      <c r="F426" s="313">
        <v>0</v>
      </c>
      <c r="G426" s="313">
        <v>0</v>
      </c>
      <c r="H426" s="313">
        <v>0</v>
      </c>
      <c r="I426" s="313">
        <v>0</v>
      </c>
      <c r="J426" s="313">
        <v>0</v>
      </c>
      <c r="K426" s="313">
        <v>0</v>
      </c>
      <c r="L426" s="313">
        <v>0</v>
      </c>
      <c r="M426" s="313">
        <v>0</v>
      </c>
      <c r="N426" s="313">
        <v>0</v>
      </c>
      <c r="O426" s="313">
        <v>0</v>
      </c>
      <c r="P426" s="313">
        <v>0</v>
      </c>
      <c r="Q426" s="313">
        <v>0</v>
      </c>
      <c r="R426" s="313">
        <v>0</v>
      </c>
      <c r="S426" s="313">
        <v>0</v>
      </c>
      <c r="T426" s="313">
        <v>0</v>
      </c>
      <c r="U426" s="313">
        <v>0</v>
      </c>
      <c r="V426" s="313">
        <v>0</v>
      </c>
      <c r="W426" s="313">
        <v>0</v>
      </c>
      <c r="X426" s="313">
        <v>0</v>
      </c>
      <c r="Y426" s="313">
        <v>0</v>
      </c>
      <c r="Z426" s="313">
        <v>0</v>
      </c>
      <c r="AA426" s="313">
        <v>0</v>
      </c>
      <c r="AB426" s="313">
        <v>0</v>
      </c>
      <c r="AC426" s="313">
        <v>0</v>
      </c>
      <c r="AD426" s="313">
        <v>0</v>
      </c>
      <c r="AE426" s="313">
        <v>0</v>
      </c>
      <c r="AF426" s="313">
        <v>0</v>
      </c>
      <c r="AG426" s="313">
        <v>0</v>
      </c>
      <c r="AH426" s="313">
        <v>0</v>
      </c>
      <c r="AI426" s="313">
        <v>0</v>
      </c>
      <c r="AJ426" s="313">
        <v>0</v>
      </c>
      <c r="AK426" s="313">
        <v>0</v>
      </c>
      <c r="AL426" s="313">
        <v>0</v>
      </c>
      <c r="AM426" s="313">
        <v>0</v>
      </c>
      <c r="AN426" s="313">
        <v>0</v>
      </c>
      <c r="AO426" s="313">
        <v>0</v>
      </c>
      <c r="AP426" s="313">
        <v>0</v>
      </c>
      <c r="AQ426" s="313">
        <v>0</v>
      </c>
      <c r="AR426" s="316">
        <f t="shared" si="445"/>
        <v>0</v>
      </c>
      <c r="AS426" s="316">
        <f t="shared" si="446"/>
        <v>0</v>
      </c>
    </row>
    <row r="427" spans="1:45" x14ac:dyDescent="0.3">
      <c r="A427" s="302" t="s">
        <v>623</v>
      </c>
      <c r="B427" s="286" t="s">
        <v>745</v>
      </c>
      <c r="C427" s="301" t="s">
        <v>748</v>
      </c>
      <c r="D427" s="313">
        <v>0</v>
      </c>
      <c r="E427" s="313">
        <v>0</v>
      </c>
      <c r="F427" s="313">
        <v>0</v>
      </c>
      <c r="G427" s="313">
        <v>0</v>
      </c>
      <c r="H427" s="313">
        <v>0</v>
      </c>
      <c r="I427" s="313">
        <v>0</v>
      </c>
      <c r="J427" s="313">
        <v>0</v>
      </c>
      <c r="K427" s="313">
        <v>0</v>
      </c>
      <c r="L427" s="313">
        <v>0</v>
      </c>
      <c r="M427" s="313">
        <v>0</v>
      </c>
      <c r="N427" s="313">
        <v>0</v>
      </c>
      <c r="O427" s="313">
        <v>0</v>
      </c>
      <c r="P427" s="313">
        <v>0</v>
      </c>
      <c r="Q427" s="313">
        <v>0</v>
      </c>
      <c r="R427" s="313">
        <v>0</v>
      </c>
      <c r="S427" s="313">
        <v>0</v>
      </c>
      <c r="T427" s="313">
        <v>0</v>
      </c>
      <c r="U427" s="313">
        <v>0</v>
      </c>
      <c r="V427" s="313">
        <v>0</v>
      </c>
      <c r="W427" s="313">
        <v>0</v>
      </c>
      <c r="X427" s="313">
        <v>0</v>
      </c>
      <c r="Y427" s="313">
        <v>0</v>
      </c>
      <c r="Z427" s="313">
        <v>0</v>
      </c>
      <c r="AA427" s="313">
        <v>0</v>
      </c>
      <c r="AB427" s="313">
        <v>0</v>
      </c>
      <c r="AC427" s="313">
        <v>0</v>
      </c>
      <c r="AD427" s="313">
        <v>0</v>
      </c>
      <c r="AE427" s="313">
        <v>0</v>
      </c>
      <c r="AF427" s="313">
        <v>0</v>
      </c>
      <c r="AG427" s="313">
        <v>0</v>
      </c>
      <c r="AH427" s="313">
        <v>0</v>
      </c>
      <c r="AI427" s="313">
        <v>0</v>
      </c>
      <c r="AJ427" s="313">
        <v>0</v>
      </c>
      <c r="AK427" s="313">
        <v>0</v>
      </c>
      <c r="AL427" s="313">
        <v>0</v>
      </c>
      <c r="AM427" s="313">
        <v>0</v>
      </c>
      <c r="AN427" s="313">
        <v>0</v>
      </c>
      <c r="AO427" s="313">
        <v>0</v>
      </c>
      <c r="AP427" s="313">
        <v>0</v>
      </c>
      <c r="AQ427" s="313">
        <v>0</v>
      </c>
      <c r="AR427" s="316">
        <f t="shared" si="445"/>
        <v>0</v>
      </c>
      <c r="AS427" s="316">
        <f t="shared" si="446"/>
        <v>0</v>
      </c>
    </row>
    <row r="428" spans="1:45" x14ac:dyDescent="0.3">
      <c r="A428" s="302" t="s">
        <v>624</v>
      </c>
      <c r="B428" s="286" t="s">
        <v>1049</v>
      </c>
      <c r="C428" s="301" t="s">
        <v>748</v>
      </c>
      <c r="D428" s="313">
        <v>0</v>
      </c>
      <c r="E428" s="313">
        <v>0</v>
      </c>
      <c r="F428" s="313">
        <v>0</v>
      </c>
      <c r="G428" s="313">
        <v>0</v>
      </c>
      <c r="H428" s="313">
        <v>0</v>
      </c>
      <c r="I428" s="313">
        <v>0</v>
      </c>
      <c r="J428" s="313">
        <v>0</v>
      </c>
      <c r="K428" s="313">
        <v>0</v>
      </c>
      <c r="L428" s="313">
        <v>0</v>
      </c>
      <c r="M428" s="313">
        <v>0</v>
      </c>
      <c r="N428" s="313">
        <v>0</v>
      </c>
      <c r="O428" s="313">
        <v>0</v>
      </c>
      <c r="P428" s="313">
        <v>0</v>
      </c>
      <c r="Q428" s="313">
        <v>0</v>
      </c>
      <c r="R428" s="313">
        <v>0</v>
      </c>
      <c r="S428" s="313">
        <v>0</v>
      </c>
      <c r="T428" s="313">
        <v>0</v>
      </c>
      <c r="U428" s="313">
        <v>0</v>
      </c>
      <c r="V428" s="313">
        <v>0</v>
      </c>
      <c r="W428" s="313">
        <v>0</v>
      </c>
      <c r="X428" s="313">
        <v>0</v>
      </c>
      <c r="Y428" s="313">
        <v>0</v>
      </c>
      <c r="Z428" s="313">
        <v>0</v>
      </c>
      <c r="AA428" s="313">
        <v>0</v>
      </c>
      <c r="AB428" s="313">
        <v>0</v>
      </c>
      <c r="AC428" s="313">
        <v>0</v>
      </c>
      <c r="AD428" s="313">
        <v>0</v>
      </c>
      <c r="AE428" s="313">
        <v>0</v>
      </c>
      <c r="AF428" s="313">
        <v>0</v>
      </c>
      <c r="AG428" s="313">
        <v>0</v>
      </c>
      <c r="AH428" s="313">
        <v>0</v>
      </c>
      <c r="AI428" s="313">
        <v>0</v>
      </c>
      <c r="AJ428" s="313">
        <v>0</v>
      </c>
      <c r="AK428" s="313">
        <v>0</v>
      </c>
      <c r="AL428" s="313">
        <v>0</v>
      </c>
      <c r="AM428" s="313">
        <v>0</v>
      </c>
      <c r="AN428" s="313">
        <v>0</v>
      </c>
      <c r="AO428" s="313">
        <v>0</v>
      </c>
      <c r="AP428" s="313">
        <v>0</v>
      </c>
      <c r="AQ428" s="313">
        <v>0</v>
      </c>
      <c r="AR428" s="316">
        <f t="shared" si="445"/>
        <v>0</v>
      </c>
      <c r="AS428" s="316">
        <f t="shared" si="446"/>
        <v>0</v>
      </c>
    </row>
    <row r="429" spans="1:45" x14ac:dyDescent="0.3">
      <c r="A429" s="302" t="s">
        <v>625</v>
      </c>
      <c r="B429" s="286" t="s">
        <v>747</v>
      </c>
      <c r="C429" s="301" t="s">
        <v>748</v>
      </c>
      <c r="D429" s="313">
        <v>0</v>
      </c>
      <c r="E429" s="313">
        <v>0</v>
      </c>
      <c r="F429" s="313">
        <v>0</v>
      </c>
      <c r="G429" s="313">
        <v>0</v>
      </c>
      <c r="H429" s="313">
        <v>0</v>
      </c>
      <c r="I429" s="313">
        <v>0</v>
      </c>
      <c r="J429" s="313">
        <v>0</v>
      </c>
      <c r="K429" s="313">
        <v>0</v>
      </c>
      <c r="L429" s="313">
        <v>0</v>
      </c>
      <c r="M429" s="313">
        <v>0</v>
      </c>
      <c r="N429" s="313">
        <v>0</v>
      </c>
      <c r="O429" s="313">
        <v>0</v>
      </c>
      <c r="P429" s="313">
        <v>0</v>
      </c>
      <c r="Q429" s="313">
        <v>0</v>
      </c>
      <c r="R429" s="313">
        <v>0</v>
      </c>
      <c r="S429" s="313">
        <v>0</v>
      </c>
      <c r="T429" s="313">
        <v>0</v>
      </c>
      <c r="U429" s="313">
        <v>0</v>
      </c>
      <c r="V429" s="313">
        <v>0</v>
      </c>
      <c r="W429" s="313">
        <v>0</v>
      </c>
      <c r="X429" s="313">
        <v>0</v>
      </c>
      <c r="Y429" s="313">
        <v>0</v>
      </c>
      <c r="Z429" s="313">
        <v>0</v>
      </c>
      <c r="AA429" s="313">
        <v>0</v>
      </c>
      <c r="AB429" s="313">
        <v>0</v>
      </c>
      <c r="AC429" s="313">
        <v>0</v>
      </c>
      <c r="AD429" s="313">
        <v>0</v>
      </c>
      <c r="AE429" s="313">
        <v>0</v>
      </c>
      <c r="AF429" s="313">
        <v>0</v>
      </c>
      <c r="AG429" s="313">
        <v>0</v>
      </c>
      <c r="AH429" s="313">
        <v>0</v>
      </c>
      <c r="AI429" s="313">
        <v>0</v>
      </c>
      <c r="AJ429" s="313">
        <v>0</v>
      </c>
      <c r="AK429" s="313">
        <v>0</v>
      </c>
      <c r="AL429" s="313">
        <v>0</v>
      </c>
      <c r="AM429" s="313">
        <v>0</v>
      </c>
      <c r="AN429" s="313">
        <v>0</v>
      </c>
      <c r="AO429" s="313">
        <v>0</v>
      </c>
      <c r="AP429" s="313">
        <v>0</v>
      </c>
      <c r="AQ429" s="313">
        <v>0</v>
      </c>
      <c r="AR429" s="316">
        <f t="shared" si="445"/>
        <v>0</v>
      </c>
      <c r="AS429" s="316">
        <f t="shared" si="446"/>
        <v>0</v>
      </c>
    </row>
    <row r="430" spans="1:45" x14ac:dyDescent="0.3">
      <c r="A430" s="302" t="s">
        <v>626</v>
      </c>
      <c r="B430" s="286" t="s">
        <v>1056</v>
      </c>
      <c r="C430" s="301" t="s">
        <v>748</v>
      </c>
      <c r="D430" s="313">
        <v>0</v>
      </c>
      <c r="E430" s="313">
        <v>0</v>
      </c>
      <c r="F430" s="313">
        <v>0</v>
      </c>
      <c r="G430" s="313">
        <v>0</v>
      </c>
      <c r="H430" s="313">
        <v>0</v>
      </c>
      <c r="I430" s="313">
        <v>0</v>
      </c>
      <c r="J430" s="313">
        <v>0</v>
      </c>
      <c r="K430" s="313">
        <v>0</v>
      </c>
      <c r="L430" s="313">
        <v>0</v>
      </c>
      <c r="M430" s="313">
        <v>0</v>
      </c>
      <c r="N430" s="313">
        <v>0</v>
      </c>
      <c r="O430" s="313">
        <v>0</v>
      </c>
      <c r="P430" s="313">
        <v>0</v>
      </c>
      <c r="Q430" s="313">
        <v>0</v>
      </c>
      <c r="R430" s="313">
        <v>0</v>
      </c>
      <c r="S430" s="313">
        <v>0</v>
      </c>
      <c r="T430" s="313">
        <v>0</v>
      </c>
      <c r="U430" s="313">
        <v>0</v>
      </c>
      <c r="V430" s="313">
        <v>0</v>
      </c>
      <c r="W430" s="313">
        <v>0</v>
      </c>
      <c r="X430" s="313">
        <v>0</v>
      </c>
      <c r="Y430" s="313">
        <v>0</v>
      </c>
      <c r="Z430" s="313">
        <v>0</v>
      </c>
      <c r="AA430" s="313">
        <v>0</v>
      </c>
      <c r="AB430" s="313">
        <v>0</v>
      </c>
      <c r="AC430" s="313">
        <v>0</v>
      </c>
      <c r="AD430" s="313">
        <v>0</v>
      </c>
      <c r="AE430" s="313">
        <v>0</v>
      </c>
      <c r="AF430" s="313">
        <v>0</v>
      </c>
      <c r="AG430" s="313">
        <v>0</v>
      </c>
      <c r="AH430" s="313">
        <v>0</v>
      </c>
      <c r="AI430" s="313">
        <v>0</v>
      </c>
      <c r="AJ430" s="313">
        <v>0</v>
      </c>
      <c r="AK430" s="313">
        <v>0</v>
      </c>
      <c r="AL430" s="313">
        <v>0</v>
      </c>
      <c r="AM430" s="313">
        <v>0</v>
      </c>
      <c r="AN430" s="313">
        <v>0</v>
      </c>
      <c r="AO430" s="313">
        <v>0</v>
      </c>
      <c r="AP430" s="313">
        <v>0</v>
      </c>
      <c r="AQ430" s="313">
        <v>0</v>
      </c>
      <c r="AR430" s="316">
        <f t="shared" si="445"/>
        <v>0</v>
      </c>
      <c r="AS430" s="316">
        <f t="shared" si="446"/>
        <v>0</v>
      </c>
    </row>
    <row r="431" spans="1:45" ht="31.2" x14ac:dyDescent="0.3">
      <c r="A431" s="302" t="s">
        <v>627</v>
      </c>
      <c r="B431" s="286" t="s">
        <v>1032</v>
      </c>
      <c r="C431" s="301" t="s">
        <v>748</v>
      </c>
      <c r="D431" s="313">
        <v>0</v>
      </c>
      <c r="E431" s="313">
        <v>0</v>
      </c>
      <c r="F431" s="313">
        <v>0</v>
      </c>
      <c r="G431" s="313">
        <v>0</v>
      </c>
      <c r="H431" s="313">
        <v>0</v>
      </c>
      <c r="I431" s="313">
        <v>0</v>
      </c>
      <c r="J431" s="313">
        <v>0</v>
      </c>
      <c r="K431" s="313">
        <v>0</v>
      </c>
      <c r="L431" s="313">
        <v>0</v>
      </c>
      <c r="M431" s="313">
        <v>0</v>
      </c>
      <c r="N431" s="313">
        <v>0</v>
      </c>
      <c r="O431" s="313">
        <v>0</v>
      </c>
      <c r="P431" s="313">
        <v>0</v>
      </c>
      <c r="Q431" s="313">
        <v>0</v>
      </c>
      <c r="R431" s="313">
        <v>0</v>
      </c>
      <c r="S431" s="313">
        <v>0</v>
      </c>
      <c r="T431" s="313">
        <v>0</v>
      </c>
      <c r="U431" s="313">
        <v>0</v>
      </c>
      <c r="V431" s="313">
        <v>0</v>
      </c>
      <c r="W431" s="313">
        <v>0</v>
      </c>
      <c r="X431" s="313">
        <v>0</v>
      </c>
      <c r="Y431" s="313">
        <v>0</v>
      </c>
      <c r="Z431" s="313">
        <v>0</v>
      </c>
      <c r="AA431" s="313">
        <v>0</v>
      </c>
      <c r="AB431" s="313">
        <v>0</v>
      </c>
      <c r="AC431" s="313">
        <v>0</v>
      </c>
      <c r="AD431" s="313">
        <v>0</v>
      </c>
      <c r="AE431" s="313">
        <v>0</v>
      </c>
      <c r="AF431" s="313">
        <v>0</v>
      </c>
      <c r="AG431" s="313">
        <v>0</v>
      </c>
      <c r="AH431" s="313">
        <v>0</v>
      </c>
      <c r="AI431" s="313">
        <v>0</v>
      </c>
      <c r="AJ431" s="313">
        <v>0</v>
      </c>
      <c r="AK431" s="313">
        <v>0</v>
      </c>
      <c r="AL431" s="313">
        <v>0</v>
      </c>
      <c r="AM431" s="313">
        <v>0</v>
      </c>
      <c r="AN431" s="313">
        <v>0</v>
      </c>
      <c r="AO431" s="313">
        <v>0</v>
      </c>
      <c r="AP431" s="313">
        <v>0</v>
      </c>
      <c r="AQ431" s="313">
        <v>0</v>
      </c>
      <c r="AR431" s="316">
        <f t="shared" si="445"/>
        <v>0</v>
      </c>
      <c r="AS431" s="316">
        <f t="shared" si="446"/>
        <v>0</v>
      </c>
    </row>
    <row r="432" spans="1:45" x14ac:dyDescent="0.3">
      <c r="A432" s="302" t="s">
        <v>972</v>
      </c>
      <c r="B432" s="293" t="s">
        <v>643</v>
      </c>
      <c r="C432" s="301" t="s">
        <v>748</v>
      </c>
      <c r="D432" s="313">
        <v>0</v>
      </c>
      <c r="E432" s="313">
        <v>0</v>
      </c>
      <c r="F432" s="313">
        <v>0</v>
      </c>
      <c r="G432" s="313">
        <v>0</v>
      </c>
      <c r="H432" s="313">
        <v>0</v>
      </c>
      <c r="I432" s="313">
        <v>0</v>
      </c>
      <c r="J432" s="313">
        <v>0</v>
      </c>
      <c r="K432" s="313">
        <v>0</v>
      </c>
      <c r="L432" s="313">
        <v>0</v>
      </c>
      <c r="M432" s="313">
        <v>0</v>
      </c>
      <c r="N432" s="313">
        <v>0</v>
      </c>
      <c r="O432" s="313">
        <v>0</v>
      </c>
      <c r="P432" s="313">
        <v>0</v>
      </c>
      <c r="Q432" s="313">
        <v>0</v>
      </c>
      <c r="R432" s="313">
        <v>0</v>
      </c>
      <c r="S432" s="313">
        <v>0</v>
      </c>
      <c r="T432" s="313">
        <v>0</v>
      </c>
      <c r="U432" s="313">
        <v>0</v>
      </c>
      <c r="V432" s="313">
        <v>0</v>
      </c>
      <c r="W432" s="313">
        <v>0</v>
      </c>
      <c r="X432" s="313">
        <v>0</v>
      </c>
      <c r="Y432" s="313">
        <v>0</v>
      </c>
      <c r="Z432" s="313">
        <v>0</v>
      </c>
      <c r="AA432" s="313">
        <v>0</v>
      </c>
      <c r="AB432" s="313">
        <v>0</v>
      </c>
      <c r="AC432" s="313">
        <v>0</v>
      </c>
      <c r="AD432" s="313">
        <v>0</v>
      </c>
      <c r="AE432" s="313">
        <v>0</v>
      </c>
      <c r="AF432" s="313">
        <v>0</v>
      </c>
      <c r="AG432" s="313">
        <v>0</v>
      </c>
      <c r="AH432" s="313">
        <v>0</v>
      </c>
      <c r="AI432" s="313">
        <v>0</v>
      </c>
      <c r="AJ432" s="313">
        <v>0</v>
      </c>
      <c r="AK432" s="313">
        <v>0</v>
      </c>
      <c r="AL432" s="313">
        <v>0</v>
      </c>
      <c r="AM432" s="313">
        <v>0</v>
      </c>
      <c r="AN432" s="313">
        <v>0</v>
      </c>
      <c r="AO432" s="313">
        <v>0</v>
      </c>
      <c r="AP432" s="313">
        <v>0</v>
      </c>
      <c r="AQ432" s="313">
        <v>0</v>
      </c>
      <c r="AR432" s="316">
        <f t="shared" si="445"/>
        <v>0</v>
      </c>
      <c r="AS432" s="316">
        <f t="shared" si="446"/>
        <v>0</v>
      </c>
    </row>
    <row r="433" spans="1:45" x14ac:dyDescent="0.3">
      <c r="A433" s="302" t="s">
        <v>973</v>
      </c>
      <c r="B433" s="293" t="s">
        <v>631</v>
      </c>
      <c r="C433" s="301" t="s">
        <v>748</v>
      </c>
      <c r="D433" s="313">
        <v>0</v>
      </c>
      <c r="E433" s="313">
        <v>0</v>
      </c>
      <c r="F433" s="313">
        <v>0</v>
      </c>
      <c r="G433" s="313">
        <v>0</v>
      </c>
      <c r="H433" s="313">
        <v>0</v>
      </c>
      <c r="I433" s="313">
        <v>0</v>
      </c>
      <c r="J433" s="313">
        <v>0</v>
      </c>
      <c r="K433" s="313">
        <v>0</v>
      </c>
      <c r="L433" s="313">
        <v>0</v>
      </c>
      <c r="M433" s="313">
        <v>0</v>
      </c>
      <c r="N433" s="313">
        <v>0</v>
      </c>
      <c r="O433" s="313">
        <v>0</v>
      </c>
      <c r="P433" s="313">
        <v>0</v>
      </c>
      <c r="Q433" s="313">
        <v>0</v>
      </c>
      <c r="R433" s="313">
        <v>0</v>
      </c>
      <c r="S433" s="313">
        <v>0</v>
      </c>
      <c r="T433" s="313">
        <v>0</v>
      </c>
      <c r="U433" s="313">
        <v>0</v>
      </c>
      <c r="V433" s="313">
        <v>0</v>
      </c>
      <c r="W433" s="313">
        <v>0</v>
      </c>
      <c r="X433" s="313">
        <v>0</v>
      </c>
      <c r="Y433" s="313">
        <v>0</v>
      </c>
      <c r="Z433" s="313">
        <v>0</v>
      </c>
      <c r="AA433" s="313">
        <v>0</v>
      </c>
      <c r="AB433" s="313">
        <v>0</v>
      </c>
      <c r="AC433" s="313">
        <v>0</v>
      </c>
      <c r="AD433" s="313">
        <v>0</v>
      </c>
      <c r="AE433" s="313">
        <v>0</v>
      </c>
      <c r="AF433" s="313">
        <v>0</v>
      </c>
      <c r="AG433" s="313">
        <v>0</v>
      </c>
      <c r="AH433" s="313">
        <v>0</v>
      </c>
      <c r="AI433" s="313">
        <v>0</v>
      </c>
      <c r="AJ433" s="313">
        <v>0</v>
      </c>
      <c r="AK433" s="313">
        <v>0</v>
      </c>
      <c r="AL433" s="313">
        <v>0</v>
      </c>
      <c r="AM433" s="313">
        <v>0</v>
      </c>
      <c r="AN433" s="313">
        <v>0</v>
      </c>
      <c r="AO433" s="313">
        <v>0</v>
      </c>
      <c r="AP433" s="313">
        <v>0</v>
      </c>
      <c r="AQ433" s="313">
        <v>0</v>
      </c>
      <c r="AR433" s="316">
        <f t="shared" si="445"/>
        <v>0</v>
      </c>
      <c r="AS433" s="316">
        <f t="shared" si="446"/>
        <v>0</v>
      </c>
    </row>
    <row r="434" spans="1:45" s="340" customFormat="1" x14ac:dyDescent="0.3">
      <c r="A434" s="331" t="s">
        <v>21</v>
      </c>
      <c r="B434" s="337" t="s">
        <v>1127</v>
      </c>
      <c r="C434" s="333" t="s">
        <v>748</v>
      </c>
      <c r="D434" s="334">
        <v>8.2675492500000001</v>
      </c>
      <c r="E434" s="334">
        <v>19.441961486222194</v>
      </c>
      <c r="F434" s="334">
        <f>'[2]ИП (корректировка на 2023 г'!$L$161/1000</f>
        <v>22.890821795041209</v>
      </c>
      <c r="G434" s="334">
        <f>'[3]ИП (корректировка на 2023 г'!$M$161/1000</f>
        <v>17.810798421975225</v>
      </c>
      <c r="H434" s="334">
        <v>19.781823912719947</v>
      </c>
      <c r="I434" s="334">
        <f>'[5]ИП (корректировка на 2024 г'!$N$187/1000</f>
        <v>19.781823912719947</v>
      </c>
      <c r="J434" s="334">
        <v>22.344356921999999</v>
      </c>
      <c r="K434" s="334">
        <f>'[5]ИП (корректировка на 2024 г'!$P$187/1000</f>
        <v>22.944017373999987</v>
      </c>
      <c r="L434" s="334">
        <v>22.391736167120957</v>
      </c>
      <c r="M434" s="334">
        <f>'[5]ИП (корректировка на 2024 г'!$R$187/1000</f>
        <v>16.648779455961485</v>
      </c>
      <c r="N434" s="334">
        <v>18.445642446914686</v>
      </c>
      <c r="O434" s="334">
        <f>'[5]ИП (корректировка на 2024 г'!$T$187/1000</f>
        <v>22.546285014724447</v>
      </c>
      <c r="P434" s="334">
        <v>18.200588624262977</v>
      </c>
      <c r="Q434" s="334">
        <f>'[5]ИП (корректировка на 2024 г'!$V$187/1000</f>
        <v>18.27175588372932</v>
      </c>
      <c r="R434" s="334">
        <v>20.000311654085049</v>
      </c>
      <c r="S434" s="334">
        <f>'[5]ИП (корректировка на 2024 г'!$X$187/1000</f>
        <v>20.000311654085046</v>
      </c>
      <c r="T434" s="334">
        <v>21.916065475</v>
      </c>
      <c r="U434" s="334">
        <f>'[5]ИП (корректировка на 2024 г'!$Z$187/1000</f>
        <v>21.916065474999982</v>
      </c>
      <c r="V434" s="334">
        <v>20.628510800000001</v>
      </c>
      <c r="W434" s="334">
        <f>'[5]ИП (корректировка на 2024 г'!$AB$187/1000</f>
        <v>20.628510800000001</v>
      </c>
      <c r="X434" s="334">
        <v>15.742316544999998</v>
      </c>
      <c r="Y434" s="334">
        <f>'[5]ИП (корректировка на 2024 г'!$AD$187/1000</f>
        <v>15.742316544999998</v>
      </c>
      <c r="Z434" s="334">
        <v>16.739833364999999</v>
      </c>
      <c r="AA434" s="334">
        <f>'[5]ИП (корректировка на 2024 г'!$AF$187/1000</f>
        <v>16.739833364999999</v>
      </c>
      <c r="AB434" s="334">
        <v>10.115388525</v>
      </c>
      <c r="AC434" s="334">
        <f>'[5]ИП (корректировка на 2024 г'!$AH$187/1000</f>
        <v>10.115388525</v>
      </c>
      <c r="AD434" s="334">
        <v>0.65112546666666671</v>
      </c>
      <c r="AE434" s="334">
        <f>'[5]ИП (корректировка на 2024 г'!$AJ$187/1000</f>
        <v>0.65112546666666671</v>
      </c>
      <c r="AF434" s="334">
        <v>0</v>
      </c>
      <c r="AG434" s="334">
        <f>'[5]ИП (корректировка на 2024 г'!$AL$187/1000</f>
        <v>0</v>
      </c>
      <c r="AH434" s="334">
        <v>0</v>
      </c>
      <c r="AI434" s="334">
        <f>'[5]ИП (корректировка на 2024 г'!$AN$187/1000</f>
        <v>0</v>
      </c>
      <c r="AJ434" s="334">
        <v>0</v>
      </c>
      <c r="AK434" s="334">
        <f>'[5]ИП (корректировка на 2024 г'!$AP$187/1000</f>
        <v>0</v>
      </c>
      <c r="AL434" s="334">
        <v>0</v>
      </c>
      <c r="AM434" s="334">
        <f>'[5]ИП (корректировка на 2024 г'!$AR$187/1000</f>
        <v>0</v>
      </c>
      <c r="AN434" s="334">
        <v>0</v>
      </c>
      <c r="AO434" s="334">
        <f>'[5]ИП (корректировка на 2024 г'!$AR$187/1000</f>
        <v>0</v>
      </c>
      <c r="AP434" s="334">
        <v>0</v>
      </c>
      <c r="AQ434" s="334">
        <f>'[5]ИП (корректировка на 2024 г'!$AR$187/1000</f>
        <v>0</v>
      </c>
      <c r="AR434" s="339">
        <f t="shared" si="445"/>
        <v>275.3688308570089</v>
      </c>
      <c r="AS434" s="339">
        <f t="shared" si="446"/>
        <v>274.39734442512548</v>
      </c>
    </row>
    <row r="435" spans="1:45" x14ac:dyDescent="0.3">
      <c r="A435" s="302" t="s">
        <v>37</v>
      </c>
      <c r="B435" s="285" t="s">
        <v>325</v>
      </c>
      <c r="C435" s="301" t="s">
        <v>748</v>
      </c>
      <c r="D435" s="313">
        <f>D438</f>
        <v>0</v>
      </c>
      <c r="E435" s="313">
        <f t="shared" ref="E435" si="534">E438</f>
        <v>0</v>
      </c>
      <c r="F435" s="313">
        <f>F438</f>
        <v>0</v>
      </c>
      <c r="G435" s="313">
        <f>G438</f>
        <v>0</v>
      </c>
      <c r="H435" s="313">
        <v>9.1100259999999995</v>
      </c>
      <c r="I435" s="313">
        <f t="shared" ref="I435:AO435" si="535">I438</f>
        <v>9.1100259999999995</v>
      </c>
      <c r="J435" s="313">
        <v>8.8021440000000002</v>
      </c>
      <c r="K435" s="313">
        <f t="shared" si="535"/>
        <v>8.8021440000000002</v>
      </c>
      <c r="L435" s="313">
        <v>8.4082480000000004</v>
      </c>
      <c r="M435" s="313">
        <f t="shared" ref="M435" si="536">M438</f>
        <v>8.4082480000000004</v>
      </c>
      <c r="N435" s="313">
        <v>7.9176669999999998</v>
      </c>
      <c r="O435" s="313">
        <f t="shared" ref="O435" si="537">O438</f>
        <v>7.9176669999999989</v>
      </c>
      <c r="P435" s="313">
        <v>7.3188069999999996</v>
      </c>
      <c r="Q435" s="313">
        <f t="shared" ref="Q435" si="538">Q438</f>
        <v>7.3188070000000005</v>
      </c>
      <c r="R435" s="313">
        <v>6.5987809999999998</v>
      </c>
      <c r="S435" s="313">
        <f t="shared" ref="S435" si="539">S438</f>
        <v>6.5987809999999989</v>
      </c>
      <c r="T435" s="313">
        <v>5.7434070000000004</v>
      </c>
      <c r="U435" s="313">
        <f t="shared" ref="U435" si="540">U438</f>
        <v>5.7434070000000004</v>
      </c>
      <c r="V435" s="313">
        <v>4.7367410000000003</v>
      </c>
      <c r="W435" s="313">
        <f t="shared" ref="W435" si="541">W438</f>
        <v>4.7367410000000003</v>
      </c>
      <c r="X435" s="313">
        <v>3.561159</v>
      </c>
      <c r="Y435" s="313">
        <f t="shared" ref="Y435" si="542">Y438</f>
        <v>3.561159</v>
      </c>
      <c r="Z435" s="313">
        <v>2.1800990000000002</v>
      </c>
      <c r="AA435" s="313">
        <f t="shared" ref="AA435" si="543">AA438</f>
        <v>2.1800990000000002</v>
      </c>
      <c r="AB435" s="313">
        <v>0.68360399999999988</v>
      </c>
      <c r="AC435" s="313">
        <f t="shared" ref="AC435" si="544">AC438</f>
        <v>0.68360399999999988</v>
      </c>
      <c r="AD435" s="313">
        <v>2.8777999999999998E-2</v>
      </c>
      <c r="AE435" s="313">
        <f t="shared" ref="AE435" si="545">AE438</f>
        <v>2.8777999999999998E-2</v>
      </c>
      <c r="AF435" s="313">
        <v>0</v>
      </c>
      <c r="AG435" s="313">
        <f t="shared" ref="AG435" si="546">AG438</f>
        <v>0</v>
      </c>
      <c r="AH435" s="313">
        <v>0</v>
      </c>
      <c r="AI435" s="313">
        <f t="shared" ref="AI435" si="547">AI438</f>
        <v>0</v>
      </c>
      <c r="AJ435" s="313">
        <v>0</v>
      </c>
      <c r="AK435" s="313">
        <f t="shared" ref="AK435" si="548">AK438</f>
        <v>0</v>
      </c>
      <c r="AL435" s="313">
        <v>0</v>
      </c>
      <c r="AM435" s="313">
        <f t="shared" ref="AM435:AO435" si="549">AM438</f>
        <v>0</v>
      </c>
      <c r="AN435" s="313">
        <v>0</v>
      </c>
      <c r="AO435" s="313">
        <f t="shared" si="549"/>
        <v>0</v>
      </c>
      <c r="AP435" s="313">
        <v>0</v>
      </c>
      <c r="AQ435" s="313">
        <f t="shared" ref="AQ435" si="550">AQ438</f>
        <v>0</v>
      </c>
      <c r="AR435" s="316">
        <f t="shared" si="445"/>
        <v>65.089461000000014</v>
      </c>
      <c r="AS435" s="316">
        <f t="shared" si="446"/>
        <v>65.089461000000014</v>
      </c>
    </row>
    <row r="436" spans="1:45" x14ac:dyDescent="0.3">
      <c r="A436" s="302" t="s">
        <v>71</v>
      </c>
      <c r="B436" s="300" t="s">
        <v>909</v>
      </c>
      <c r="C436" s="301" t="s">
        <v>748</v>
      </c>
      <c r="D436" s="313">
        <v>0</v>
      </c>
      <c r="E436" s="313">
        <v>0</v>
      </c>
      <c r="F436" s="313">
        <v>0</v>
      </c>
      <c r="G436" s="313">
        <v>0</v>
      </c>
      <c r="H436" s="313">
        <v>0</v>
      </c>
      <c r="I436" s="313">
        <v>0</v>
      </c>
      <c r="J436" s="313">
        <v>0</v>
      </c>
      <c r="K436" s="313">
        <v>0</v>
      </c>
      <c r="L436" s="313">
        <v>0</v>
      </c>
      <c r="M436" s="313">
        <v>0</v>
      </c>
      <c r="N436" s="313">
        <v>0</v>
      </c>
      <c r="O436" s="313">
        <v>0</v>
      </c>
      <c r="P436" s="313">
        <v>0</v>
      </c>
      <c r="Q436" s="313">
        <v>0</v>
      </c>
      <c r="R436" s="313">
        <v>0</v>
      </c>
      <c r="S436" s="313">
        <v>0</v>
      </c>
      <c r="T436" s="313">
        <v>0</v>
      </c>
      <c r="U436" s="313">
        <v>0</v>
      </c>
      <c r="V436" s="313">
        <v>0</v>
      </c>
      <c r="W436" s="313">
        <v>0</v>
      </c>
      <c r="X436" s="313">
        <v>0</v>
      </c>
      <c r="Y436" s="313">
        <v>0</v>
      </c>
      <c r="Z436" s="313">
        <v>0</v>
      </c>
      <c r="AA436" s="313">
        <v>0</v>
      </c>
      <c r="AB436" s="313">
        <v>0</v>
      </c>
      <c r="AC436" s="313">
        <v>0</v>
      </c>
      <c r="AD436" s="313">
        <v>0</v>
      </c>
      <c r="AE436" s="313">
        <v>0</v>
      </c>
      <c r="AF436" s="313">
        <v>0</v>
      </c>
      <c r="AG436" s="313">
        <v>0</v>
      </c>
      <c r="AH436" s="313">
        <v>0</v>
      </c>
      <c r="AI436" s="313">
        <v>0</v>
      </c>
      <c r="AJ436" s="313">
        <v>0</v>
      </c>
      <c r="AK436" s="313">
        <v>0</v>
      </c>
      <c r="AL436" s="313">
        <v>0</v>
      </c>
      <c r="AM436" s="313">
        <v>0</v>
      </c>
      <c r="AN436" s="313">
        <v>0</v>
      </c>
      <c r="AO436" s="313">
        <v>0</v>
      </c>
      <c r="AP436" s="313">
        <v>0</v>
      </c>
      <c r="AQ436" s="313">
        <v>0</v>
      </c>
      <c r="AR436" s="316">
        <f t="shared" si="445"/>
        <v>0</v>
      </c>
      <c r="AS436" s="316">
        <f t="shared" si="446"/>
        <v>0</v>
      </c>
    </row>
    <row r="437" spans="1:45" x14ac:dyDescent="0.3">
      <c r="A437" s="302" t="s">
        <v>618</v>
      </c>
      <c r="B437" s="300" t="s">
        <v>619</v>
      </c>
      <c r="C437" s="301" t="s">
        <v>748</v>
      </c>
      <c r="D437" s="313">
        <v>0</v>
      </c>
      <c r="E437" s="313">
        <v>0</v>
      </c>
      <c r="F437" s="313">
        <v>0</v>
      </c>
      <c r="G437" s="313">
        <v>0</v>
      </c>
      <c r="H437" s="313">
        <v>0</v>
      </c>
      <c r="I437" s="313">
        <v>0</v>
      </c>
      <c r="J437" s="313">
        <v>0</v>
      </c>
      <c r="K437" s="313">
        <v>0</v>
      </c>
      <c r="L437" s="313">
        <v>0</v>
      </c>
      <c r="M437" s="313">
        <v>0</v>
      </c>
      <c r="N437" s="313">
        <v>0</v>
      </c>
      <c r="O437" s="313">
        <v>0</v>
      </c>
      <c r="P437" s="313">
        <v>0</v>
      </c>
      <c r="Q437" s="313">
        <v>0</v>
      </c>
      <c r="R437" s="313">
        <v>0</v>
      </c>
      <c r="S437" s="313">
        <v>0</v>
      </c>
      <c r="T437" s="313">
        <v>0</v>
      </c>
      <c r="U437" s="313">
        <v>0</v>
      </c>
      <c r="V437" s="313">
        <v>0</v>
      </c>
      <c r="W437" s="313">
        <v>0</v>
      </c>
      <c r="X437" s="313">
        <v>0</v>
      </c>
      <c r="Y437" s="313">
        <v>0</v>
      </c>
      <c r="Z437" s="313">
        <v>0</v>
      </c>
      <c r="AA437" s="313">
        <v>0</v>
      </c>
      <c r="AB437" s="313">
        <v>0</v>
      </c>
      <c r="AC437" s="313">
        <v>0</v>
      </c>
      <c r="AD437" s="313">
        <v>0</v>
      </c>
      <c r="AE437" s="313">
        <v>0</v>
      </c>
      <c r="AF437" s="313">
        <v>0</v>
      </c>
      <c r="AG437" s="313">
        <v>0</v>
      </c>
      <c r="AH437" s="313">
        <v>0</v>
      </c>
      <c r="AI437" s="313">
        <v>0</v>
      </c>
      <c r="AJ437" s="313">
        <v>0</v>
      </c>
      <c r="AK437" s="313">
        <v>0</v>
      </c>
      <c r="AL437" s="313">
        <v>0</v>
      </c>
      <c r="AM437" s="313">
        <v>0</v>
      </c>
      <c r="AN437" s="313">
        <v>0</v>
      </c>
      <c r="AO437" s="313">
        <v>0</v>
      </c>
      <c r="AP437" s="313">
        <v>0</v>
      </c>
      <c r="AQ437" s="313">
        <v>0</v>
      </c>
      <c r="AR437" s="316">
        <f t="shared" si="445"/>
        <v>0</v>
      </c>
      <c r="AS437" s="316">
        <f t="shared" si="446"/>
        <v>0</v>
      </c>
    </row>
    <row r="438" spans="1:45" s="342" customFormat="1" ht="18" customHeight="1" x14ac:dyDescent="0.3">
      <c r="A438" s="331" t="s">
        <v>1110</v>
      </c>
      <c r="B438" s="341" t="s">
        <v>1128</v>
      </c>
      <c r="C438" s="333" t="s">
        <v>748</v>
      </c>
      <c r="D438" s="334"/>
      <c r="E438" s="334"/>
      <c r="F438" s="334">
        <f>'[2]ИП (корректировка на 2023 г'!$L$159/1000</f>
        <v>0</v>
      </c>
      <c r="G438" s="334">
        <f>'[3]ИП (корректировка на 2023 г'!$M$159/1000</f>
        <v>0</v>
      </c>
      <c r="H438" s="334">
        <v>9.1100259999999995</v>
      </c>
      <c r="I438" s="334">
        <f>'[5]ИП (корректировка на 2024 г'!$N$185/1000</f>
        <v>9.1100259999999995</v>
      </c>
      <c r="J438" s="334">
        <v>8.8021440000000002</v>
      </c>
      <c r="K438" s="334">
        <f>'[5]ИП (корректировка на 2024 г'!$P$185/1000</f>
        <v>8.8021440000000002</v>
      </c>
      <c r="L438" s="334">
        <v>8.4082480000000004</v>
      </c>
      <c r="M438" s="334">
        <f>'[5]ИП (корректировка на 2024 г'!$R$185/1000</f>
        <v>8.4082480000000004</v>
      </c>
      <c r="N438" s="334">
        <v>7.9176669999999998</v>
      </c>
      <c r="O438" s="334">
        <f>'[5]ИП (корректировка на 2024 г'!$T$185/1000</f>
        <v>7.9176669999999989</v>
      </c>
      <c r="P438" s="334">
        <v>7.3188069999999996</v>
      </c>
      <c r="Q438" s="334">
        <f>'[5]ИП (корректировка на 2024 г'!$V$185/1000</f>
        <v>7.3188070000000005</v>
      </c>
      <c r="R438" s="334">
        <v>6.5987809999999998</v>
      </c>
      <c r="S438" s="334">
        <f>'[5]ИП (корректировка на 2024 г'!$X$185/1000</f>
        <v>6.5987809999999989</v>
      </c>
      <c r="T438" s="334">
        <v>5.7434070000000004</v>
      </c>
      <c r="U438" s="334">
        <f>'[5]ИП (корректировка на 2024 г'!$Z$185/1000</f>
        <v>5.7434070000000004</v>
      </c>
      <c r="V438" s="334">
        <v>4.7367410000000003</v>
      </c>
      <c r="W438" s="334">
        <f>'[5]ИП (корректировка на 2024 г'!$AB$185/1000</f>
        <v>4.7367410000000003</v>
      </c>
      <c r="X438" s="334">
        <v>3.561159</v>
      </c>
      <c r="Y438" s="334">
        <f>'[5]ИП (корректировка на 2024 г'!$AD$185/1000</f>
        <v>3.561159</v>
      </c>
      <c r="Z438" s="334">
        <v>2.1800990000000002</v>
      </c>
      <c r="AA438" s="334">
        <f>'[5]ИП (корректировка на 2024 г'!$AF$185/1000</f>
        <v>2.1800990000000002</v>
      </c>
      <c r="AB438" s="334">
        <v>0.68360399999999988</v>
      </c>
      <c r="AC438" s="334">
        <f>'[5]ИП (корректировка на 2024 г'!$AH$185/1000</f>
        <v>0.68360399999999988</v>
      </c>
      <c r="AD438" s="334">
        <v>2.8777999999999998E-2</v>
      </c>
      <c r="AE438" s="334">
        <f>'[5]ИП (корректировка на 2024 г'!$AJ$185/1000</f>
        <v>2.8777999999999998E-2</v>
      </c>
      <c r="AF438" s="334">
        <v>0</v>
      </c>
      <c r="AG438" s="334">
        <f>'[5]ИП (корректировка на 2024 г'!$AL$185/1000</f>
        <v>0</v>
      </c>
      <c r="AH438" s="334">
        <v>0</v>
      </c>
      <c r="AI438" s="334">
        <f>'[5]ИП (корректировка на 2024 г'!$AN$185/1000</f>
        <v>0</v>
      </c>
      <c r="AJ438" s="334">
        <v>0</v>
      </c>
      <c r="AK438" s="334">
        <f>'[5]ИП (корректировка на 2024 г'!$AP$185/1000</f>
        <v>0</v>
      </c>
      <c r="AL438" s="334">
        <v>0</v>
      </c>
      <c r="AM438" s="334">
        <f>'[5]ИП (корректировка на 2024 г'!$AR$185/1000</f>
        <v>0</v>
      </c>
      <c r="AN438" s="334">
        <v>0</v>
      </c>
      <c r="AO438" s="334">
        <f>'[5]ИП (корректировка на 2024 г'!$AR$185/1000</f>
        <v>0</v>
      </c>
      <c r="AP438" s="334">
        <v>0</v>
      </c>
      <c r="AQ438" s="334">
        <f>'[5]ИП (корректировка на 2024 г'!$AR$185/1000</f>
        <v>0</v>
      </c>
      <c r="AR438" s="339">
        <f t="shared" si="445"/>
        <v>65.089461000000014</v>
      </c>
      <c r="AS438" s="339">
        <f t="shared" si="446"/>
        <v>65.089461000000014</v>
      </c>
    </row>
    <row r="439" spans="1:45" s="298" customFormat="1" x14ac:dyDescent="0.3">
      <c r="A439" s="302" t="s">
        <v>1111</v>
      </c>
      <c r="B439" s="300" t="s">
        <v>1112</v>
      </c>
      <c r="C439" s="301" t="s">
        <v>748</v>
      </c>
      <c r="D439" s="313">
        <v>0</v>
      </c>
      <c r="E439" s="313">
        <v>0</v>
      </c>
      <c r="F439" s="313">
        <v>0</v>
      </c>
      <c r="G439" s="313">
        <v>0</v>
      </c>
      <c r="H439" s="313">
        <v>0</v>
      </c>
      <c r="I439" s="313">
        <v>0</v>
      </c>
      <c r="J439" s="313">
        <v>0</v>
      </c>
      <c r="K439" s="313">
        <v>0</v>
      </c>
      <c r="L439" s="313">
        <v>0</v>
      </c>
      <c r="M439" s="313">
        <v>0</v>
      </c>
      <c r="N439" s="313">
        <v>0</v>
      </c>
      <c r="O439" s="313">
        <v>0</v>
      </c>
      <c r="P439" s="313">
        <v>0</v>
      </c>
      <c r="Q439" s="313">
        <v>0</v>
      </c>
      <c r="R439" s="313">
        <v>0</v>
      </c>
      <c r="S439" s="313">
        <v>0</v>
      </c>
      <c r="T439" s="313">
        <v>0</v>
      </c>
      <c r="U439" s="313">
        <v>0</v>
      </c>
      <c r="V439" s="313">
        <v>0</v>
      </c>
      <c r="W439" s="313">
        <v>0</v>
      </c>
      <c r="X439" s="313">
        <v>0</v>
      </c>
      <c r="Y439" s="313">
        <v>0</v>
      </c>
      <c r="Z439" s="313">
        <v>0</v>
      </c>
      <c r="AA439" s="313">
        <v>0</v>
      </c>
      <c r="AB439" s="313">
        <v>0</v>
      </c>
      <c r="AC439" s="313">
        <v>0</v>
      </c>
      <c r="AD439" s="313">
        <v>0</v>
      </c>
      <c r="AE439" s="313">
        <v>0</v>
      </c>
      <c r="AF439" s="313">
        <v>0</v>
      </c>
      <c r="AG439" s="313">
        <v>0</v>
      </c>
      <c r="AH439" s="313">
        <v>0</v>
      </c>
      <c r="AI439" s="313">
        <v>0</v>
      </c>
      <c r="AJ439" s="313">
        <v>0</v>
      </c>
      <c r="AK439" s="313">
        <v>0</v>
      </c>
      <c r="AL439" s="313">
        <v>0</v>
      </c>
      <c r="AM439" s="313">
        <v>0</v>
      </c>
      <c r="AN439" s="313">
        <v>0</v>
      </c>
      <c r="AO439" s="313">
        <v>0</v>
      </c>
      <c r="AP439" s="313">
        <v>0</v>
      </c>
      <c r="AQ439" s="313">
        <v>0</v>
      </c>
      <c r="AR439" s="316">
        <f t="shared" si="445"/>
        <v>0</v>
      </c>
      <c r="AS439" s="316">
        <f t="shared" si="446"/>
        <v>0</v>
      </c>
    </row>
    <row r="440" spans="1:45" x14ac:dyDescent="0.3">
      <c r="A440" s="302" t="s">
        <v>19</v>
      </c>
      <c r="B440" s="153" t="s">
        <v>221</v>
      </c>
      <c r="C440" s="301" t="s">
        <v>748</v>
      </c>
      <c r="D440" s="313">
        <f t="shared" ref="D440:E440" si="551">D441</f>
        <v>0</v>
      </c>
      <c r="E440" s="313">
        <f t="shared" si="551"/>
        <v>0</v>
      </c>
      <c r="F440" s="313">
        <f>F441</f>
        <v>0</v>
      </c>
      <c r="G440" s="313">
        <f>G441</f>
        <v>0</v>
      </c>
      <c r="H440" s="313">
        <v>0</v>
      </c>
      <c r="I440" s="313">
        <f t="shared" ref="I440:AQ440" si="552">I441</f>
        <v>0</v>
      </c>
      <c r="J440" s="313">
        <v>0</v>
      </c>
      <c r="K440" s="313">
        <f t="shared" si="552"/>
        <v>0</v>
      </c>
      <c r="L440" s="313">
        <v>0</v>
      </c>
      <c r="M440" s="313">
        <f t="shared" si="552"/>
        <v>0</v>
      </c>
      <c r="N440" s="313">
        <v>1538.3216520000001</v>
      </c>
      <c r="O440" s="313">
        <f t="shared" si="552"/>
        <v>0</v>
      </c>
      <c r="P440" s="313">
        <v>0</v>
      </c>
      <c r="Q440" s="313">
        <f t="shared" si="552"/>
        <v>1538.3216520000001</v>
      </c>
      <c r="R440" s="313">
        <v>0</v>
      </c>
      <c r="S440" s="313">
        <f t="shared" si="552"/>
        <v>0</v>
      </c>
      <c r="T440" s="313">
        <v>0</v>
      </c>
      <c r="U440" s="313">
        <f t="shared" si="552"/>
        <v>0</v>
      </c>
      <c r="V440" s="313">
        <v>0</v>
      </c>
      <c r="W440" s="313">
        <f t="shared" si="552"/>
        <v>0</v>
      </c>
      <c r="X440" s="313">
        <v>0</v>
      </c>
      <c r="Y440" s="313">
        <f t="shared" si="552"/>
        <v>0</v>
      </c>
      <c r="Z440" s="313">
        <v>0</v>
      </c>
      <c r="AA440" s="313">
        <f t="shared" si="552"/>
        <v>0</v>
      </c>
      <c r="AB440" s="313">
        <v>0</v>
      </c>
      <c r="AC440" s="313">
        <f t="shared" si="552"/>
        <v>0</v>
      </c>
      <c r="AD440" s="313">
        <v>0</v>
      </c>
      <c r="AE440" s="313">
        <f t="shared" si="552"/>
        <v>0</v>
      </c>
      <c r="AF440" s="313">
        <v>0</v>
      </c>
      <c r="AG440" s="313">
        <f t="shared" si="552"/>
        <v>0</v>
      </c>
      <c r="AH440" s="313">
        <v>0</v>
      </c>
      <c r="AI440" s="313">
        <f t="shared" si="552"/>
        <v>0</v>
      </c>
      <c r="AJ440" s="313">
        <v>0</v>
      </c>
      <c r="AK440" s="313">
        <f t="shared" si="552"/>
        <v>0</v>
      </c>
      <c r="AL440" s="313">
        <v>0</v>
      </c>
      <c r="AM440" s="313">
        <f t="shared" si="552"/>
        <v>0</v>
      </c>
      <c r="AN440" s="313">
        <v>0</v>
      </c>
      <c r="AO440" s="313">
        <f t="shared" si="552"/>
        <v>0</v>
      </c>
      <c r="AP440" s="313">
        <v>0</v>
      </c>
      <c r="AQ440" s="313">
        <f t="shared" si="552"/>
        <v>0</v>
      </c>
      <c r="AR440" s="316">
        <f t="shared" si="445"/>
        <v>1538.3216520000001</v>
      </c>
      <c r="AS440" s="316">
        <f t="shared" si="446"/>
        <v>1538.3216520000001</v>
      </c>
    </row>
    <row r="441" spans="1:45" s="340" customFormat="1" x14ac:dyDescent="0.3">
      <c r="A441" s="331" t="s">
        <v>23</v>
      </c>
      <c r="B441" s="337" t="s">
        <v>222</v>
      </c>
      <c r="C441" s="333" t="s">
        <v>748</v>
      </c>
      <c r="D441" s="334"/>
      <c r="E441" s="334"/>
      <c r="F441" s="334">
        <f>'[2]ИП (корректировка на 2023 г'!$L$160/1000</f>
        <v>0</v>
      </c>
      <c r="G441" s="334">
        <f>'[3]ИП (корректировка на 2023 г'!$M$160/1000</f>
        <v>0</v>
      </c>
      <c r="H441" s="334">
        <v>0</v>
      </c>
      <c r="I441" s="334">
        <f>'[5]ИП (корректировка на 2021 г (2)'!O160/1000</f>
        <v>0</v>
      </c>
      <c r="J441" s="334">
        <v>0</v>
      </c>
      <c r="K441" s="334">
        <f>'[5]ИП (корректировка на 2024 г'!$P$186/1000</f>
        <v>0</v>
      </c>
      <c r="L441" s="334">
        <v>0</v>
      </c>
      <c r="M441" s="334">
        <f>'[5]ИП (корректировка на 2024 г'!$R$186/1000</f>
        <v>0</v>
      </c>
      <c r="N441" s="334">
        <v>1538.3216520000001</v>
      </c>
      <c r="O441" s="334">
        <f>'[5]ИП (корректировка на 2024 г'!$T$186/1000</f>
        <v>0</v>
      </c>
      <c r="P441" s="334">
        <v>0</v>
      </c>
      <c r="Q441" s="334">
        <f>'[5]ИП (корректировка на 2024 г'!$V$186/1000</f>
        <v>1538.3216520000001</v>
      </c>
      <c r="R441" s="334">
        <v>0</v>
      </c>
      <c r="S441" s="334">
        <f>'[5]ИП (корректировка на 2024 г'!$X$186/1000</f>
        <v>0</v>
      </c>
      <c r="T441" s="334">
        <v>0</v>
      </c>
      <c r="U441" s="334">
        <f>'[5]ИП (корректировка на 2024 г'!$Z$186/1000</f>
        <v>0</v>
      </c>
      <c r="V441" s="334">
        <v>0</v>
      </c>
      <c r="W441" s="334">
        <f>'[5]ИП (корректировка на 2024 г'!$AB$186/1000</f>
        <v>0</v>
      </c>
      <c r="X441" s="334">
        <v>0</v>
      </c>
      <c r="Y441" s="334">
        <f>'[5]ИП (корректировка на 2024 г'!$AD$186/1000</f>
        <v>0</v>
      </c>
      <c r="Z441" s="334">
        <v>0</v>
      </c>
      <c r="AA441" s="334">
        <f>'[5]ИП (корректировка на 2024 г'!$AF$186/1000</f>
        <v>0</v>
      </c>
      <c r="AB441" s="334">
        <v>0</v>
      </c>
      <c r="AC441" s="334">
        <f>'[5]ИП (корректировка на 2024 г'!$AH$186/1000</f>
        <v>0</v>
      </c>
      <c r="AD441" s="334">
        <v>0</v>
      </c>
      <c r="AE441" s="334">
        <f>'[5]ИП (корректировка на 2024 г'!$AJ$186/1000</f>
        <v>0</v>
      </c>
      <c r="AF441" s="334">
        <v>0</v>
      </c>
      <c r="AG441" s="334">
        <f>'[5]ИП (корректировка на 2024 г'!$AL$186/1000</f>
        <v>0</v>
      </c>
      <c r="AH441" s="334">
        <v>0</v>
      </c>
      <c r="AI441" s="334">
        <f>'[5]ИП (корректировка на 2024 г'!$AN$186/1000</f>
        <v>0</v>
      </c>
      <c r="AJ441" s="334">
        <v>0</v>
      </c>
      <c r="AK441" s="334">
        <f>'[5]ИП (корректировка на 2024 г'!$AP$186/1000</f>
        <v>0</v>
      </c>
      <c r="AL441" s="334">
        <v>0</v>
      </c>
      <c r="AM441" s="334">
        <f>'[5]ИП (корректировка на 2024 г'!$AR$186/1000</f>
        <v>0</v>
      </c>
      <c r="AN441" s="334">
        <v>0</v>
      </c>
      <c r="AO441" s="334">
        <f>'[5]ИП (корректировка на 2024 г'!$AR$186/1000</f>
        <v>0</v>
      </c>
      <c r="AP441" s="334">
        <v>0</v>
      </c>
      <c r="AQ441" s="334">
        <f>'[5]ИП (корректировка на 2024 г'!$AR$186/1000</f>
        <v>0</v>
      </c>
      <c r="AR441" s="339">
        <f t="shared" si="445"/>
        <v>1538.3216520000001</v>
      </c>
      <c r="AS441" s="339">
        <f t="shared" si="446"/>
        <v>1538.3216520000001</v>
      </c>
    </row>
    <row r="442" spans="1:45" ht="18" x14ac:dyDescent="0.3">
      <c r="A442" s="302" t="s">
        <v>24</v>
      </c>
      <c r="B442" s="285" t="s">
        <v>223</v>
      </c>
      <c r="C442" s="301" t="s">
        <v>748</v>
      </c>
      <c r="D442" s="313">
        <v>0</v>
      </c>
      <c r="E442" s="313">
        <v>0</v>
      </c>
      <c r="F442" s="313">
        <v>0</v>
      </c>
      <c r="G442" s="317">
        <v>0</v>
      </c>
      <c r="H442" s="317">
        <v>0</v>
      </c>
      <c r="I442" s="316">
        <v>0</v>
      </c>
      <c r="J442" s="316">
        <v>0</v>
      </c>
      <c r="K442" s="316">
        <v>0</v>
      </c>
      <c r="L442" s="316">
        <v>0</v>
      </c>
      <c r="M442" s="316">
        <v>0</v>
      </c>
      <c r="N442" s="316">
        <v>0</v>
      </c>
      <c r="O442" s="316">
        <v>0</v>
      </c>
      <c r="P442" s="316">
        <v>0</v>
      </c>
      <c r="Q442" s="316">
        <v>0</v>
      </c>
      <c r="R442" s="316">
        <v>0</v>
      </c>
      <c r="S442" s="316">
        <v>0</v>
      </c>
      <c r="T442" s="316">
        <v>0</v>
      </c>
      <c r="U442" s="316">
        <v>0</v>
      </c>
      <c r="V442" s="316">
        <v>0</v>
      </c>
      <c r="W442" s="316">
        <v>0</v>
      </c>
      <c r="X442" s="316">
        <v>0</v>
      </c>
      <c r="Y442" s="316">
        <v>0</v>
      </c>
      <c r="Z442" s="316">
        <v>0</v>
      </c>
      <c r="AA442" s="316">
        <v>0</v>
      </c>
      <c r="AB442" s="316">
        <v>0</v>
      </c>
      <c r="AC442" s="316">
        <v>0</v>
      </c>
      <c r="AD442" s="316">
        <v>0</v>
      </c>
      <c r="AE442" s="316">
        <v>0</v>
      </c>
      <c r="AF442" s="316">
        <v>0</v>
      </c>
      <c r="AG442" s="316">
        <v>0</v>
      </c>
      <c r="AH442" s="316">
        <v>0</v>
      </c>
      <c r="AI442" s="316">
        <v>0</v>
      </c>
      <c r="AJ442" s="316">
        <v>0</v>
      </c>
      <c r="AK442" s="316">
        <v>0</v>
      </c>
      <c r="AL442" s="316">
        <v>0</v>
      </c>
      <c r="AM442" s="316">
        <v>0</v>
      </c>
      <c r="AN442" s="316">
        <v>0</v>
      </c>
      <c r="AO442" s="316">
        <v>0</v>
      </c>
      <c r="AP442" s="316">
        <v>0</v>
      </c>
      <c r="AQ442" s="316">
        <v>0</v>
      </c>
      <c r="AR442" s="316">
        <f t="shared" si="445"/>
        <v>0</v>
      </c>
      <c r="AS442" s="316">
        <f t="shared" si="446"/>
        <v>0</v>
      </c>
    </row>
    <row r="443" spans="1:45" ht="18" x14ac:dyDescent="0.3">
      <c r="A443" s="302" t="s">
        <v>30</v>
      </c>
      <c r="B443" s="285" t="s">
        <v>1139</v>
      </c>
      <c r="C443" s="301" t="s">
        <v>748</v>
      </c>
      <c r="D443" s="313">
        <v>0</v>
      </c>
      <c r="E443" s="313">
        <v>0</v>
      </c>
      <c r="F443" s="313">
        <v>0</v>
      </c>
      <c r="G443" s="317">
        <v>0</v>
      </c>
      <c r="H443" s="317">
        <v>0</v>
      </c>
      <c r="I443" s="316">
        <v>0</v>
      </c>
      <c r="J443" s="316">
        <v>0</v>
      </c>
      <c r="K443" s="316">
        <v>0</v>
      </c>
      <c r="L443" s="316">
        <v>0</v>
      </c>
      <c r="M443" s="316">
        <v>0</v>
      </c>
      <c r="N443" s="316">
        <v>0</v>
      </c>
      <c r="O443" s="316">
        <v>0</v>
      </c>
      <c r="P443" s="316">
        <v>0</v>
      </c>
      <c r="Q443" s="316">
        <v>0</v>
      </c>
      <c r="R443" s="316">
        <v>0</v>
      </c>
      <c r="S443" s="316">
        <v>0</v>
      </c>
      <c r="T443" s="316">
        <v>0</v>
      </c>
      <c r="U443" s="316">
        <v>0</v>
      </c>
      <c r="V443" s="316">
        <v>0</v>
      </c>
      <c r="W443" s="316">
        <v>0</v>
      </c>
      <c r="X443" s="316">
        <v>0</v>
      </c>
      <c r="Y443" s="316">
        <v>0</v>
      </c>
      <c r="Z443" s="316">
        <v>0</v>
      </c>
      <c r="AA443" s="316">
        <v>0</v>
      </c>
      <c r="AB443" s="316">
        <v>0</v>
      </c>
      <c r="AC443" s="316">
        <v>0</v>
      </c>
      <c r="AD443" s="316">
        <v>0</v>
      </c>
      <c r="AE443" s="316">
        <v>0</v>
      </c>
      <c r="AF443" s="316">
        <v>0</v>
      </c>
      <c r="AG443" s="316">
        <v>0</v>
      </c>
      <c r="AH443" s="316">
        <v>0</v>
      </c>
      <c r="AI443" s="316">
        <v>0</v>
      </c>
      <c r="AJ443" s="316">
        <v>0</v>
      </c>
      <c r="AK443" s="316">
        <v>0</v>
      </c>
      <c r="AL443" s="316">
        <v>0</v>
      </c>
      <c r="AM443" s="316">
        <v>0</v>
      </c>
      <c r="AN443" s="316">
        <v>0</v>
      </c>
      <c r="AO443" s="316">
        <v>0</v>
      </c>
      <c r="AP443" s="316">
        <v>0</v>
      </c>
      <c r="AQ443" s="316">
        <v>0</v>
      </c>
      <c r="AR443" s="316">
        <f t="shared" si="445"/>
        <v>0</v>
      </c>
      <c r="AS443" s="316">
        <f t="shared" si="446"/>
        <v>0</v>
      </c>
    </row>
    <row r="444" spans="1:45" ht="18" x14ac:dyDescent="0.3">
      <c r="A444" s="302" t="s">
        <v>38</v>
      </c>
      <c r="B444" s="285" t="s">
        <v>224</v>
      </c>
      <c r="C444" s="301" t="s">
        <v>748</v>
      </c>
      <c r="D444" s="313">
        <v>0</v>
      </c>
      <c r="E444" s="313">
        <v>0</v>
      </c>
      <c r="F444" s="313">
        <v>0</v>
      </c>
      <c r="G444" s="317">
        <v>0</v>
      </c>
      <c r="H444" s="317">
        <v>0</v>
      </c>
      <c r="I444" s="316">
        <v>0</v>
      </c>
      <c r="J444" s="316">
        <v>0</v>
      </c>
      <c r="K444" s="316">
        <v>0</v>
      </c>
      <c r="L444" s="316">
        <v>0</v>
      </c>
      <c r="M444" s="316">
        <v>0</v>
      </c>
      <c r="N444" s="316">
        <v>0</v>
      </c>
      <c r="O444" s="316">
        <v>0</v>
      </c>
      <c r="P444" s="316">
        <v>0</v>
      </c>
      <c r="Q444" s="316">
        <v>0</v>
      </c>
      <c r="R444" s="316">
        <v>0</v>
      </c>
      <c r="S444" s="316">
        <v>0</v>
      </c>
      <c r="T444" s="316">
        <v>0</v>
      </c>
      <c r="U444" s="316">
        <v>0</v>
      </c>
      <c r="V444" s="316">
        <v>0</v>
      </c>
      <c r="W444" s="316">
        <v>0</v>
      </c>
      <c r="X444" s="316">
        <v>0</v>
      </c>
      <c r="Y444" s="316">
        <v>0</v>
      </c>
      <c r="Z444" s="316">
        <v>0</v>
      </c>
      <c r="AA444" s="316">
        <v>0</v>
      </c>
      <c r="AB444" s="316">
        <v>0</v>
      </c>
      <c r="AC444" s="316">
        <v>0</v>
      </c>
      <c r="AD444" s="316">
        <v>0</v>
      </c>
      <c r="AE444" s="316">
        <v>0</v>
      </c>
      <c r="AF444" s="316">
        <v>0</v>
      </c>
      <c r="AG444" s="316">
        <v>0</v>
      </c>
      <c r="AH444" s="316">
        <v>0</v>
      </c>
      <c r="AI444" s="316">
        <v>0</v>
      </c>
      <c r="AJ444" s="316">
        <v>0</v>
      </c>
      <c r="AK444" s="316">
        <v>0</v>
      </c>
      <c r="AL444" s="316">
        <v>0</v>
      </c>
      <c r="AM444" s="316">
        <v>0</v>
      </c>
      <c r="AN444" s="316">
        <v>0</v>
      </c>
      <c r="AO444" s="316">
        <v>0</v>
      </c>
      <c r="AP444" s="316">
        <v>0</v>
      </c>
      <c r="AQ444" s="316">
        <v>0</v>
      </c>
      <c r="AR444" s="316">
        <f t="shared" si="445"/>
        <v>0</v>
      </c>
      <c r="AS444" s="316">
        <f t="shared" si="446"/>
        <v>0</v>
      </c>
    </row>
    <row r="445" spans="1:45" ht="18" x14ac:dyDescent="0.3">
      <c r="A445" s="302" t="s">
        <v>39</v>
      </c>
      <c r="B445" s="285" t="s">
        <v>225</v>
      </c>
      <c r="C445" s="301" t="s">
        <v>748</v>
      </c>
      <c r="D445" s="313">
        <v>0</v>
      </c>
      <c r="E445" s="313">
        <v>0</v>
      </c>
      <c r="F445" s="313">
        <v>0</v>
      </c>
      <c r="G445" s="317">
        <v>0</v>
      </c>
      <c r="H445" s="317">
        <v>0</v>
      </c>
      <c r="I445" s="316">
        <v>0</v>
      </c>
      <c r="J445" s="316">
        <v>0</v>
      </c>
      <c r="K445" s="316">
        <v>0</v>
      </c>
      <c r="L445" s="316">
        <v>0</v>
      </c>
      <c r="M445" s="316">
        <v>0</v>
      </c>
      <c r="N445" s="316">
        <v>0</v>
      </c>
      <c r="O445" s="316">
        <v>0</v>
      </c>
      <c r="P445" s="316">
        <v>0</v>
      </c>
      <c r="Q445" s="316">
        <v>0</v>
      </c>
      <c r="R445" s="316">
        <v>0</v>
      </c>
      <c r="S445" s="316">
        <v>0</v>
      </c>
      <c r="T445" s="316">
        <v>0</v>
      </c>
      <c r="U445" s="316">
        <v>0</v>
      </c>
      <c r="V445" s="316">
        <v>0</v>
      </c>
      <c r="W445" s="316">
        <v>0</v>
      </c>
      <c r="X445" s="316">
        <v>0</v>
      </c>
      <c r="Y445" s="316">
        <v>0</v>
      </c>
      <c r="Z445" s="316">
        <v>0</v>
      </c>
      <c r="AA445" s="316">
        <v>0</v>
      </c>
      <c r="AB445" s="316">
        <v>0</v>
      </c>
      <c r="AC445" s="316">
        <v>0</v>
      </c>
      <c r="AD445" s="316">
        <v>0</v>
      </c>
      <c r="AE445" s="316">
        <v>0</v>
      </c>
      <c r="AF445" s="316">
        <v>0</v>
      </c>
      <c r="AG445" s="316">
        <v>0</v>
      </c>
      <c r="AH445" s="316">
        <v>0</v>
      </c>
      <c r="AI445" s="316">
        <v>0</v>
      </c>
      <c r="AJ445" s="316">
        <v>0</v>
      </c>
      <c r="AK445" s="316">
        <v>0</v>
      </c>
      <c r="AL445" s="316">
        <v>0</v>
      </c>
      <c r="AM445" s="316">
        <v>0</v>
      </c>
      <c r="AN445" s="316">
        <v>0</v>
      </c>
      <c r="AO445" s="316">
        <v>0</v>
      </c>
      <c r="AP445" s="316">
        <v>0</v>
      </c>
      <c r="AQ445" s="316">
        <v>0</v>
      </c>
      <c r="AR445" s="316">
        <f t="shared" ref="AR445:AR463" si="553">J445+L445+N445+P445+R445+T445+V445+X445+Z445+AB445+AD445+AF445+AH445+AJ445+AL445+AN445+AP445+D445+E445+F445+G445+H445</f>
        <v>0</v>
      </c>
      <c r="AS445" s="316">
        <f t="shared" ref="AS445:AS463" si="554">K445+M445+O445+Q445+S445+U445+W445+Y445+AA445+AC445+AE445+AG445+AI445+AK445+AM445+AO445+AQ445+D445+E445+F445+G445+I445</f>
        <v>0</v>
      </c>
    </row>
    <row r="446" spans="1:45" ht="18" x14ac:dyDescent="0.3">
      <c r="A446" s="302" t="s">
        <v>113</v>
      </c>
      <c r="B446" s="141" t="s">
        <v>620</v>
      </c>
      <c r="C446" s="301" t="s">
        <v>748</v>
      </c>
      <c r="D446" s="313">
        <v>0</v>
      </c>
      <c r="E446" s="313">
        <v>0</v>
      </c>
      <c r="F446" s="313">
        <v>0</v>
      </c>
      <c r="G446" s="317">
        <v>0</v>
      </c>
      <c r="H446" s="317">
        <v>0</v>
      </c>
      <c r="I446" s="316">
        <v>0</v>
      </c>
      <c r="J446" s="316">
        <v>0</v>
      </c>
      <c r="K446" s="316">
        <v>0</v>
      </c>
      <c r="L446" s="316">
        <v>0</v>
      </c>
      <c r="M446" s="316">
        <v>0</v>
      </c>
      <c r="N446" s="316">
        <v>0</v>
      </c>
      <c r="O446" s="316">
        <v>0</v>
      </c>
      <c r="P446" s="316">
        <v>0</v>
      </c>
      <c r="Q446" s="316">
        <v>0</v>
      </c>
      <c r="R446" s="316">
        <v>0</v>
      </c>
      <c r="S446" s="316">
        <v>0</v>
      </c>
      <c r="T446" s="316">
        <v>0</v>
      </c>
      <c r="U446" s="316">
        <v>0</v>
      </c>
      <c r="V446" s="316">
        <v>0</v>
      </c>
      <c r="W446" s="316">
        <v>0</v>
      </c>
      <c r="X446" s="316">
        <v>0</v>
      </c>
      <c r="Y446" s="316">
        <v>0</v>
      </c>
      <c r="Z446" s="316">
        <v>0</v>
      </c>
      <c r="AA446" s="316">
        <v>0</v>
      </c>
      <c r="AB446" s="316">
        <v>0</v>
      </c>
      <c r="AC446" s="316">
        <v>0</v>
      </c>
      <c r="AD446" s="316">
        <v>0</v>
      </c>
      <c r="AE446" s="316">
        <v>0</v>
      </c>
      <c r="AF446" s="316">
        <v>0</v>
      </c>
      <c r="AG446" s="316">
        <v>0</v>
      </c>
      <c r="AH446" s="316">
        <v>0</v>
      </c>
      <c r="AI446" s="316">
        <v>0</v>
      </c>
      <c r="AJ446" s="316">
        <v>0</v>
      </c>
      <c r="AK446" s="316">
        <v>0</v>
      </c>
      <c r="AL446" s="316">
        <v>0</v>
      </c>
      <c r="AM446" s="316">
        <v>0</v>
      </c>
      <c r="AN446" s="316">
        <v>0</v>
      </c>
      <c r="AO446" s="316">
        <v>0</v>
      </c>
      <c r="AP446" s="316">
        <v>0</v>
      </c>
      <c r="AQ446" s="316">
        <v>0</v>
      </c>
      <c r="AR446" s="316">
        <f t="shared" si="553"/>
        <v>0</v>
      </c>
      <c r="AS446" s="316">
        <f t="shared" si="554"/>
        <v>0</v>
      </c>
    </row>
    <row r="447" spans="1:45" ht="31.2" x14ac:dyDescent="0.3">
      <c r="A447" s="302" t="s">
        <v>739</v>
      </c>
      <c r="B447" s="286" t="s">
        <v>731</v>
      </c>
      <c r="C447" s="301" t="s">
        <v>748</v>
      </c>
      <c r="D447" s="313">
        <v>0</v>
      </c>
      <c r="E447" s="313">
        <v>0</v>
      </c>
      <c r="F447" s="313">
        <v>0</v>
      </c>
      <c r="G447" s="318">
        <v>0</v>
      </c>
      <c r="H447" s="318">
        <v>0</v>
      </c>
      <c r="I447" s="316">
        <v>0</v>
      </c>
      <c r="J447" s="316">
        <v>0</v>
      </c>
      <c r="K447" s="316">
        <v>0</v>
      </c>
      <c r="L447" s="316">
        <v>0</v>
      </c>
      <c r="M447" s="316">
        <v>0</v>
      </c>
      <c r="N447" s="316">
        <v>0</v>
      </c>
      <c r="O447" s="316">
        <v>0</v>
      </c>
      <c r="P447" s="316">
        <v>0</v>
      </c>
      <c r="Q447" s="316">
        <v>0</v>
      </c>
      <c r="R447" s="316">
        <v>0</v>
      </c>
      <c r="S447" s="316">
        <v>0</v>
      </c>
      <c r="T447" s="316">
        <v>0</v>
      </c>
      <c r="U447" s="316">
        <v>0</v>
      </c>
      <c r="V447" s="316">
        <v>0</v>
      </c>
      <c r="W447" s="316">
        <v>0</v>
      </c>
      <c r="X447" s="316">
        <v>0</v>
      </c>
      <c r="Y447" s="316">
        <v>0</v>
      </c>
      <c r="Z447" s="316">
        <v>0</v>
      </c>
      <c r="AA447" s="316">
        <v>0</v>
      </c>
      <c r="AB447" s="316">
        <v>0</v>
      </c>
      <c r="AC447" s="316">
        <v>0</v>
      </c>
      <c r="AD447" s="316">
        <v>0</v>
      </c>
      <c r="AE447" s="316">
        <v>0</v>
      </c>
      <c r="AF447" s="316">
        <v>0</v>
      </c>
      <c r="AG447" s="316">
        <v>0</v>
      </c>
      <c r="AH447" s="316">
        <v>0</v>
      </c>
      <c r="AI447" s="316">
        <v>0</v>
      </c>
      <c r="AJ447" s="316">
        <v>0</v>
      </c>
      <c r="AK447" s="316">
        <v>0</v>
      </c>
      <c r="AL447" s="316">
        <v>0</v>
      </c>
      <c r="AM447" s="316">
        <v>0</v>
      </c>
      <c r="AN447" s="316">
        <v>0</v>
      </c>
      <c r="AO447" s="316">
        <v>0</v>
      </c>
      <c r="AP447" s="316">
        <v>0</v>
      </c>
      <c r="AQ447" s="316">
        <v>0</v>
      </c>
      <c r="AR447" s="316">
        <f t="shared" si="553"/>
        <v>0</v>
      </c>
      <c r="AS447" s="316">
        <f t="shared" si="554"/>
        <v>0</v>
      </c>
    </row>
    <row r="448" spans="1:45" ht="18" x14ac:dyDescent="0.3">
      <c r="A448" s="302" t="s">
        <v>793</v>
      </c>
      <c r="B448" s="141" t="s">
        <v>738</v>
      </c>
      <c r="C448" s="301" t="s">
        <v>748</v>
      </c>
      <c r="D448" s="313">
        <v>0</v>
      </c>
      <c r="E448" s="313">
        <v>0</v>
      </c>
      <c r="F448" s="313">
        <v>0</v>
      </c>
      <c r="G448" s="318">
        <v>0</v>
      </c>
      <c r="H448" s="318">
        <v>0</v>
      </c>
      <c r="I448" s="316">
        <v>0</v>
      </c>
      <c r="J448" s="316">
        <v>0</v>
      </c>
      <c r="K448" s="316">
        <v>0</v>
      </c>
      <c r="L448" s="316">
        <v>0</v>
      </c>
      <c r="M448" s="316">
        <v>0</v>
      </c>
      <c r="N448" s="316">
        <v>0</v>
      </c>
      <c r="O448" s="316">
        <v>0</v>
      </c>
      <c r="P448" s="316">
        <v>0</v>
      </c>
      <c r="Q448" s="316">
        <v>0</v>
      </c>
      <c r="R448" s="316">
        <v>0</v>
      </c>
      <c r="S448" s="316">
        <v>0</v>
      </c>
      <c r="T448" s="316">
        <v>0</v>
      </c>
      <c r="U448" s="316">
        <v>0</v>
      </c>
      <c r="V448" s="316">
        <v>0</v>
      </c>
      <c r="W448" s="316">
        <v>0</v>
      </c>
      <c r="X448" s="316">
        <v>0</v>
      </c>
      <c r="Y448" s="316">
        <v>0</v>
      </c>
      <c r="Z448" s="316">
        <v>0</v>
      </c>
      <c r="AA448" s="316">
        <v>0</v>
      </c>
      <c r="AB448" s="316">
        <v>0</v>
      </c>
      <c r="AC448" s="316">
        <v>0</v>
      </c>
      <c r="AD448" s="316">
        <v>0</v>
      </c>
      <c r="AE448" s="316">
        <v>0</v>
      </c>
      <c r="AF448" s="316">
        <v>0</v>
      </c>
      <c r="AG448" s="316">
        <v>0</v>
      </c>
      <c r="AH448" s="316">
        <v>0</v>
      </c>
      <c r="AI448" s="316">
        <v>0</v>
      </c>
      <c r="AJ448" s="316">
        <v>0</v>
      </c>
      <c r="AK448" s="316">
        <v>0</v>
      </c>
      <c r="AL448" s="316">
        <v>0</v>
      </c>
      <c r="AM448" s="316">
        <v>0</v>
      </c>
      <c r="AN448" s="316">
        <v>0</v>
      </c>
      <c r="AO448" s="316">
        <v>0</v>
      </c>
      <c r="AP448" s="316">
        <v>0</v>
      </c>
      <c r="AQ448" s="316">
        <v>0</v>
      </c>
      <c r="AR448" s="316">
        <f t="shared" si="553"/>
        <v>0</v>
      </c>
      <c r="AS448" s="316">
        <f t="shared" si="554"/>
        <v>0</v>
      </c>
    </row>
    <row r="449" spans="1:45" ht="31.2" x14ac:dyDescent="0.3">
      <c r="A449" s="302" t="s">
        <v>794</v>
      </c>
      <c r="B449" s="286" t="s">
        <v>740</v>
      </c>
      <c r="C449" s="301" t="s">
        <v>748</v>
      </c>
      <c r="D449" s="313">
        <v>0</v>
      </c>
      <c r="E449" s="313">
        <v>0</v>
      </c>
      <c r="F449" s="313">
        <v>0</v>
      </c>
      <c r="G449" s="318">
        <v>0</v>
      </c>
      <c r="H449" s="318">
        <v>0</v>
      </c>
      <c r="I449" s="316">
        <v>0</v>
      </c>
      <c r="J449" s="316">
        <v>0</v>
      </c>
      <c r="K449" s="316">
        <v>0</v>
      </c>
      <c r="L449" s="316">
        <v>0</v>
      </c>
      <c r="M449" s="316">
        <v>0</v>
      </c>
      <c r="N449" s="316">
        <v>0</v>
      </c>
      <c r="O449" s="316">
        <v>0</v>
      </c>
      <c r="P449" s="316">
        <v>0</v>
      </c>
      <c r="Q449" s="316">
        <v>0</v>
      </c>
      <c r="R449" s="316">
        <v>0</v>
      </c>
      <c r="S449" s="316">
        <v>0</v>
      </c>
      <c r="T449" s="316">
        <v>0</v>
      </c>
      <c r="U449" s="316">
        <v>0</v>
      </c>
      <c r="V449" s="316">
        <v>0</v>
      </c>
      <c r="W449" s="316">
        <v>0</v>
      </c>
      <c r="X449" s="316">
        <v>0</v>
      </c>
      <c r="Y449" s="316">
        <v>0</v>
      </c>
      <c r="Z449" s="316">
        <v>0</v>
      </c>
      <c r="AA449" s="316">
        <v>0</v>
      </c>
      <c r="AB449" s="316">
        <v>0</v>
      </c>
      <c r="AC449" s="316">
        <v>0</v>
      </c>
      <c r="AD449" s="316">
        <v>0</v>
      </c>
      <c r="AE449" s="316">
        <v>0</v>
      </c>
      <c r="AF449" s="316">
        <v>0</v>
      </c>
      <c r="AG449" s="316">
        <v>0</v>
      </c>
      <c r="AH449" s="316">
        <v>0</v>
      </c>
      <c r="AI449" s="316">
        <v>0</v>
      </c>
      <c r="AJ449" s="316">
        <v>0</v>
      </c>
      <c r="AK449" s="316">
        <v>0</v>
      </c>
      <c r="AL449" s="316">
        <v>0</v>
      </c>
      <c r="AM449" s="316">
        <v>0</v>
      </c>
      <c r="AN449" s="316">
        <v>0</v>
      </c>
      <c r="AO449" s="316">
        <v>0</v>
      </c>
      <c r="AP449" s="316">
        <v>0</v>
      </c>
      <c r="AQ449" s="316">
        <v>0</v>
      </c>
      <c r="AR449" s="316">
        <f t="shared" si="553"/>
        <v>0</v>
      </c>
      <c r="AS449" s="316">
        <f t="shared" si="554"/>
        <v>0</v>
      </c>
    </row>
    <row r="450" spans="1:45" ht="18" x14ac:dyDescent="0.3">
      <c r="A450" s="302" t="s">
        <v>40</v>
      </c>
      <c r="B450" s="285" t="s">
        <v>231</v>
      </c>
      <c r="C450" s="301" t="s">
        <v>748</v>
      </c>
      <c r="D450" s="313">
        <v>0</v>
      </c>
      <c r="E450" s="313">
        <v>0</v>
      </c>
      <c r="F450" s="313">
        <v>0</v>
      </c>
      <c r="G450" s="317">
        <v>0</v>
      </c>
      <c r="H450" s="317">
        <v>0</v>
      </c>
      <c r="I450" s="316">
        <v>0</v>
      </c>
      <c r="J450" s="316">
        <v>0</v>
      </c>
      <c r="K450" s="316">
        <v>0</v>
      </c>
      <c r="L450" s="316">
        <v>0</v>
      </c>
      <c r="M450" s="316">
        <v>0</v>
      </c>
      <c r="N450" s="316">
        <v>0</v>
      </c>
      <c r="O450" s="316">
        <v>0</v>
      </c>
      <c r="P450" s="316">
        <v>0</v>
      </c>
      <c r="Q450" s="316">
        <v>0</v>
      </c>
      <c r="R450" s="316">
        <v>0</v>
      </c>
      <c r="S450" s="316">
        <v>0</v>
      </c>
      <c r="T450" s="316">
        <v>0</v>
      </c>
      <c r="U450" s="316">
        <v>0</v>
      </c>
      <c r="V450" s="316">
        <v>0</v>
      </c>
      <c r="W450" s="316">
        <v>0</v>
      </c>
      <c r="X450" s="316">
        <v>0</v>
      </c>
      <c r="Y450" s="316">
        <v>0</v>
      </c>
      <c r="Z450" s="316">
        <v>0</v>
      </c>
      <c r="AA450" s="316">
        <v>0</v>
      </c>
      <c r="AB450" s="316">
        <v>0</v>
      </c>
      <c r="AC450" s="316">
        <v>0</v>
      </c>
      <c r="AD450" s="316">
        <v>0</v>
      </c>
      <c r="AE450" s="316">
        <v>0</v>
      </c>
      <c r="AF450" s="316">
        <v>0</v>
      </c>
      <c r="AG450" s="316">
        <v>0</v>
      </c>
      <c r="AH450" s="316">
        <v>0</v>
      </c>
      <c r="AI450" s="316">
        <v>0</v>
      </c>
      <c r="AJ450" s="316">
        <v>0</v>
      </c>
      <c r="AK450" s="316">
        <v>0</v>
      </c>
      <c r="AL450" s="316">
        <v>0</v>
      </c>
      <c r="AM450" s="316">
        <v>0</v>
      </c>
      <c r="AN450" s="316">
        <v>0</v>
      </c>
      <c r="AO450" s="316">
        <v>0</v>
      </c>
      <c r="AP450" s="316">
        <v>0</v>
      </c>
      <c r="AQ450" s="316">
        <v>0</v>
      </c>
      <c r="AR450" s="316">
        <f t="shared" si="553"/>
        <v>0</v>
      </c>
      <c r="AS450" s="316">
        <f t="shared" si="554"/>
        <v>0</v>
      </c>
    </row>
    <row r="451" spans="1:45" ht="18" x14ac:dyDescent="0.3">
      <c r="A451" s="302" t="s">
        <v>41</v>
      </c>
      <c r="B451" s="285" t="s">
        <v>232</v>
      </c>
      <c r="C451" s="301" t="s">
        <v>748</v>
      </c>
      <c r="D451" s="313">
        <v>0</v>
      </c>
      <c r="E451" s="313">
        <v>0</v>
      </c>
      <c r="F451" s="313">
        <v>0</v>
      </c>
      <c r="G451" s="317">
        <v>0</v>
      </c>
      <c r="H451" s="317">
        <v>0</v>
      </c>
      <c r="I451" s="316">
        <v>0</v>
      </c>
      <c r="J451" s="316">
        <v>0</v>
      </c>
      <c r="K451" s="316">
        <v>0</v>
      </c>
      <c r="L451" s="316">
        <v>0</v>
      </c>
      <c r="M451" s="316">
        <v>0</v>
      </c>
      <c r="N451" s="316">
        <v>0</v>
      </c>
      <c r="O451" s="316">
        <v>0</v>
      </c>
      <c r="P451" s="316">
        <v>0</v>
      </c>
      <c r="Q451" s="316">
        <v>0</v>
      </c>
      <c r="R451" s="316">
        <v>0</v>
      </c>
      <c r="S451" s="316">
        <v>0</v>
      </c>
      <c r="T451" s="316">
        <v>0</v>
      </c>
      <c r="U451" s="316">
        <v>0</v>
      </c>
      <c r="V451" s="316">
        <v>0</v>
      </c>
      <c r="W451" s="316">
        <v>0</v>
      </c>
      <c r="X451" s="316">
        <v>0</v>
      </c>
      <c r="Y451" s="316">
        <v>0</v>
      </c>
      <c r="Z451" s="316">
        <v>0</v>
      </c>
      <c r="AA451" s="316">
        <v>0</v>
      </c>
      <c r="AB451" s="316">
        <v>0</v>
      </c>
      <c r="AC451" s="316">
        <v>0</v>
      </c>
      <c r="AD451" s="316">
        <v>0</v>
      </c>
      <c r="AE451" s="316">
        <v>0</v>
      </c>
      <c r="AF451" s="316">
        <v>0</v>
      </c>
      <c r="AG451" s="316">
        <v>0</v>
      </c>
      <c r="AH451" s="316">
        <v>0</v>
      </c>
      <c r="AI451" s="316">
        <v>0</v>
      </c>
      <c r="AJ451" s="316">
        <v>0</v>
      </c>
      <c r="AK451" s="316">
        <v>0</v>
      </c>
      <c r="AL451" s="316">
        <v>0</v>
      </c>
      <c r="AM451" s="316">
        <v>0</v>
      </c>
      <c r="AN451" s="316">
        <v>0</v>
      </c>
      <c r="AO451" s="316">
        <v>0</v>
      </c>
      <c r="AP451" s="316">
        <v>0</v>
      </c>
      <c r="AQ451" s="316">
        <v>0</v>
      </c>
      <c r="AR451" s="316">
        <f t="shared" si="553"/>
        <v>0</v>
      </c>
      <c r="AS451" s="316">
        <f t="shared" si="554"/>
        <v>0</v>
      </c>
    </row>
    <row r="452" spans="1:45" s="306" customFormat="1" x14ac:dyDescent="0.3">
      <c r="A452" s="302" t="s">
        <v>26</v>
      </c>
      <c r="B452" s="295" t="s">
        <v>863</v>
      </c>
      <c r="C452" s="303">
        <v>0</v>
      </c>
      <c r="D452" s="324">
        <v>0</v>
      </c>
      <c r="E452" s="324">
        <v>0</v>
      </c>
      <c r="F452" s="324">
        <v>0</v>
      </c>
      <c r="G452" s="324">
        <v>0</v>
      </c>
      <c r="H452" s="324">
        <v>0</v>
      </c>
      <c r="I452" s="324">
        <v>0</v>
      </c>
      <c r="J452" s="324">
        <v>0</v>
      </c>
      <c r="K452" s="324">
        <v>0</v>
      </c>
      <c r="L452" s="324">
        <v>0</v>
      </c>
      <c r="M452" s="324">
        <v>0</v>
      </c>
      <c r="N452" s="324">
        <v>0</v>
      </c>
      <c r="O452" s="324">
        <v>0</v>
      </c>
      <c r="P452" s="324">
        <v>0</v>
      </c>
      <c r="Q452" s="324">
        <v>0</v>
      </c>
      <c r="R452" s="324">
        <v>0</v>
      </c>
      <c r="S452" s="324">
        <v>0</v>
      </c>
      <c r="T452" s="324">
        <v>0</v>
      </c>
      <c r="U452" s="324">
        <v>0</v>
      </c>
      <c r="V452" s="324">
        <v>0</v>
      </c>
      <c r="W452" s="324">
        <v>0</v>
      </c>
      <c r="X452" s="324">
        <v>0</v>
      </c>
      <c r="Y452" s="324">
        <v>0</v>
      </c>
      <c r="Z452" s="324">
        <v>0</v>
      </c>
      <c r="AA452" s="324">
        <v>0</v>
      </c>
      <c r="AB452" s="324">
        <v>0</v>
      </c>
      <c r="AC452" s="324">
        <v>0</v>
      </c>
      <c r="AD452" s="324">
        <v>0</v>
      </c>
      <c r="AE452" s="324">
        <v>0</v>
      </c>
      <c r="AF452" s="324">
        <v>0</v>
      </c>
      <c r="AG452" s="324">
        <v>0</v>
      </c>
      <c r="AH452" s="324">
        <v>0</v>
      </c>
      <c r="AI452" s="324">
        <v>0</v>
      </c>
      <c r="AJ452" s="324">
        <v>0</v>
      </c>
      <c r="AK452" s="324">
        <v>0</v>
      </c>
      <c r="AL452" s="324">
        <v>0</v>
      </c>
      <c r="AM452" s="324">
        <v>0</v>
      </c>
      <c r="AN452" s="324">
        <v>0</v>
      </c>
      <c r="AO452" s="324">
        <v>0</v>
      </c>
      <c r="AP452" s="324">
        <v>0</v>
      </c>
      <c r="AQ452" s="324">
        <v>0</v>
      </c>
      <c r="AR452" s="324">
        <f t="shared" si="553"/>
        <v>0</v>
      </c>
      <c r="AS452" s="324">
        <f t="shared" si="554"/>
        <v>0</v>
      </c>
    </row>
    <row r="453" spans="1:45" s="298" customFormat="1" ht="38.4" customHeight="1" x14ac:dyDescent="0.3">
      <c r="A453" s="304" t="s">
        <v>829</v>
      </c>
      <c r="B453" s="285" t="s">
        <v>1116</v>
      </c>
      <c r="C453" s="301" t="s">
        <v>748</v>
      </c>
      <c r="D453" s="313">
        <v>0</v>
      </c>
      <c r="E453" s="313">
        <v>0</v>
      </c>
      <c r="F453" s="313">
        <v>0</v>
      </c>
      <c r="G453" s="316">
        <v>0</v>
      </c>
      <c r="H453" s="316">
        <v>0</v>
      </c>
      <c r="I453" s="320">
        <v>0</v>
      </c>
      <c r="J453" s="320">
        <v>0</v>
      </c>
      <c r="K453" s="320">
        <v>0</v>
      </c>
      <c r="L453" s="320">
        <v>0</v>
      </c>
      <c r="M453" s="320">
        <v>0</v>
      </c>
      <c r="N453" s="320">
        <v>0</v>
      </c>
      <c r="O453" s="320">
        <v>0</v>
      </c>
      <c r="P453" s="320">
        <v>0</v>
      </c>
      <c r="Q453" s="320">
        <v>0</v>
      </c>
      <c r="R453" s="320">
        <v>0</v>
      </c>
      <c r="S453" s="320">
        <v>0</v>
      </c>
      <c r="T453" s="320">
        <v>0</v>
      </c>
      <c r="U453" s="320">
        <v>0</v>
      </c>
      <c r="V453" s="320">
        <v>0</v>
      </c>
      <c r="W453" s="320">
        <v>0</v>
      </c>
      <c r="X453" s="320">
        <v>0</v>
      </c>
      <c r="Y453" s="320">
        <v>0</v>
      </c>
      <c r="Z453" s="320">
        <v>0</v>
      </c>
      <c r="AA453" s="320">
        <v>0</v>
      </c>
      <c r="AB453" s="320">
        <v>0</v>
      </c>
      <c r="AC453" s="320">
        <v>0</v>
      </c>
      <c r="AD453" s="320">
        <v>0</v>
      </c>
      <c r="AE453" s="320">
        <v>0</v>
      </c>
      <c r="AF453" s="320">
        <v>0</v>
      </c>
      <c r="AG453" s="320">
        <v>0</v>
      </c>
      <c r="AH453" s="320">
        <v>0</v>
      </c>
      <c r="AI453" s="320">
        <v>0</v>
      </c>
      <c r="AJ453" s="320">
        <v>0</v>
      </c>
      <c r="AK453" s="320">
        <v>0</v>
      </c>
      <c r="AL453" s="320">
        <v>0</v>
      </c>
      <c r="AM453" s="320">
        <v>0</v>
      </c>
      <c r="AN453" s="320">
        <v>0</v>
      </c>
      <c r="AO453" s="320">
        <v>0</v>
      </c>
      <c r="AP453" s="320">
        <v>0</v>
      </c>
      <c r="AQ453" s="320">
        <v>0</v>
      </c>
      <c r="AR453" s="320">
        <f t="shared" si="553"/>
        <v>0</v>
      </c>
      <c r="AS453" s="320">
        <f t="shared" si="554"/>
        <v>0</v>
      </c>
    </row>
    <row r="454" spans="1:45" x14ac:dyDescent="0.3">
      <c r="A454" s="304" t="s">
        <v>830</v>
      </c>
      <c r="B454" s="141" t="s">
        <v>910</v>
      </c>
      <c r="C454" s="301" t="s">
        <v>748</v>
      </c>
      <c r="D454" s="313">
        <v>0</v>
      </c>
      <c r="E454" s="313">
        <v>0</v>
      </c>
      <c r="F454" s="313">
        <v>0</v>
      </c>
      <c r="G454" s="316">
        <v>0</v>
      </c>
      <c r="H454" s="316">
        <v>0</v>
      </c>
      <c r="I454" s="320">
        <v>0</v>
      </c>
      <c r="J454" s="320">
        <v>0</v>
      </c>
      <c r="K454" s="320">
        <v>0</v>
      </c>
      <c r="L454" s="320">
        <v>0</v>
      </c>
      <c r="M454" s="320">
        <v>0</v>
      </c>
      <c r="N454" s="320">
        <v>0</v>
      </c>
      <c r="O454" s="320">
        <v>0</v>
      </c>
      <c r="P454" s="320">
        <v>0</v>
      </c>
      <c r="Q454" s="320">
        <v>0</v>
      </c>
      <c r="R454" s="320">
        <v>0</v>
      </c>
      <c r="S454" s="320">
        <v>0</v>
      </c>
      <c r="T454" s="320">
        <v>0</v>
      </c>
      <c r="U454" s="320">
        <v>0</v>
      </c>
      <c r="V454" s="320">
        <v>0</v>
      </c>
      <c r="W454" s="320">
        <v>0</v>
      </c>
      <c r="X454" s="320">
        <v>0</v>
      </c>
      <c r="Y454" s="320">
        <v>0</v>
      </c>
      <c r="Z454" s="320">
        <v>0</v>
      </c>
      <c r="AA454" s="320">
        <v>0</v>
      </c>
      <c r="AB454" s="320">
        <v>0</v>
      </c>
      <c r="AC454" s="320">
        <v>0</v>
      </c>
      <c r="AD454" s="320">
        <v>0</v>
      </c>
      <c r="AE454" s="320">
        <v>0</v>
      </c>
      <c r="AF454" s="320">
        <v>0</v>
      </c>
      <c r="AG454" s="320">
        <v>0</v>
      </c>
      <c r="AH454" s="320">
        <v>0</v>
      </c>
      <c r="AI454" s="320">
        <v>0</v>
      </c>
      <c r="AJ454" s="320">
        <v>0</v>
      </c>
      <c r="AK454" s="320">
        <v>0</v>
      </c>
      <c r="AL454" s="320">
        <v>0</v>
      </c>
      <c r="AM454" s="320">
        <v>0</v>
      </c>
      <c r="AN454" s="320">
        <v>0</v>
      </c>
      <c r="AO454" s="320">
        <v>0</v>
      </c>
      <c r="AP454" s="320">
        <v>0</v>
      </c>
      <c r="AQ454" s="320">
        <v>0</v>
      </c>
      <c r="AR454" s="320">
        <f t="shared" si="553"/>
        <v>0</v>
      </c>
      <c r="AS454" s="320">
        <f t="shared" si="554"/>
        <v>0</v>
      </c>
    </row>
    <row r="455" spans="1:45" ht="31.2" x14ac:dyDescent="0.3">
      <c r="A455" s="304" t="s">
        <v>1113</v>
      </c>
      <c r="B455" s="286" t="s">
        <v>879</v>
      </c>
      <c r="C455" s="301" t="s">
        <v>748</v>
      </c>
      <c r="D455" s="313">
        <v>0</v>
      </c>
      <c r="E455" s="313">
        <v>0</v>
      </c>
      <c r="F455" s="313">
        <v>0</v>
      </c>
      <c r="G455" s="316">
        <v>0</v>
      </c>
      <c r="H455" s="316">
        <v>0</v>
      </c>
      <c r="I455" s="320">
        <v>0</v>
      </c>
      <c r="J455" s="320">
        <v>0</v>
      </c>
      <c r="K455" s="320">
        <v>0</v>
      </c>
      <c r="L455" s="320">
        <v>0</v>
      </c>
      <c r="M455" s="320">
        <v>0</v>
      </c>
      <c r="N455" s="320">
        <v>0</v>
      </c>
      <c r="O455" s="320">
        <v>0</v>
      </c>
      <c r="P455" s="320">
        <v>0</v>
      </c>
      <c r="Q455" s="320">
        <v>0</v>
      </c>
      <c r="R455" s="320">
        <v>0</v>
      </c>
      <c r="S455" s="320">
        <v>0</v>
      </c>
      <c r="T455" s="320">
        <v>0</v>
      </c>
      <c r="U455" s="320">
        <v>0</v>
      </c>
      <c r="V455" s="320">
        <v>0</v>
      </c>
      <c r="W455" s="320">
        <v>0</v>
      </c>
      <c r="X455" s="320">
        <v>0</v>
      </c>
      <c r="Y455" s="320">
        <v>0</v>
      </c>
      <c r="Z455" s="320">
        <v>0</v>
      </c>
      <c r="AA455" s="320">
        <v>0</v>
      </c>
      <c r="AB455" s="320">
        <v>0</v>
      </c>
      <c r="AC455" s="320">
        <v>0</v>
      </c>
      <c r="AD455" s="320">
        <v>0</v>
      </c>
      <c r="AE455" s="320">
        <v>0</v>
      </c>
      <c r="AF455" s="320">
        <v>0</v>
      </c>
      <c r="AG455" s="320">
        <v>0</v>
      </c>
      <c r="AH455" s="320">
        <v>0</v>
      </c>
      <c r="AI455" s="320">
        <v>0</v>
      </c>
      <c r="AJ455" s="320">
        <v>0</v>
      </c>
      <c r="AK455" s="320">
        <v>0</v>
      </c>
      <c r="AL455" s="320">
        <v>0</v>
      </c>
      <c r="AM455" s="320">
        <v>0</v>
      </c>
      <c r="AN455" s="320">
        <v>0</v>
      </c>
      <c r="AO455" s="320">
        <v>0</v>
      </c>
      <c r="AP455" s="320">
        <v>0</v>
      </c>
      <c r="AQ455" s="320">
        <v>0</v>
      </c>
      <c r="AR455" s="320">
        <f t="shared" si="553"/>
        <v>0</v>
      </c>
      <c r="AS455" s="320">
        <f t="shared" si="554"/>
        <v>0</v>
      </c>
    </row>
    <row r="456" spans="1:45" s="298" customFormat="1" ht="93.6" x14ac:dyDescent="0.3">
      <c r="A456" s="304" t="s">
        <v>1114</v>
      </c>
      <c r="B456" s="286" t="s">
        <v>1140</v>
      </c>
      <c r="C456" s="301" t="s">
        <v>748</v>
      </c>
      <c r="D456" s="313">
        <v>0</v>
      </c>
      <c r="E456" s="313">
        <v>0</v>
      </c>
      <c r="F456" s="313">
        <v>0</v>
      </c>
      <c r="G456" s="316">
        <v>0</v>
      </c>
      <c r="H456" s="316">
        <v>0</v>
      </c>
      <c r="I456" s="320">
        <v>0</v>
      </c>
      <c r="J456" s="320">
        <v>0</v>
      </c>
      <c r="K456" s="320">
        <v>0</v>
      </c>
      <c r="L456" s="320">
        <v>0</v>
      </c>
      <c r="M456" s="320">
        <v>0</v>
      </c>
      <c r="N456" s="320">
        <v>0</v>
      </c>
      <c r="O456" s="320">
        <v>0</v>
      </c>
      <c r="P456" s="320">
        <v>0</v>
      </c>
      <c r="Q456" s="320">
        <v>0</v>
      </c>
      <c r="R456" s="320">
        <v>0</v>
      </c>
      <c r="S456" s="320">
        <v>0</v>
      </c>
      <c r="T456" s="320">
        <v>0</v>
      </c>
      <c r="U456" s="320">
        <v>0</v>
      </c>
      <c r="V456" s="320">
        <v>0</v>
      </c>
      <c r="W456" s="320">
        <v>0</v>
      </c>
      <c r="X456" s="320">
        <v>0</v>
      </c>
      <c r="Y456" s="320">
        <v>0</v>
      </c>
      <c r="Z456" s="320">
        <v>0</v>
      </c>
      <c r="AA456" s="320">
        <v>0</v>
      </c>
      <c r="AB456" s="320">
        <v>0</v>
      </c>
      <c r="AC456" s="320">
        <v>0</v>
      </c>
      <c r="AD456" s="320">
        <v>0</v>
      </c>
      <c r="AE456" s="320">
        <v>0</v>
      </c>
      <c r="AF456" s="320">
        <v>0</v>
      </c>
      <c r="AG456" s="320">
        <v>0</v>
      </c>
      <c r="AH456" s="320">
        <v>0</v>
      </c>
      <c r="AI456" s="320">
        <v>0</v>
      </c>
      <c r="AJ456" s="320">
        <v>0</v>
      </c>
      <c r="AK456" s="320">
        <v>0</v>
      </c>
      <c r="AL456" s="320">
        <v>0</v>
      </c>
      <c r="AM456" s="320">
        <v>0</v>
      </c>
      <c r="AN456" s="320">
        <v>0</v>
      </c>
      <c r="AO456" s="320">
        <v>0</v>
      </c>
      <c r="AP456" s="320">
        <v>0</v>
      </c>
      <c r="AQ456" s="320">
        <v>0</v>
      </c>
      <c r="AR456" s="320">
        <f t="shared" si="553"/>
        <v>0</v>
      </c>
      <c r="AS456" s="320">
        <f t="shared" si="554"/>
        <v>0</v>
      </c>
    </row>
    <row r="457" spans="1:45" x14ac:dyDescent="0.3">
      <c r="A457" s="304" t="s">
        <v>832</v>
      </c>
      <c r="B457" s="286" t="s">
        <v>828</v>
      </c>
      <c r="C457" s="301" t="s">
        <v>748</v>
      </c>
      <c r="D457" s="313">
        <v>0</v>
      </c>
      <c r="E457" s="313">
        <v>0</v>
      </c>
      <c r="F457" s="313">
        <v>0</v>
      </c>
      <c r="G457" s="316">
        <v>0</v>
      </c>
      <c r="H457" s="316">
        <v>0</v>
      </c>
      <c r="I457" s="320">
        <v>0</v>
      </c>
      <c r="J457" s="320">
        <v>0</v>
      </c>
      <c r="K457" s="320">
        <v>0</v>
      </c>
      <c r="L457" s="320">
        <v>0</v>
      </c>
      <c r="M457" s="320">
        <v>0</v>
      </c>
      <c r="N457" s="320">
        <v>0</v>
      </c>
      <c r="O457" s="320">
        <v>0</v>
      </c>
      <c r="P457" s="320">
        <v>0</v>
      </c>
      <c r="Q457" s="320">
        <v>0</v>
      </c>
      <c r="R457" s="320">
        <v>0</v>
      </c>
      <c r="S457" s="320">
        <v>0</v>
      </c>
      <c r="T457" s="320">
        <v>0</v>
      </c>
      <c r="U457" s="320">
        <v>0</v>
      </c>
      <c r="V457" s="320">
        <v>0</v>
      </c>
      <c r="W457" s="320">
        <v>0</v>
      </c>
      <c r="X457" s="320">
        <v>0</v>
      </c>
      <c r="Y457" s="320">
        <v>0</v>
      </c>
      <c r="Z457" s="320">
        <v>0</v>
      </c>
      <c r="AA457" s="320">
        <v>0</v>
      </c>
      <c r="AB457" s="320">
        <v>0</v>
      </c>
      <c r="AC457" s="320">
        <v>0</v>
      </c>
      <c r="AD457" s="320">
        <v>0</v>
      </c>
      <c r="AE457" s="320">
        <v>0</v>
      </c>
      <c r="AF457" s="320">
        <v>0</v>
      </c>
      <c r="AG457" s="320">
        <v>0</v>
      </c>
      <c r="AH457" s="320">
        <v>0</v>
      </c>
      <c r="AI457" s="320">
        <v>0</v>
      </c>
      <c r="AJ457" s="320">
        <v>0</v>
      </c>
      <c r="AK457" s="320">
        <v>0</v>
      </c>
      <c r="AL457" s="320">
        <v>0</v>
      </c>
      <c r="AM457" s="320">
        <v>0</v>
      </c>
      <c r="AN457" s="320">
        <v>0</v>
      </c>
      <c r="AO457" s="320">
        <v>0</v>
      </c>
      <c r="AP457" s="320">
        <v>0</v>
      </c>
      <c r="AQ457" s="320">
        <v>0</v>
      </c>
      <c r="AR457" s="320">
        <f t="shared" si="553"/>
        <v>0</v>
      </c>
      <c r="AS457" s="320">
        <f t="shared" si="554"/>
        <v>0</v>
      </c>
    </row>
    <row r="458" spans="1:45" s="298" customFormat="1" x14ac:dyDescent="0.3">
      <c r="A458" s="304" t="s">
        <v>1119</v>
      </c>
      <c r="B458" s="141" t="s">
        <v>1115</v>
      </c>
      <c r="C458" s="301" t="s">
        <v>748</v>
      </c>
      <c r="D458" s="313">
        <v>0</v>
      </c>
      <c r="E458" s="313">
        <v>0</v>
      </c>
      <c r="F458" s="313">
        <v>0</v>
      </c>
      <c r="G458" s="316">
        <v>0</v>
      </c>
      <c r="H458" s="316">
        <v>0</v>
      </c>
      <c r="I458" s="320">
        <v>0</v>
      </c>
      <c r="J458" s="320">
        <v>0</v>
      </c>
      <c r="K458" s="320">
        <v>0</v>
      </c>
      <c r="L458" s="320">
        <v>0</v>
      </c>
      <c r="M458" s="320">
        <v>0</v>
      </c>
      <c r="N458" s="320">
        <v>0</v>
      </c>
      <c r="O458" s="320">
        <v>0</v>
      </c>
      <c r="P458" s="320">
        <v>0</v>
      </c>
      <c r="Q458" s="320">
        <v>0</v>
      </c>
      <c r="R458" s="320">
        <v>0</v>
      </c>
      <c r="S458" s="320">
        <v>0</v>
      </c>
      <c r="T458" s="320">
        <v>0</v>
      </c>
      <c r="U458" s="320">
        <v>0</v>
      </c>
      <c r="V458" s="320">
        <v>0</v>
      </c>
      <c r="W458" s="320">
        <v>0</v>
      </c>
      <c r="X458" s="320">
        <v>0</v>
      </c>
      <c r="Y458" s="320">
        <v>0</v>
      </c>
      <c r="Z458" s="320">
        <v>0</v>
      </c>
      <c r="AA458" s="320">
        <v>0</v>
      </c>
      <c r="AB458" s="320">
        <v>0</v>
      </c>
      <c r="AC458" s="320">
        <v>0</v>
      </c>
      <c r="AD458" s="320">
        <v>0</v>
      </c>
      <c r="AE458" s="320">
        <v>0</v>
      </c>
      <c r="AF458" s="320">
        <v>0</v>
      </c>
      <c r="AG458" s="320">
        <v>0</v>
      </c>
      <c r="AH458" s="320">
        <v>0</v>
      </c>
      <c r="AI458" s="320">
        <v>0</v>
      </c>
      <c r="AJ458" s="320">
        <v>0</v>
      </c>
      <c r="AK458" s="320">
        <v>0</v>
      </c>
      <c r="AL458" s="320">
        <v>0</v>
      </c>
      <c r="AM458" s="320">
        <v>0</v>
      </c>
      <c r="AN458" s="320">
        <v>0</v>
      </c>
      <c r="AO458" s="320">
        <v>0</v>
      </c>
      <c r="AP458" s="320">
        <v>0</v>
      </c>
      <c r="AQ458" s="320">
        <v>0</v>
      </c>
      <c r="AR458" s="320">
        <f t="shared" si="553"/>
        <v>0</v>
      </c>
      <c r="AS458" s="320">
        <f t="shared" si="554"/>
        <v>0</v>
      </c>
    </row>
    <row r="459" spans="1:45" s="306" customFormat="1" ht="33" customHeight="1" x14ac:dyDescent="0.3">
      <c r="A459" s="304" t="s">
        <v>46</v>
      </c>
      <c r="B459" s="285" t="s">
        <v>1146</v>
      </c>
      <c r="C459" s="303">
        <v>0</v>
      </c>
      <c r="D459" s="324">
        <v>0</v>
      </c>
      <c r="E459" s="324">
        <v>0</v>
      </c>
      <c r="F459" s="324">
        <v>0</v>
      </c>
      <c r="G459" s="324">
        <v>0</v>
      </c>
      <c r="H459" s="324">
        <v>0</v>
      </c>
      <c r="I459" s="324">
        <v>0</v>
      </c>
      <c r="J459" s="324">
        <v>0</v>
      </c>
      <c r="K459" s="324">
        <v>0</v>
      </c>
      <c r="L459" s="324">
        <v>0</v>
      </c>
      <c r="M459" s="324">
        <v>0</v>
      </c>
      <c r="N459" s="324">
        <v>0</v>
      </c>
      <c r="O459" s="324">
        <v>0</v>
      </c>
      <c r="P459" s="324">
        <v>0</v>
      </c>
      <c r="Q459" s="324">
        <v>0</v>
      </c>
      <c r="R459" s="324">
        <v>0</v>
      </c>
      <c r="S459" s="324">
        <v>0</v>
      </c>
      <c r="T459" s="324">
        <v>0</v>
      </c>
      <c r="U459" s="324">
        <v>0</v>
      </c>
      <c r="V459" s="324">
        <v>0</v>
      </c>
      <c r="W459" s="324">
        <v>0</v>
      </c>
      <c r="X459" s="324">
        <v>0</v>
      </c>
      <c r="Y459" s="324">
        <v>0</v>
      </c>
      <c r="Z459" s="324">
        <v>0</v>
      </c>
      <c r="AA459" s="324">
        <v>0</v>
      </c>
      <c r="AB459" s="324">
        <v>0</v>
      </c>
      <c r="AC459" s="324">
        <v>0</v>
      </c>
      <c r="AD459" s="324">
        <v>0</v>
      </c>
      <c r="AE459" s="324">
        <v>0</v>
      </c>
      <c r="AF459" s="324">
        <v>0</v>
      </c>
      <c r="AG459" s="324">
        <v>0</v>
      </c>
      <c r="AH459" s="324">
        <v>0</v>
      </c>
      <c r="AI459" s="324">
        <v>0</v>
      </c>
      <c r="AJ459" s="324">
        <v>0</v>
      </c>
      <c r="AK459" s="324">
        <v>0</v>
      </c>
      <c r="AL459" s="324">
        <v>0</v>
      </c>
      <c r="AM459" s="324">
        <v>0</v>
      </c>
      <c r="AN459" s="324">
        <v>0</v>
      </c>
      <c r="AO459" s="324">
        <v>0</v>
      </c>
      <c r="AP459" s="324">
        <v>0</v>
      </c>
      <c r="AQ459" s="324">
        <v>0</v>
      </c>
      <c r="AR459" s="324">
        <f t="shared" si="553"/>
        <v>0</v>
      </c>
      <c r="AS459" s="324">
        <f t="shared" si="554"/>
        <v>0</v>
      </c>
    </row>
    <row r="460" spans="1:45" x14ac:dyDescent="0.3">
      <c r="A460" s="304" t="s">
        <v>833</v>
      </c>
      <c r="B460" s="141" t="s">
        <v>941</v>
      </c>
      <c r="C460" s="301" t="s">
        <v>748</v>
      </c>
      <c r="D460" s="313">
        <v>0</v>
      </c>
      <c r="E460" s="313">
        <v>0</v>
      </c>
      <c r="F460" s="313">
        <v>0</v>
      </c>
      <c r="G460" s="316">
        <v>0</v>
      </c>
      <c r="H460" s="316">
        <v>0</v>
      </c>
      <c r="I460" s="320">
        <v>0</v>
      </c>
      <c r="J460" s="320">
        <v>0</v>
      </c>
      <c r="K460" s="320">
        <v>0</v>
      </c>
      <c r="L460" s="320">
        <v>0</v>
      </c>
      <c r="M460" s="320">
        <v>0</v>
      </c>
      <c r="N460" s="320">
        <v>0</v>
      </c>
      <c r="O460" s="320">
        <v>0</v>
      </c>
      <c r="P460" s="320">
        <v>0</v>
      </c>
      <c r="Q460" s="320">
        <v>0</v>
      </c>
      <c r="R460" s="320">
        <v>0</v>
      </c>
      <c r="S460" s="320">
        <v>0</v>
      </c>
      <c r="T460" s="320">
        <v>0</v>
      </c>
      <c r="U460" s="320">
        <v>0</v>
      </c>
      <c r="V460" s="320">
        <v>0</v>
      </c>
      <c r="W460" s="320">
        <v>0</v>
      </c>
      <c r="X460" s="320">
        <v>0</v>
      </c>
      <c r="Y460" s="320">
        <v>0</v>
      </c>
      <c r="Z460" s="320">
        <v>0</v>
      </c>
      <c r="AA460" s="320">
        <v>0</v>
      </c>
      <c r="AB460" s="320">
        <v>0</v>
      </c>
      <c r="AC460" s="320">
        <v>0</v>
      </c>
      <c r="AD460" s="320">
        <v>0</v>
      </c>
      <c r="AE460" s="320">
        <v>0</v>
      </c>
      <c r="AF460" s="320">
        <v>0</v>
      </c>
      <c r="AG460" s="320">
        <v>0</v>
      </c>
      <c r="AH460" s="320">
        <v>0</v>
      </c>
      <c r="AI460" s="320">
        <v>0</v>
      </c>
      <c r="AJ460" s="320">
        <v>0</v>
      </c>
      <c r="AK460" s="320">
        <v>0</v>
      </c>
      <c r="AL460" s="320">
        <v>0</v>
      </c>
      <c r="AM460" s="320">
        <v>0</v>
      </c>
      <c r="AN460" s="320">
        <v>0</v>
      </c>
      <c r="AO460" s="320">
        <v>0</v>
      </c>
      <c r="AP460" s="320">
        <v>0</v>
      </c>
      <c r="AQ460" s="320">
        <v>0</v>
      </c>
      <c r="AR460" s="320">
        <f t="shared" si="553"/>
        <v>0</v>
      </c>
      <c r="AS460" s="320">
        <f t="shared" si="554"/>
        <v>0</v>
      </c>
    </row>
    <row r="461" spans="1:45" x14ac:dyDescent="0.3">
      <c r="A461" s="304" t="s">
        <v>834</v>
      </c>
      <c r="B461" s="141" t="s">
        <v>942</v>
      </c>
      <c r="C461" s="301" t="s">
        <v>748</v>
      </c>
      <c r="D461" s="313">
        <v>0</v>
      </c>
      <c r="E461" s="313">
        <v>0</v>
      </c>
      <c r="F461" s="313">
        <v>0</v>
      </c>
      <c r="G461" s="316">
        <v>0</v>
      </c>
      <c r="H461" s="316">
        <v>0</v>
      </c>
      <c r="I461" s="320">
        <v>0</v>
      </c>
      <c r="J461" s="320">
        <v>0</v>
      </c>
      <c r="K461" s="320">
        <v>0</v>
      </c>
      <c r="L461" s="320">
        <v>0</v>
      </c>
      <c r="M461" s="320">
        <v>0</v>
      </c>
      <c r="N461" s="320">
        <v>0</v>
      </c>
      <c r="O461" s="320">
        <v>0</v>
      </c>
      <c r="P461" s="320">
        <v>0</v>
      </c>
      <c r="Q461" s="320">
        <v>0</v>
      </c>
      <c r="R461" s="320">
        <v>0</v>
      </c>
      <c r="S461" s="320">
        <v>0</v>
      </c>
      <c r="T461" s="320">
        <v>0</v>
      </c>
      <c r="U461" s="320">
        <v>0</v>
      </c>
      <c r="V461" s="320">
        <v>0</v>
      </c>
      <c r="W461" s="320">
        <v>0</v>
      </c>
      <c r="X461" s="320">
        <v>0</v>
      </c>
      <c r="Y461" s="320">
        <v>0</v>
      </c>
      <c r="Z461" s="320">
        <v>0</v>
      </c>
      <c r="AA461" s="320">
        <v>0</v>
      </c>
      <c r="AB461" s="320">
        <v>0</v>
      </c>
      <c r="AC461" s="320">
        <v>0</v>
      </c>
      <c r="AD461" s="320">
        <v>0</v>
      </c>
      <c r="AE461" s="320">
        <v>0</v>
      </c>
      <c r="AF461" s="320">
        <v>0</v>
      </c>
      <c r="AG461" s="320">
        <v>0</v>
      </c>
      <c r="AH461" s="320">
        <v>0</v>
      </c>
      <c r="AI461" s="320">
        <v>0</v>
      </c>
      <c r="AJ461" s="320">
        <v>0</v>
      </c>
      <c r="AK461" s="320">
        <v>0</v>
      </c>
      <c r="AL461" s="320">
        <v>0</v>
      </c>
      <c r="AM461" s="320">
        <v>0</v>
      </c>
      <c r="AN461" s="320">
        <v>0</v>
      </c>
      <c r="AO461" s="320">
        <v>0</v>
      </c>
      <c r="AP461" s="320">
        <v>0</v>
      </c>
      <c r="AQ461" s="320">
        <v>0</v>
      </c>
      <c r="AR461" s="320">
        <f t="shared" si="553"/>
        <v>0</v>
      </c>
      <c r="AS461" s="320">
        <f t="shared" si="554"/>
        <v>0</v>
      </c>
    </row>
    <row r="462" spans="1:45" x14ac:dyDescent="0.3">
      <c r="A462" s="304" t="s">
        <v>835</v>
      </c>
      <c r="B462" s="141" t="s">
        <v>943</v>
      </c>
      <c r="C462" s="301" t="s">
        <v>748</v>
      </c>
      <c r="D462" s="313">
        <v>0</v>
      </c>
      <c r="E462" s="313">
        <v>0</v>
      </c>
      <c r="F462" s="313">
        <v>0</v>
      </c>
      <c r="G462" s="316">
        <v>0</v>
      </c>
      <c r="H462" s="316">
        <v>0</v>
      </c>
      <c r="I462" s="320">
        <v>0</v>
      </c>
      <c r="J462" s="320">
        <v>0</v>
      </c>
      <c r="K462" s="320">
        <v>0</v>
      </c>
      <c r="L462" s="320">
        <v>0</v>
      </c>
      <c r="M462" s="320">
        <v>0</v>
      </c>
      <c r="N462" s="320">
        <v>0</v>
      </c>
      <c r="O462" s="320">
        <v>0</v>
      </c>
      <c r="P462" s="320">
        <v>0</v>
      </c>
      <c r="Q462" s="320">
        <v>0</v>
      </c>
      <c r="R462" s="320">
        <v>0</v>
      </c>
      <c r="S462" s="320">
        <v>0</v>
      </c>
      <c r="T462" s="320">
        <v>0</v>
      </c>
      <c r="U462" s="320">
        <v>0</v>
      </c>
      <c r="V462" s="320">
        <v>0</v>
      </c>
      <c r="W462" s="320">
        <v>0</v>
      </c>
      <c r="X462" s="320">
        <v>0</v>
      </c>
      <c r="Y462" s="320">
        <v>0</v>
      </c>
      <c r="Z462" s="320">
        <v>0</v>
      </c>
      <c r="AA462" s="320">
        <v>0</v>
      </c>
      <c r="AB462" s="320">
        <v>0</v>
      </c>
      <c r="AC462" s="320">
        <v>0</v>
      </c>
      <c r="AD462" s="320">
        <v>0</v>
      </c>
      <c r="AE462" s="320">
        <v>0</v>
      </c>
      <c r="AF462" s="320">
        <v>0</v>
      </c>
      <c r="AG462" s="320">
        <v>0</v>
      </c>
      <c r="AH462" s="320">
        <v>0</v>
      </c>
      <c r="AI462" s="320">
        <v>0</v>
      </c>
      <c r="AJ462" s="320">
        <v>0</v>
      </c>
      <c r="AK462" s="320">
        <v>0</v>
      </c>
      <c r="AL462" s="320">
        <v>0</v>
      </c>
      <c r="AM462" s="320">
        <v>0</v>
      </c>
      <c r="AN462" s="320">
        <v>0</v>
      </c>
      <c r="AO462" s="320">
        <v>0</v>
      </c>
      <c r="AP462" s="320">
        <v>0</v>
      </c>
      <c r="AQ462" s="320">
        <v>0</v>
      </c>
      <c r="AR462" s="320">
        <f t="shared" si="553"/>
        <v>0</v>
      </c>
      <c r="AS462" s="320">
        <f t="shared" si="554"/>
        <v>0</v>
      </c>
    </row>
    <row r="463" spans="1:45" s="298" customFormat="1" ht="46.8" x14ac:dyDescent="0.3">
      <c r="A463" s="304" t="s">
        <v>749</v>
      </c>
      <c r="B463" s="285" t="s">
        <v>1138</v>
      </c>
      <c r="C463" s="301" t="s">
        <v>748</v>
      </c>
      <c r="D463" s="313">
        <v>0</v>
      </c>
      <c r="E463" s="313">
        <v>0</v>
      </c>
      <c r="F463" s="313">
        <v>0</v>
      </c>
      <c r="G463" s="316">
        <v>0</v>
      </c>
      <c r="H463" s="316">
        <v>0</v>
      </c>
      <c r="I463" s="320">
        <v>0</v>
      </c>
      <c r="J463" s="320">
        <v>0</v>
      </c>
      <c r="K463" s="320">
        <v>0</v>
      </c>
      <c r="L463" s="320">
        <v>0</v>
      </c>
      <c r="M463" s="320">
        <v>0</v>
      </c>
      <c r="N463" s="320">
        <v>0</v>
      </c>
      <c r="O463" s="320">
        <v>0</v>
      </c>
      <c r="P463" s="320">
        <v>0</v>
      </c>
      <c r="Q463" s="320">
        <v>0</v>
      </c>
      <c r="R463" s="320">
        <v>0</v>
      </c>
      <c r="S463" s="320">
        <v>0</v>
      </c>
      <c r="T463" s="320">
        <v>0</v>
      </c>
      <c r="U463" s="320">
        <v>0</v>
      </c>
      <c r="V463" s="320">
        <v>0</v>
      </c>
      <c r="W463" s="320">
        <v>0</v>
      </c>
      <c r="X463" s="320">
        <v>0</v>
      </c>
      <c r="Y463" s="320">
        <v>0</v>
      </c>
      <c r="Z463" s="320">
        <v>0</v>
      </c>
      <c r="AA463" s="320">
        <v>0</v>
      </c>
      <c r="AB463" s="320">
        <v>0</v>
      </c>
      <c r="AC463" s="320">
        <v>0</v>
      </c>
      <c r="AD463" s="320">
        <v>0</v>
      </c>
      <c r="AE463" s="320">
        <v>0</v>
      </c>
      <c r="AF463" s="320">
        <v>0</v>
      </c>
      <c r="AG463" s="320">
        <v>0</v>
      </c>
      <c r="AH463" s="320">
        <v>0</v>
      </c>
      <c r="AI463" s="320">
        <v>0</v>
      </c>
      <c r="AJ463" s="320">
        <v>0</v>
      </c>
      <c r="AK463" s="320">
        <v>0</v>
      </c>
      <c r="AL463" s="320">
        <v>0</v>
      </c>
      <c r="AM463" s="320">
        <v>0</v>
      </c>
      <c r="AN463" s="320">
        <v>0</v>
      </c>
      <c r="AO463" s="320">
        <v>0</v>
      </c>
      <c r="AP463" s="320">
        <v>0</v>
      </c>
      <c r="AQ463" s="320">
        <v>0</v>
      </c>
      <c r="AR463" s="320">
        <f t="shared" si="553"/>
        <v>0</v>
      </c>
      <c r="AS463" s="320">
        <f t="shared" si="554"/>
        <v>0</v>
      </c>
    </row>
  </sheetData>
  <autoFilter ref="A16:AS463" xr:uid="{00000000-0009-0000-0000-000003000000}"/>
  <mergeCells count="57">
    <mergeCell ref="AH14:AI14"/>
    <mergeCell ref="AJ14:AK14"/>
    <mergeCell ref="AL14:AM14"/>
    <mergeCell ref="AN14:AO14"/>
    <mergeCell ref="B14:B15"/>
    <mergeCell ref="Z14:AA14"/>
    <mergeCell ref="AB14:AC14"/>
    <mergeCell ref="AD14:AE14"/>
    <mergeCell ref="AF14:AG14"/>
    <mergeCell ref="A1:AS2"/>
    <mergeCell ref="A13:AS13"/>
    <mergeCell ref="AR14:AS14"/>
    <mergeCell ref="A17:AS17"/>
    <mergeCell ref="A172:AS172"/>
    <mergeCell ref="A4:AS4"/>
    <mergeCell ref="A5:AS5"/>
    <mergeCell ref="A6:AS6"/>
    <mergeCell ref="A7:AS7"/>
    <mergeCell ref="A9:AS9"/>
    <mergeCell ref="A10:AS10"/>
    <mergeCell ref="P14:Q14"/>
    <mergeCell ref="R14:S14"/>
    <mergeCell ref="T14:U14"/>
    <mergeCell ref="V14:W14"/>
    <mergeCell ref="X14:Y14"/>
    <mergeCell ref="A380:B380"/>
    <mergeCell ref="A375:AS376"/>
    <mergeCell ref="A377:A378"/>
    <mergeCell ref="B377:B378"/>
    <mergeCell ref="C377:C378"/>
    <mergeCell ref="H377:I377"/>
    <mergeCell ref="J377:K377"/>
    <mergeCell ref="L377:M377"/>
    <mergeCell ref="N377:O377"/>
    <mergeCell ref="AR377:AS377"/>
    <mergeCell ref="P377:Q377"/>
    <mergeCell ref="R377:S377"/>
    <mergeCell ref="T377:U377"/>
    <mergeCell ref="V377:W377"/>
    <mergeCell ref="X377:Y377"/>
    <mergeCell ref="Z377:AA377"/>
    <mergeCell ref="AP14:AQ14"/>
    <mergeCell ref="AP377:AQ377"/>
    <mergeCell ref="AL377:AM377"/>
    <mergeCell ref="AN377:AO377"/>
    <mergeCell ref="AB377:AC377"/>
    <mergeCell ref="AD377:AE377"/>
    <mergeCell ref="AF377:AG377"/>
    <mergeCell ref="AH377:AI377"/>
    <mergeCell ref="AJ377:AK377"/>
    <mergeCell ref="A325:AS325"/>
    <mergeCell ref="C14:C15"/>
    <mergeCell ref="H14:I14"/>
    <mergeCell ref="J14:K14"/>
    <mergeCell ref="L14:M14"/>
    <mergeCell ref="N14:O14"/>
    <mergeCell ref="A14:A15"/>
  </mergeCells>
  <phoneticPr fontId="45" type="noConversion"/>
  <pageMargins left="0.31496062992125984" right="0.31496062992125984" top="0.35433070866141736" bottom="0.35433070866141736" header="0.31496062992125984" footer="0.31496062992125984"/>
  <pageSetup paperSize="8" scale="11" fitToHeight="5" orientation="portrait" r:id="rId1"/>
  <rowBreaks count="3" manualBreakCount="3">
    <brk id="126" max="15" man="1"/>
    <brk id="248" max="15" man="1"/>
    <brk id="367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Передвижная энергетика 1</vt:lpstr>
      <vt:lpstr>проч</vt:lpstr>
      <vt:lpstr>Росэнергоатом</vt:lpstr>
      <vt:lpstr>1</vt:lpstr>
      <vt:lpstr>'1'!Заголовки_для_печати</vt:lpstr>
      <vt:lpstr>'1'!Область_печати</vt:lpstr>
    </vt:vector>
  </TitlesOfParts>
  <Company>MOESK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Зуева Елена Викторовна</cp:lastModifiedBy>
  <cp:lastPrinted>2024-02-09T14:21:00Z</cp:lastPrinted>
  <dcterms:created xsi:type="dcterms:W3CDTF">2015-09-16T07:43:55Z</dcterms:created>
  <dcterms:modified xsi:type="dcterms:W3CDTF">2025-02-26T14:39:03Z</dcterms:modified>
</cp:coreProperties>
</file>