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6"/>
  <workbookPr defaultThemeVersion="124226"/>
  <mc:AlternateContent xmlns:mc="http://schemas.openxmlformats.org/markup-compatibility/2006">
    <mc:Choice Requires="x15">
      <x15ac:absPath xmlns:x15ac="http://schemas.microsoft.com/office/spreadsheetml/2010/11/ac" url="O:\Инвестиционная программа\!ИП 2026\!Проект корректировки АО КГК ИП 2025-2029 гг - март 2025\5 Паспорта инвест проектов\"/>
    </mc:Choice>
  </mc:AlternateContent>
  <xr:revisionPtr revIDLastSave="0" documentId="13_ncr:1_{04F113D6-48EC-4A2C-9A8E-050CD1B22B3A}" xr6:coauthVersionLast="36" xr6:coauthVersionMax="36" xr10:uidLastSave="{00000000-0000-0000-0000-000000000000}"/>
  <bookViews>
    <workbookView xWindow="0" yWindow="0" windowWidth="28800" windowHeight="11325"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s>
  <definedNames>
    <definedName name="Z_39B71E68_BF27_4D0E_9B8B_6F4286FA19B0_.wvu.Cols" localSheetId="7" hidden="1">'5. анализ эконом эфф '!$M:$U</definedName>
    <definedName name="Z_39B71E68_BF27_4D0E_9B8B_6F4286FA19B0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39B71E68_BF27_4D0E_9B8B_6F4286FA19B0_.wvu.Cols" localSheetId="11" hidden="1">'8. Общие сведения'!$C:$C</definedName>
    <definedName name="Z_39B71E68_BF27_4D0E_9B8B_6F4286FA19B0_.wvu.PrintArea" localSheetId="0" hidden="1">'1. паспорт местоположение'!$A$1:$C$49</definedName>
    <definedName name="Z_39B71E68_BF27_4D0E_9B8B_6F4286FA19B0_.wvu.PrintArea" localSheetId="1" hidden="1">'2. паспорт  ТП'!$A$1:$S$23</definedName>
    <definedName name="Z_39B71E68_BF27_4D0E_9B8B_6F4286FA19B0_.wvu.PrintArea" localSheetId="2" hidden="1">'3.1. паспорт Техсостояние ПС'!$A$2:$T$42</definedName>
    <definedName name="Z_39B71E68_BF27_4D0E_9B8B_6F4286FA19B0_.wvu.PrintArea" localSheetId="3" hidden="1">'3.2 паспорт Техсостояние ЛЭП'!$A$1:$AA$25</definedName>
    <definedName name="Z_39B71E68_BF27_4D0E_9B8B_6F4286FA19B0_.wvu.PrintArea" localSheetId="4" hidden="1">'3.3 паспорт описание'!$A$1:$C$30</definedName>
    <definedName name="Z_39B71E68_BF27_4D0E_9B8B_6F4286FA19B0_.wvu.PrintArea" localSheetId="5" hidden="1">'3.4. Паспорт надежность'!$A$1:$Z$33</definedName>
    <definedName name="Z_39B71E68_BF27_4D0E_9B8B_6F4286FA19B0_.wvu.PrintArea" localSheetId="6" hidden="1">'4. паспортбюджет'!$A$1:$O$22</definedName>
    <definedName name="Z_39B71E68_BF27_4D0E_9B8B_6F4286FA19B0_.wvu.PrintArea" localSheetId="8" hidden="1">'6.1. Паспорт сетевой график'!$A$1:$L$54</definedName>
    <definedName name="Z_39B71E68_BF27_4D0E_9B8B_6F4286FA19B0_.wvu.PrintArea" localSheetId="9" hidden="1">'6.2. Паспорт фин осв ввод'!$A$1:$CM$64</definedName>
    <definedName name="Z_39B71E68_BF27_4D0E_9B8B_6F4286FA19B0_.wvu.PrintArea" localSheetId="11" hidden="1">'8. Общие сведения'!$A$1:$B$106</definedName>
    <definedName name="Z_39B71E68_BF27_4D0E_9B8B_6F4286FA19B0_.wvu.PrintTitles" localSheetId="0" hidden="1">'1. паспорт местоположение'!$21:$21</definedName>
    <definedName name="Z_39B71E68_BF27_4D0E_9B8B_6F4286FA19B0_.wvu.PrintTitles" localSheetId="1" hidden="1">'2. паспорт  ТП'!$21:$21</definedName>
    <definedName name="Z_39B71E68_BF27_4D0E_9B8B_6F4286FA19B0_.wvu.PrintTitles" localSheetId="4" hidden="1">'3.3 паспорт описание'!$21:$21</definedName>
    <definedName name="Z_39B71E68_BF27_4D0E_9B8B_6F4286FA19B0_.wvu.PrintTitles" localSheetId="6" hidden="1">'4. паспортбюджет'!$21:$21</definedName>
    <definedName name="Z_39B71E68_BF27_4D0E_9B8B_6F4286FA19B0_.wvu.PrintTitles" localSheetId="7" hidden="1">'5. анализ эконом эфф '!$47:$47</definedName>
    <definedName name="Z_39B71E68_BF27_4D0E_9B8B_6F4286FA19B0_.wvu.Rows" localSheetId="7" hidden="1">'5. анализ эконом эфф '!$29:$42,'5. анализ эконом эфф '!$69:$69,'5. анализ эконом эфф '!$72:$72,'5. анализ эконом эфф '!$99:$102</definedName>
    <definedName name="Z_C290BBE0_3C98_461A_94BD_C632345D89F6_.wvu.Cols" localSheetId="7" hidden="1">'5. анализ эконом эфф '!$M:$U</definedName>
    <definedName name="Z_C290BBE0_3C98_461A_94BD_C632345D89F6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290BBE0_3C98_461A_94BD_C632345D89F6_.wvu.Cols" localSheetId="11" hidden="1">'8. Общие сведения'!$C:$C</definedName>
    <definedName name="Z_C290BBE0_3C98_461A_94BD_C632345D89F6_.wvu.PrintArea" localSheetId="0" hidden="1">'1. паспорт местоположение'!$A$1:$C$49</definedName>
    <definedName name="Z_C290BBE0_3C98_461A_94BD_C632345D89F6_.wvu.PrintArea" localSheetId="1" hidden="1">'2. паспорт  ТП'!$A$1:$S$23</definedName>
    <definedName name="Z_C290BBE0_3C98_461A_94BD_C632345D89F6_.wvu.PrintArea" localSheetId="2" hidden="1">'3.1. паспорт Техсостояние ПС'!$A$2:$T$42</definedName>
    <definedName name="Z_C290BBE0_3C98_461A_94BD_C632345D89F6_.wvu.PrintArea" localSheetId="3" hidden="1">'3.2 паспорт Техсостояние ЛЭП'!$A$1:$AA$25</definedName>
    <definedName name="Z_C290BBE0_3C98_461A_94BD_C632345D89F6_.wvu.PrintArea" localSheetId="4" hidden="1">'3.3 паспорт описание'!$A$1:$C$30</definedName>
    <definedName name="Z_C290BBE0_3C98_461A_94BD_C632345D89F6_.wvu.PrintArea" localSheetId="5" hidden="1">'3.4. Паспорт надежность'!$A$1:$Z$33</definedName>
    <definedName name="Z_C290BBE0_3C98_461A_94BD_C632345D89F6_.wvu.PrintArea" localSheetId="6" hidden="1">'4. паспортбюджет'!$A$1:$O$22</definedName>
    <definedName name="Z_C290BBE0_3C98_461A_94BD_C632345D89F6_.wvu.PrintArea" localSheetId="8" hidden="1">'6.1. Паспорт сетевой график'!$A$1:$L$54</definedName>
    <definedName name="Z_C290BBE0_3C98_461A_94BD_C632345D89F6_.wvu.PrintArea" localSheetId="9" hidden="1">'6.2. Паспорт фин осв ввод'!$A$1:$CM$64</definedName>
    <definedName name="Z_C290BBE0_3C98_461A_94BD_C632345D89F6_.wvu.PrintArea" localSheetId="11" hidden="1">'8. Общие сведения'!$A$1:$B$106</definedName>
    <definedName name="Z_C290BBE0_3C98_461A_94BD_C632345D89F6_.wvu.PrintTitles" localSheetId="0" hidden="1">'1. паспорт местоположение'!$21:$21</definedName>
    <definedName name="Z_C290BBE0_3C98_461A_94BD_C632345D89F6_.wvu.PrintTitles" localSheetId="1" hidden="1">'2. паспорт  ТП'!$21:$21</definedName>
    <definedName name="Z_C290BBE0_3C98_461A_94BD_C632345D89F6_.wvu.PrintTitles" localSheetId="4" hidden="1">'3.3 паспорт описание'!$21:$21</definedName>
    <definedName name="Z_C290BBE0_3C98_461A_94BD_C632345D89F6_.wvu.PrintTitles" localSheetId="6" hidden="1">'4. паспортбюджет'!$21:$21</definedName>
    <definedName name="Z_C290BBE0_3C98_461A_94BD_C632345D89F6_.wvu.Rows" localSheetId="7" hidden="1">'5. анализ эконом эфф '!$29:$42,'5. анализ эконом эфф '!$69:$69,'5. анализ эконом эфф '!$72:$72,'5. анализ эконом эфф '!$99:$102</definedName>
    <definedName name="Z_CF0946A5_1203_41F9_A9E6_036BE6A7C01A_.wvu.Cols" localSheetId="7" hidden="1">'5. анализ эконом эфф '!$M:$U</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ввод'!$A$1:$AE$64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 '!$47:$47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Titles" localSheetId="11">'8. Общие сведения'!$21:$21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ввод'!$A$1:$CM$64</definedName>
    <definedName name="_xlnm.Print_Area" localSheetId="11">'8. Общие сведения'!$A$1:$B$106</definedName>
  </definedNames>
  <calcPr calcId="191029" calcOnSave="0" concurrentCalc="0"/>
  <customWorkbookViews>
    <customWorkbookView name="Котивец - Личное представление" guid="{C290BBE0-3C98-461A-94BD-C632345D89F6}" mergeInterval="0" personalView="1" maximized="1" windowWidth="1596" windowHeight="601" tabRatio="859" activeSheetId="5"/>
    <customWorkbookView name="Kruchininin.dv - Личное представление" guid="{CF0946A5-1203-41F9-A9E6-036BE6A7C01A}" mergeInterval="0" personalView="1" maximized="1" xWindow="1" yWindow="1" windowWidth="1916" windowHeight="808" tabRatio="859" activeSheetId="12"/>
    <customWorkbookView name="Артемова Виктория Викторовна - Личное представление" guid="{39B71E68-BF27-4D0E-9B8B-6F4286FA19B0}" mergeInterval="0" personalView="1" maximized="1" windowWidth="1916" windowHeight="766" tabRatio="859" activeSheetId="10"/>
  </customWorkbookViews>
</workbook>
</file>

<file path=xl/calcChain.xml><?xml version="1.0" encoding="utf-8"?>
<calcChain xmlns="http://schemas.openxmlformats.org/spreadsheetml/2006/main">
  <c r="T60" i="8" l="1"/>
  <c r="S60" i="8"/>
  <c r="R60" i="8"/>
  <c r="Q60" i="8"/>
  <c r="P60" i="8"/>
  <c r="O60" i="8"/>
  <c r="N60" i="8"/>
  <c r="M60" i="8"/>
  <c r="L60" i="8"/>
  <c r="K60" i="8"/>
  <c r="J60" i="8"/>
  <c r="I60" i="8"/>
  <c r="H60" i="8"/>
  <c r="G60" i="8"/>
  <c r="T66" i="8"/>
  <c r="T68" i="8"/>
  <c r="T71" i="8"/>
  <c r="G66" i="8"/>
  <c r="G68" i="8"/>
  <c r="G71" i="8"/>
  <c r="T64" i="8"/>
  <c r="S64" i="8"/>
  <c r="R64" i="8"/>
  <c r="Q64" i="8"/>
  <c r="P64" i="8"/>
  <c r="O64" i="8"/>
  <c r="N64" i="8"/>
  <c r="M64" i="8"/>
  <c r="L64" i="8"/>
  <c r="K64" i="8"/>
  <c r="J64" i="8"/>
  <c r="I64" i="8"/>
  <c r="H64" i="8"/>
  <c r="G64" i="8"/>
  <c r="F71" i="8"/>
  <c r="H66" i="8"/>
  <c r="H68" i="8"/>
  <c r="H71" i="8"/>
  <c r="I66" i="8"/>
  <c r="I68" i="8"/>
  <c r="I71" i="8"/>
  <c r="J66" i="8"/>
  <c r="J68" i="8"/>
  <c r="J71" i="8"/>
  <c r="K66" i="8"/>
  <c r="K68" i="8"/>
  <c r="K71" i="8"/>
  <c r="L66" i="8"/>
  <c r="L68" i="8"/>
  <c r="L71" i="8"/>
  <c r="M66" i="8"/>
  <c r="M68" i="8"/>
  <c r="M71" i="8"/>
  <c r="N66" i="8"/>
  <c r="N68" i="8"/>
  <c r="N71" i="8"/>
  <c r="O66" i="8"/>
  <c r="O68" i="8"/>
  <c r="O71" i="8"/>
  <c r="P66" i="8"/>
  <c r="P68" i="8"/>
  <c r="P71" i="8"/>
  <c r="Q66" i="8"/>
  <c r="Q68" i="8"/>
  <c r="Q71" i="8"/>
  <c r="R66" i="8"/>
  <c r="R68" i="8"/>
  <c r="R71" i="8"/>
  <c r="S66" i="8"/>
  <c r="S68" i="8"/>
  <c r="S71" i="8"/>
  <c r="B70" i="8"/>
  <c r="C70" i="8"/>
  <c r="D70" i="8"/>
  <c r="H69" i="8"/>
  <c r="I69" i="8"/>
  <c r="J69" i="8"/>
  <c r="K69" i="8"/>
  <c r="L69" i="8"/>
  <c r="M69" i="8"/>
  <c r="N69" i="8"/>
  <c r="O69" i="8"/>
  <c r="P69" i="8"/>
  <c r="Q69" i="8"/>
  <c r="R69" i="8"/>
  <c r="S69" i="8"/>
  <c r="T69" i="8"/>
  <c r="G69" i="8"/>
  <c r="B55" i="8"/>
  <c r="B59" i="8"/>
  <c r="B50" i="8"/>
  <c r="C55" i="8"/>
  <c r="C53" i="8"/>
  <c r="C59" i="8"/>
  <c r="F53" i="8"/>
  <c r="F59" i="8"/>
  <c r="F66" i="8"/>
  <c r="F68" i="8"/>
  <c r="F76" i="8"/>
  <c r="F77" i="8"/>
  <c r="F55" i="8"/>
  <c r="F56" i="8"/>
  <c r="F69" i="8"/>
  <c r="F78" i="8"/>
  <c r="F72" i="8"/>
  <c r="F79" i="8"/>
  <c r="C80" i="8"/>
  <c r="D80" i="8"/>
  <c r="E80" i="8"/>
  <c r="F80" i="8"/>
  <c r="F81" i="8"/>
  <c r="F83" i="8"/>
  <c r="F84" i="8"/>
  <c r="F86" i="8"/>
  <c r="F87" i="8"/>
  <c r="C66" i="8"/>
  <c r="C68" i="8"/>
  <c r="C76" i="8"/>
  <c r="C56" i="8"/>
  <c r="C69" i="8"/>
  <c r="C71" i="8"/>
  <c r="C72" i="8"/>
  <c r="C79" i="8"/>
  <c r="C81" i="8"/>
  <c r="C78" i="8"/>
  <c r="C83" i="8"/>
  <c r="C84" i="8"/>
  <c r="C87" i="8"/>
  <c r="D81" i="8"/>
  <c r="D55" i="8"/>
  <c r="D53" i="8"/>
  <c r="D56" i="8"/>
  <c r="D69" i="8"/>
  <c r="D78" i="8"/>
  <c r="D71" i="8"/>
  <c r="D72" i="8"/>
  <c r="D79" i="8"/>
  <c r="D83" i="8"/>
  <c r="D84" i="8"/>
  <c r="D87" i="8"/>
  <c r="E84" i="8"/>
  <c r="E87" i="8"/>
  <c r="B66" i="8"/>
  <c r="B67" i="8"/>
  <c r="B68" i="8"/>
  <c r="B76" i="8"/>
  <c r="B77" i="8"/>
  <c r="B53" i="8"/>
  <c r="B56" i="8"/>
  <c r="B69" i="8"/>
  <c r="B78" i="8"/>
  <c r="B71" i="8"/>
  <c r="B72" i="8"/>
  <c r="B79" i="8"/>
  <c r="B81" i="8"/>
  <c r="B83" i="8"/>
  <c r="B84" i="8"/>
  <c r="B87" i="8"/>
  <c r="F88" i="8"/>
  <c r="E88" i="8"/>
  <c r="F91" i="8"/>
  <c r="F85" i="8"/>
  <c r="E85" i="8"/>
  <c r="F90" i="8"/>
  <c r="F89" i="8"/>
  <c r="F75" i="8"/>
  <c r="F73" i="8"/>
  <c r="E66" i="8"/>
  <c r="E68" i="8"/>
  <c r="E69" i="8"/>
  <c r="E71" i="8"/>
  <c r="E72" i="8"/>
  <c r="E73" i="8"/>
  <c r="F50" i="8"/>
  <c r="H55" i="8"/>
  <c r="T92" i="8"/>
  <c r="T76" i="8"/>
  <c r="T77" i="8"/>
  <c r="T78" i="8"/>
  <c r="T72" i="8"/>
  <c r="T79" i="8"/>
  <c r="G80" i="8"/>
  <c r="H80" i="8"/>
  <c r="I80" i="8"/>
  <c r="J80" i="8"/>
  <c r="K80" i="8"/>
  <c r="L80" i="8"/>
  <c r="M80" i="8"/>
  <c r="N80" i="8"/>
  <c r="O80" i="8"/>
  <c r="P80" i="8"/>
  <c r="Q80" i="8"/>
  <c r="R80" i="8"/>
  <c r="S80" i="8"/>
  <c r="T80" i="8"/>
  <c r="T81" i="8"/>
  <c r="T83" i="8"/>
  <c r="T84" i="8"/>
  <c r="T86" i="8"/>
  <c r="T87" i="8"/>
  <c r="H83" i="8"/>
  <c r="H76" i="8"/>
  <c r="H72" i="8"/>
  <c r="H79" i="8"/>
  <c r="H81" i="8"/>
  <c r="H77" i="8"/>
  <c r="H78" i="8"/>
  <c r="H84" i="8"/>
  <c r="H87" i="8"/>
  <c r="I83" i="8"/>
  <c r="I76" i="8"/>
  <c r="I72" i="8"/>
  <c r="I79" i="8"/>
  <c r="I81" i="8"/>
  <c r="I77" i="8"/>
  <c r="I78" i="8"/>
  <c r="I84" i="8"/>
  <c r="I87" i="8"/>
  <c r="J83" i="8"/>
  <c r="J76" i="8"/>
  <c r="J72" i="8"/>
  <c r="J79" i="8"/>
  <c r="J81" i="8"/>
  <c r="J77" i="8"/>
  <c r="J78" i="8"/>
  <c r="J84" i="8"/>
  <c r="J87" i="8"/>
  <c r="K83" i="8"/>
  <c r="K76" i="8"/>
  <c r="K72" i="8"/>
  <c r="K79" i="8"/>
  <c r="K81" i="8"/>
  <c r="K77" i="8"/>
  <c r="K78" i="8"/>
  <c r="K84" i="8"/>
  <c r="K87" i="8"/>
  <c r="L83" i="8"/>
  <c r="L76" i="8"/>
  <c r="L72" i="8"/>
  <c r="L79" i="8"/>
  <c r="L81" i="8"/>
  <c r="L77" i="8"/>
  <c r="L78" i="8"/>
  <c r="L84" i="8"/>
  <c r="L87" i="8"/>
  <c r="M83" i="8"/>
  <c r="M76" i="8"/>
  <c r="M72" i="8"/>
  <c r="M79" i="8"/>
  <c r="M81" i="8"/>
  <c r="M77" i="8"/>
  <c r="M78" i="8"/>
  <c r="M84" i="8"/>
  <c r="M87" i="8"/>
  <c r="N83" i="8"/>
  <c r="N76" i="8"/>
  <c r="N72" i="8"/>
  <c r="N79" i="8"/>
  <c r="N81" i="8"/>
  <c r="N77" i="8"/>
  <c r="N78" i="8"/>
  <c r="N84" i="8"/>
  <c r="N87" i="8"/>
  <c r="O83" i="8"/>
  <c r="O76" i="8"/>
  <c r="O72" i="8"/>
  <c r="O79" i="8"/>
  <c r="O81" i="8"/>
  <c r="O77" i="8"/>
  <c r="O78" i="8"/>
  <c r="O84" i="8"/>
  <c r="O87" i="8"/>
  <c r="P83" i="8"/>
  <c r="P76" i="8"/>
  <c r="P72" i="8"/>
  <c r="P79" i="8"/>
  <c r="P81" i="8"/>
  <c r="P77" i="8"/>
  <c r="P78" i="8"/>
  <c r="P84" i="8"/>
  <c r="P87" i="8"/>
  <c r="Q83" i="8"/>
  <c r="Q76" i="8"/>
  <c r="Q72" i="8"/>
  <c r="Q79" i="8"/>
  <c r="Q81" i="8"/>
  <c r="Q77" i="8"/>
  <c r="Q78" i="8"/>
  <c r="Q84" i="8"/>
  <c r="Q87" i="8"/>
  <c r="R83" i="8"/>
  <c r="R76" i="8"/>
  <c r="R72" i="8"/>
  <c r="R79" i="8"/>
  <c r="R81" i="8"/>
  <c r="R77" i="8"/>
  <c r="R78" i="8"/>
  <c r="R84" i="8"/>
  <c r="R87" i="8"/>
  <c r="S83" i="8"/>
  <c r="S76" i="8"/>
  <c r="S72" i="8"/>
  <c r="S79" i="8"/>
  <c r="S81" i="8"/>
  <c r="S77" i="8"/>
  <c r="S78" i="8"/>
  <c r="S84" i="8"/>
  <c r="S87" i="8"/>
  <c r="G83" i="8"/>
  <c r="G76" i="8"/>
  <c r="G72" i="8"/>
  <c r="G79" i="8"/>
  <c r="G81" i="8"/>
  <c r="G77" i="8"/>
  <c r="G78" i="8"/>
  <c r="G84" i="8"/>
  <c r="G87" i="8"/>
  <c r="E76" i="8"/>
  <c r="E77" i="8"/>
  <c r="E78" i="8"/>
  <c r="E79" i="8"/>
  <c r="E81" i="8"/>
  <c r="T88" i="8"/>
  <c r="S88" i="8"/>
  <c r="T91" i="8"/>
  <c r="T85" i="8"/>
  <c r="S85" i="8"/>
  <c r="T90" i="8"/>
  <c r="T89" i="8"/>
  <c r="T58" i="8"/>
  <c r="T75" i="8"/>
  <c r="T73" i="8"/>
  <c r="G53" i="8"/>
  <c r="G54" i="8"/>
  <c r="H53" i="8"/>
  <c r="I53" i="8"/>
  <c r="J53" i="8"/>
  <c r="K53" i="8"/>
  <c r="L53" i="8"/>
  <c r="M53" i="8"/>
  <c r="N53" i="8"/>
  <c r="O53" i="8"/>
  <c r="P53" i="8"/>
  <c r="Q53" i="8"/>
  <c r="R53" i="8"/>
  <c r="S53" i="8"/>
  <c r="T53" i="8"/>
  <c r="T52" i="8"/>
  <c r="T50" i="8"/>
  <c r="T48" i="8"/>
  <c r="T49" i="8"/>
  <c r="T47" i="8"/>
  <c r="E56" i="8"/>
  <c r="D59" i="8"/>
  <c r="X30" i="10"/>
  <c r="CM30" i="10"/>
  <c r="AR34" i="10"/>
  <c r="CM31" i="10"/>
  <c r="AN43" i="10"/>
  <c r="AO43" i="10"/>
  <c r="AH43" i="10"/>
  <c r="AI43" i="10"/>
  <c r="D31" i="10"/>
  <c r="C64" i="10"/>
  <c r="C63" i="10"/>
  <c r="C62" i="10"/>
  <c r="C61" i="10"/>
  <c r="C60" i="10"/>
  <c r="C59" i="10"/>
  <c r="C58" i="10"/>
  <c r="C57" i="10"/>
  <c r="C56" i="10"/>
  <c r="C55" i="10"/>
  <c r="C54" i="10"/>
  <c r="C53" i="10"/>
  <c r="AH52" i="10"/>
  <c r="AL52" i="10"/>
  <c r="CL52" i="10"/>
  <c r="C52" i="10"/>
  <c r="C51" i="10"/>
  <c r="CL50" i="10"/>
  <c r="C50" i="10"/>
  <c r="C49" i="10"/>
  <c r="C48" i="10"/>
  <c r="C47" i="10"/>
  <c r="C46" i="10"/>
  <c r="C45" i="10"/>
  <c r="C44" i="10"/>
  <c r="AL43" i="10"/>
  <c r="CL43" i="10"/>
  <c r="C43" i="10"/>
  <c r="C42" i="10"/>
  <c r="C41" i="10"/>
  <c r="C40" i="10"/>
  <c r="C39" i="10"/>
  <c r="C38" i="10"/>
  <c r="C37" i="10"/>
  <c r="C36" i="10"/>
  <c r="C35" i="10"/>
  <c r="CL34" i="10"/>
  <c r="C34" i="10"/>
  <c r="C33" i="10"/>
  <c r="C32" i="10"/>
  <c r="CL31" i="10"/>
  <c r="C31" i="10"/>
  <c r="AH30" i="10"/>
  <c r="AL30" i="10"/>
  <c r="AT30" i="10"/>
  <c r="AX30" i="10"/>
  <c r="BR30" i="10"/>
  <c r="V30" i="10"/>
  <c r="CL30" i="10"/>
  <c r="C30" i="10"/>
  <c r="CM34" i="10"/>
  <c r="D34" i="10"/>
  <c r="D27" i="10"/>
  <c r="AR50" i="10"/>
  <c r="I27" i="10"/>
  <c r="CM29" i="10"/>
  <c r="D29" i="10"/>
  <c r="CM28" i="10"/>
  <c r="D28" i="10"/>
  <c r="D24" i="10"/>
  <c r="I24" i="10"/>
  <c r="AJ30" i="10"/>
  <c r="AK30" i="10"/>
  <c r="AK24" i="10"/>
  <c r="AJ24" i="10"/>
  <c r="AG43" i="10"/>
  <c r="AF43" i="10"/>
  <c r="AG35" i="10"/>
  <c r="AF35" i="10"/>
  <c r="AG30" i="10"/>
  <c r="AF30" i="10"/>
  <c r="AG24" i="10"/>
  <c r="AF24" i="10"/>
  <c r="AK43" i="10"/>
  <c r="AJ43" i="10"/>
  <c r="AK35" i="10"/>
  <c r="AJ35" i="10"/>
  <c r="AN53" i="10"/>
  <c r="AO52" i="10"/>
  <c r="AN52" i="10"/>
  <c r="AO35" i="10"/>
  <c r="AN35" i="10"/>
  <c r="AO30" i="10"/>
  <c r="AN30" i="10"/>
  <c r="AO24" i="10"/>
  <c r="AN24" i="10"/>
  <c r="AS52" i="10"/>
  <c r="AS53" i="10"/>
  <c r="AR43" i="10"/>
  <c r="AS43" i="10"/>
  <c r="AS35" i="10"/>
  <c r="AR35" i="10"/>
  <c r="AS30" i="10"/>
  <c r="AR30" i="10"/>
  <c r="AS24" i="10"/>
  <c r="AR24" i="10"/>
  <c r="AM52" i="10"/>
  <c r="AM53" i="10"/>
  <c r="AM43" i="10"/>
  <c r="AM35" i="10"/>
  <c r="AL35" i="10"/>
  <c r="AM30" i="10"/>
  <c r="AM24" i="10"/>
  <c r="AL24" i="10"/>
  <c r="AH53" i="10"/>
  <c r="AI52" i="10"/>
  <c r="AI35" i="10"/>
  <c r="AH35" i="10"/>
  <c r="AI30" i="10"/>
  <c r="AI24" i="10"/>
  <c r="AH24" i="10"/>
  <c r="AV43" i="10"/>
  <c r="AV35" i="10"/>
  <c r="AV30" i="10"/>
  <c r="AV24" i="10"/>
  <c r="AT43" i="10"/>
  <c r="AT35" i="10"/>
  <c r="AT24" i="10"/>
  <c r="AP43" i="10"/>
  <c r="AP35" i="10"/>
  <c r="AP30" i="10"/>
  <c r="AP24" i="10"/>
  <c r="AD53" i="10"/>
  <c r="AE52" i="10"/>
  <c r="AE53" i="10"/>
  <c r="AD52" i="10"/>
  <c r="AE43" i="10"/>
  <c r="AD43" i="10"/>
  <c r="AE35" i="10"/>
  <c r="AD35" i="10"/>
  <c r="AD31" i="10"/>
  <c r="AD30" i="10"/>
  <c r="AE30" i="10"/>
  <c r="AE24" i="10"/>
  <c r="AD24" i="10"/>
  <c r="AA24" i="10"/>
  <c r="Z24" i="10"/>
  <c r="V43" i="10"/>
  <c r="V35" i="10"/>
  <c r="V24" i="10"/>
  <c r="AR52" i="10"/>
  <c r="AB30" i="10"/>
  <c r="X24" i="10"/>
  <c r="B36" i="12"/>
  <c r="B35" i="12"/>
  <c r="I31" i="10"/>
  <c r="F92" i="8"/>
  <c r="G92" i="8"/>
  <c r="H92" i="8"/>
  <c r="I92" i="8"/>
  <c r="J92" i="8"/>
  <c r="K92" i="8"/>
  <c r="L92" i="8"/>
  <c r="M92" i="8"/>
  <c r="N92" i="8"/>
  <c r="O92" i="8"/>
  <c r="P92" i="8"/>
  <c r="Q92" i="8"/>
  <c r="R92" i="8"/>
  <c r="I34" i="10"/>
  <c r="L31" i="10"/>
  <c r="A5" i="4"/>
  <c r="B29" i="12"/>
  <c r="AA50" i="10"/>
  <c r="Z50" i="10"/>
  <c r="AA43" i="10"/>
  <c r="Z43" i="10"/>
  <c r="AA35" i="10"/>
  <c r="Z35" i="10"/>
  <c r="AA30" i="10"/>
  <c r="Z30" i="10"/>
  <c r="S43" i="10"/>
  <c r="R43" i="10"/>
  <c r="S35" i="10"/>
  <c r="R35" i="10"/>
  <c r="S30" i="10"/>
  <c r="R30" i="10"/>
  <c r="S24" i="10"/>
  <c r="R24" i="10"/>
  <c r="I26" i="10"/>
  <c r="I25" i="10"/>
  <c r="I23" i="10"/>
  <c r="CM64" i="10"/>
  <c r="CM63" i="10"/>
  <c r="CM62" i="10"/>
  <c r="CM61" i="10"/>
  <c r="CM60" i="10"/>
  <c r="CM59" i="10"/>
  <c r="CM58" i="10"/>
  <c r="CM56" i="10"/>
  <c r="CM55" i="10"/>
  <c r="CM54" i="10"/>
  <c r="CM53" i="10"/>
  <c r="CM51" i="10"/>
  <c r="CM50" i="10"/>
  <c r="D50" i="10"/>
  <c r="CM49" i="10"/>
  <c r="CM48" i="10"/>
  <c r="CM47" i="10"/>
  <c r="CM46" i="10"/>
  <c r="CM45" i="10"/>
  <c r="CM44" i="10"/>
  <c r="CM42" i="10"/>
  <c r="CM41" i="10"/>
  <c r="CM40" i="10"/>
  <c r="CM39" i="10"/>
  <c r="CM38" i="10"/>
  <c r="CM37" i="10"/>
  <c r="CM36" i="10"/>
  <c r="CM35" i="10"/>
  <c r="CM33" i="10"/>
  <c r="CM32" i="10"/>
  <c r="CM26" i="10"/>
  <c r="CM25" i="10"/>
  <c r="CK43" i="10"/>
  <c r="CJ43" i="10"/>
  <c r="CI43" i="10"/>
  <c r="CH43" i="10"/>
  <c r="CK35" i="10"/>
  <c r="CJ35" i="10"/>
  <c r="CI35" i="10"/>
  <c r="CH35" i="10"/>
  <c r="CK30" i="10"/>
  <c r="CJ30" i="10"/>
  <c r="CI30" i="10"/>
  <c r="CH30" i="10"/>
  <c r="CH24" i="10"/>
  <c r="CK24" i="10"/>
  <c r="CI24" i="10"/>
  <c r="CM43" i="10"/>
  <c r="D43" i="10"/>
  <c r="I43" i="10"/>
  <c r="D52" i="10"/>
  <c r="I52" i="10"/>
  <c r="AC50" i="10"/>
  <c r="AB50" i="10"/>
  <c r="CL64" i="10"/>
  <c r="CL63" i="10"/>
  <c r="CL62" i="10"/>
  <c r="CL61" i="10"/>
  <c r="CL60" i="10"/>
  <c r="CL59" i="10"/>
  <c r="CL58" i="10"/>
  <c r="CL57" i="10"/>
  <c r="CL56" i="10"/>
  <c r="CL55" i="10"/>
  <c r="CL54" i="10"/>
  <c r="CL53" i="10"/>
  <c r="CL51" i="10"/>
  <c r="CL49" i="10"/>
  <c r="CL48" i="10"/>
  <c r="CL47" i="10"/>
  <c r="CL46" i="10"/>
  <c r="CL45" i="10"/>
  <c r="CL44" i="10"/>
  <c r="CL42" i="10"/>
  <c r="CL41" i="10"/>
  <c r="CL40" i="10"/>
  <c r="CL39" i="10"/>
  <c r="CL38" i="10"/>
  <c r="CL37" i="10"/>
  <c r="CL36" i="10"/>
  <c r="CL29" i="10"/>
  <c r="CL28" i="10"/>
  <c r="CL26" i="10"/>
  <c r="CL25" i="10"/>
  <c r="CG43" i="10"/>
  <c r="CF43" i="10"/>
  <c r="CE43" i="10"/>
  <c r="CD43" i="10"/>
  <c r="CG35" i="10"/>
  <c r="CF35" i="10"/>
  <c r="CE35" i="10"/>
  <c r="CD35" i="10"/>
  <c r="CG30" i="10"/>
  <c r="CF30" i="10"/>
  <c r="CE30" i="10"/>
  <c r="CD30" i="10"/>
  <c r="CG24" i="10"/>
  <c r="CE24" i="10"/>
  <c r="B30" i="12"/>
  <c r="U43" i="10"/>
  <c r="T43" i="10"/>
  <c r="U35" i="10"/>
  <c r="T35" i="10"/>
  <c r="U30" i="10"/>
  <c r="T30" i="10"/>
  <c r="U24" i="10"/>
  <c r="T24" i="10"/>
  <c r="Y43" i="10"/>
  <c r="X43" i="10"/>
  <c r="Y35" i="10"/>
  <c r="X35" i="10"/>
  <c r="Y30" i="10"/>
  <c r="Y24" i="10"/>
  <c r="W43" i="10"/>
  <c r="W35" i="10"/>
  <c r="F26" i="10"/>
  <c r="G26" i="10"/>
  <c r="H26" i="10"/>
  <c r="F25" i="10"/>
  <c r="G25" i="10"/>
  <c r="H25" i="10"/>
  <c r="E26" i="10"/>
  <c r="E25" i="10"/>
  <c r="D77" i="8"/>
  <c r="D75" i="8"/>
  <c r="D66" i="8"/>
  <c r="D68" i="8"/>
  <c r="D76" i="8"/>
  <c r="L27" i="10"/>
  <c r="B81" i="12"/>
  <c r="M30" i="10"/>
  <c r="M24" i="10"/>
  <c r="L30" i="10"/>
  <c r="J30" i="10"/>
  <c r="J24" i="10"/>
  <c r="P24" i="10"/>
  <c r="N30" i="10"/>
  <c r="N24" i="10"/>
  <c r="E52" i="10"/>
  <c r="F52" i="10"/>
  <c r="G52" i="10"/>
  <c r="H52" i="10"/>
  <c r="L24" i="10"/>
  <c r="E31" i="10"/>
  <c r="F31" i="10"/>
  <c r="G31" i="10"/>
  <c r="H31" i="10"/>
  <c r="A9" i="8"/>
  <c r="BY43" i="10"/>
  <c r="BX43" i="10"/>
  <c r="BW43" i="10"/>
  <c r="BV43" i="10"/>
  <c r="BY35" i="10"/>
  <c r="BX35" i="10"/>
  <c r="BW35" i="10"/>
  <c r="BV35" i="10"/>
  <c r="BY30" i="10"/>
  <c r="BX30" i="10"/>
  <c r="BW30" i="10"/>
  <c r="BV30" i="10"/>
  <c r="BY24" i="10"/>
  <c r="BW24" i="10"/>
  <c r="CC43" i="10"/>
  <c r="CB43" i="10"/>
  <c r="CA43" i="10"/>
  <c r="BZ43" i="10"/>
  <c r="CC35" i="10"/>
  <c r="CB35" i="10"/>
  <c r="CA35" i="10"/>
  <c r="BZ35" i="10"/>
  <c r="CC30" i="10"/>
  <c r="CB30" i="10"/>
  <c r="CA30" i="10"/>
  <c r="BZ30" i="10"/>
  <c r="CC24" i="10"/>
  <c r="CA24" i="10"/>
  <c r="S86" i="8"/>
  <c r="S50" i="8"/>
  <c r="R86" i="8"/>
  <c r="R50" i="8"/>
  <c r="B32" i="12"/>
  <c r="B33" i="12"/>
  <c r="E50" i="8"/>
  <c r="D50" i="8"/>
  <c r="C50" i="8"/>
  <c r="G50" i="8"/>
  <c r="H50" i="8"/>
  <c r="I50" i="8"/>
  <c r="J50" i="8"/>
  <c r="K50" i="8"/>
  <c r="L50" i="8"/>
  <c r="M50" i="8"/>
  <c r="N50" i="8"/>
  <c r="O50" i="8"/>
  <c r="P50" i="8"/>
  <c r="Q50" i="8"/>
  <c r="I48" i="8"/>
  <c r="J48" i="8"/>
  <c r="K48" i="8"/>
  <c r="L48" i="8"/>
  <c r="M48" i="8"/>
  <c r="N48" i="8"/>
  <c r="O48" i="8"/>
  <c r="P48" i="8"/>
  <c r="Q48" i="8"/>
  <c r="R48" i="8"/>
  <c r="S48" i="8"/>
  <c r="C29" i="10"/>
  <c r="E29" i="10"/>
  <c r="F29" i="10"/>
  <c r="G29" i="10"/>
  <c r="H29" i="10"/>
  <c r="I29" i="10"/>
  <c r="D32" i="10"/>
  <c r="I32" i="10"/>
  <c r="D33" i="10"/>
  <c r="I33" i="10"/>
  <c r="E37" i="10"/>
  <c r="F37" i="10"/>
  <c r="E38" i="10"/>
  <c r="F38" i="10"/>
  <c r="E40" i="10"/>
  <c r="F40" i="10"/>
  <c r="E41" i="10"/>
  <c r="F41" i="10"/>
  <c r="E58" i="10"/>
  <c r="F58" i="10"/>
  <c r="G58" i="10"/>
  <c r="H58" i="10"/>
  <c r="D58" i="10"/>
  <c r="I58" i="10"/>
  <c r="E59" i="10"/>
  <c r="F59" i="10"/>
  <c r="G59" i="10"/>
  <c r="H59" i="10"/>
  <c r="D59" i="10"/>
  <c r="I59" i="10"/>
  <c r="E60" i="10"/>
  <c r="F60" i="10"/>
  <c r="G60" i="10"/>
  <c r="H60" i="10"/>
  <c r="E61" i="10"/>
  <c r="F61" i="10"/>
  <c r="G61" i="10"/>
  <c r="H61" i="10"/>
  <c r="D61" i="10"/>
  <c r="I61" i="10"/>
  <c r="E62" i="10"/>
  <c r="F62" i="10"/>
  <c r="G62" i="10"/>
  <c r="H62" i="10"/>
  <c r="D62" i="10"/>
  <c r="I62" i="10"/>
  <c r="E63" i="10"/>
  <c r="F63" i="10"/>
  <c r="G63" i="10"/>
  <c r="H63" i="10"/>
  <c r="D63" i="10"/>
  <c r="I63" i="10"/>
  <c r="E64" i="10"/>
  <c r="F64" i="10"/>
  <c r="G64" i="10"/>
  <c r="H64" i="10"/>
  <c r="D64" i="10"/>
  <c r="I64" i="10"/>
  <c r="D60" i="10"/>
  <c r="I60" i="10"/>
  <c r="D42" i="10"/>
  <c r="I42" i="10"/>
  <c r="E42" i="10"/>
  <c r="F42" i="10"/>
  <c r="G42" i="10"/>
  <c r="H42" i="10"/>
  <c r="E39" i="10"/>
  <c r="F39" i="10"/>
  <c r="D36" i="10"/>
  <c r="I36" i="10"/>
  <c r="E36" i="10"/>
  <c r="F36" i="10"/>
  <c r="G36" i="10"/>
  <c r="H36" i="10"/>
  <c r="I28" i="10"/>
  <c r="C28" i="10"/>
  <c r="E28" i="10"/>
  <c r="F28" i="10"/>
  <c r="G28" i="10"/>
  <c r="H28" i="10"/>
  <c r="E12" i="4"/>
  <c r="I50" i="10"/>
  <c r="E50" i="10"/>
  <c r="F50" i="10"/>
  <c r="G50" i="10"/>
  <c r="H50" i="10"/>
  <c r="D44" i="10"/>
  <c r="I44" i="10"/>
  <c r="E44" i="10"/>
  <c r="F44" i="10"/>
  <c r="G44" i="10"/>
  <c r="H44" i="10"/>
  <c r="D51" i="10"/>
  <c r="I51" i="10"/>
  <c r="E51" i="10"/>
  <c r="F51" i="10"/>
  <c r="G51" i="10"/>
  <c r="H51" i="10"/>
  <c r="D56" i="10"/>
  <c r="I56" i="10"/>
  <c r="E56" i="10"/>
  <c r="F56" i="10"/>
  <c r="G56" i="10"/>
  <c r="H56" i="10"/>
  <c r="D55" i="10"/>
  <c r="I55" i="10"/>
  <c r="E55" i="10"/>
  <c r="F55" i="10"/>
  <c r="G55" i="10"/>
  <c r="H55" i="10"/>
  <c r="D49" i="10"/>
  <c r="I49" i="10"/>
  <c r="E49" i="10"/>
  <c r="F49" i="10"/>
  <c r="G49" i="10"/>
  <c r="H49" i="10"/>
  <c r="D46" i="10"/>
  <c r="I46" i="10"/>
  <c r="E46" i="10"/>
  <c r="F46" i="10"/>
  <c r="G46" i="10"/>
  <c r="H46" i="10"/>
  <c r="D48" i="10"/>
  <c r="I48" i="10"/>
  <c r="E48" i="10"/>
  <c r="F48" i="10"/>
  <c r="G48" i="10"/>
  <c r="H48" i="10"/>
  <c r="D45" i="10"/>
  <c r="I45" i="10"/>
  <c r="E45" i="10"/>
  <c r="F45" i="10"/>
  <c r="G45" i="10"/>
  <c r="H45" i="10"/>
  <c r="D47" i="10"/>
  <c r="I47" i="10"/>
  <c r="E47" i="10"/>
  <c r="F47" i="10"/>
  <c r="G47" i="10"/>
  <c r="H47" i="10"/>
  <c r="D54" i="10"/>
  <c r="I54" i="10"/>
  <c r="E54" i="10"/>
  <c r="F54" i="10"/>
  <c r="G54" i="10"/>
  <c r="H54" i="10"/>
  <c r="AW24" i="10"/>
  <c r="BQ43" i="10"/>
  <c r="BP43" i="10"/>
  <c r="BO43" i="10"/>
  <c r="BN43" i="10"/>
  <c r="BM43" i="10"/>
  <c r="BL43" i="10"/>
  <c r="BK43" i="10"/>
  <c r="BJ43" i="10"/>
  <c r="BI43" i="10"/>
  <c r="BH43" i="10"/>
  <c r="BG43" i="10"/>
  <c r="BF43" i="10"/>
  <c r="BE43" i="10"/>
  <c r="BD43" i="10"/>
  <c r="BC43" i="10"/>
  <c r="BB43" i="10"/>
  <c r="BQ35" i="10"/>
  <c r="BP35" i="10"/>
  <c r="BO35" i="10"/>
  <c r="BN35" i="10"/>
  <c r="BM35" i="10"/>
  <c r="BL35" i="10"/>
  <c r="BK35" i="10"/>
  <c r="BJ35" i="10"/>
  <c r="BI35" i="10"/>
  <c r="BH35" i="10"/>
  <c r="BG35" i="10"/>
  <c r="BF35" i="10"/>
  <c r="BE35" i="10"/>
  <c r="BD35" i="10"/>
  <c r="BC35" i="10"/>
  <c r="BB35" i="10"/>
  <c r="BQ30" i="10"/>
  <c r="BP30" i="10"/>
  <c r="BO30" i="10"/>
  <c r="BN30" i="10"/>
  <c r="BM30" i="10"/>
  <c r="BL30" i="10"/>
  <c r="BK30" i="10"/>
  <c r="BJ30" i="10"/>
  <c r="BI30" i="10"/>
  <c r="BH30" i="10"/>
  <c r="BG30" i="10"/>
  <c r="BF30" i="10"/>
  <c r="BE30" i="10"/>
  <c r="BD30" i="10"/>
  <c r="BC30" i="10"/>
  <c r="BB30" i="10"/>
  <c r="BQ24" i="10"/>
  <c r="BO24" i="10"/>
  <c r="BM24" i="10"/>
  <c r="BK24" i="10"/>
  <c r="BI24" i="10"/>
  <c r="BG24" i="10"/>
  <c r="BE24" i="10"/>
  <c r="BC24" i="10"/>
  <c r="CM57" i="10"/>
  <c r="CM52" i="10"/>
  <c r="BU43" i="10"/>
  <c r="BT43" i="10"/>
  <c r="BS43" i="10"/>
  <c r="BR43" i="10"/>
  <c r="BA43" i="10"/>
  <c r="AZ43" i="10"/>
  <c r="AY43" i="10"/>
  <c r="AX43" i="10"/>
  <c r="AW43" i="10"/>
  <c r="AU43" i="10"/>
  <c r="AQ43" i="10"/>
  <c r="BU35" i="10"/>
  <c r="BT35" i="10"/>
  <c r="BS35" i="10"/>
  <c r="BR35" i="10"/>
  <c r="BA35" i="10"/>
  <c r="AZ35" i="10"/>
  <c r="AY35" i="10"/>
  <c r="AX35" i="10"/>
  <c r="AW35" i="10"/>
  <c r="AU35" i="10"/>
  <c r="AQ35" i="10"/>
  <c r="CL33" i="10"/>
  <c r="CL32" i="10"/>
  <c r="BU30" i="10"/>
  <c r="BT30" i="10"/>
  <c r="BS30" i="10"/>
  <c r="BA30" i="10"/>
  <c r="AZ30" i="10"/>
  <c r="AY30" i="10"/>
  <c r="AW30" i="10"/>
  <c r="AU30" i="10"/>
  <c r="AQ30" i="10"/>
  <c r="BU24" i="10"/>
  <c r="BS24" i="10"/>
  <c r="BA24" i="10"/>
  <c r="AY24" i="10"/>
  <c r="AU24" i="10"/>
  <c r="AQ24" i="10"/>
  <c r="AX27" i="10"/>
  <c r="BB27" i="10"/>
  <c r="BF27" i="10"/>
  <c r="BJ27" i="10"/>
  <c r="BN27" i="10"/>
  <c r="BR27" i="10"/>
  <c r="P30" i="10"/>
  <c r="AX24" i="10"/>
  <c r="C77" i="8"/>
  <c r="B23" i="12"/>
  <c r="BN24" i="10"/>
  <c r="BB24" i="10"/>
  <c r="BF24" i="10"/>
  <c r="BJ24" i="10"/>
  <c r="BR24" i="10"/>
  <c r="BV27" i="10"/>
  <c r="BZ27" i="10"/>
  <c r="BV24" i="10"/>
  <c r="A13" i="3"/>
  <c r="BZ24" i="10"/>
  <c r="CD27" i="10"/>
  <c r="CD24" i="10"/>
  <c r="CL27" i="10"/>
  <c r="C27" i="10"/>
  <c r="C24" i="10"/>
  <c r="E24" i="10"/>
  <c r="F24" i="10"/>
  <c r="G24" i="10"/>
  <c r="E83" i="8"/>
  <c r="E15" i="4"/>
  <c r="E9" i="4"/>
  <c r="E27" i="10"/>
  <c r="F27" i="10"/>
  <c r="G27" i="10"/>
  <c r="H27" i="10"/>
  <c r="A7" i="8"/>
  <c r="B45" i="8"/>
  <c r="B46" i="8"/>
  <c r="B47" i="8"/>
  <c r="B52" i="8"/>
  <c r="C58" i="8"/>
  <c r="C75" i="8"/>
  <c r="A61" i="8"/>
  <c r="A62" i="8"/>
  <c r="A63" i="8"/>
  <c r="A64" i="8"/>
  <c r="B75" i="8"/>
  <c r="S92" i="8"/>
  <c r="B49" i="8"/>
  <c r="C49" i="8"/>
  <c r="D49" i="8"/>
  <c r="C47" i="8"/>
  <c r="C52" i="8"/>
  <c r="D58" i="8"/>
  <c r="B86" i="8"/>
  <c r="C86" i="8"/>
  <c r="D47" i="8"/>
  <c r="D52" i="8"/>
  <c r="E58" i="8"/>
  <c r="E47" i="8"/>
  <c r="E52" i="8"/>
  <c r="F58" i="8"/>
  <c r="E75" i="8"/>
  <c r="D86" i="8"/>
  <c r="E86" i="8"/>
  <c r="E49" i="8"/>
  <c r="F47" i="8"/>
  <c r="F52" i="8"/>
  <c r="G58" i="8"/>
  <c r="F49" i="8"/>
  <c r="G47" i="8"/>
  <c r="G52" i="8"/>
  <c r="H58" i="8"/>
  <c r="G75" i="8"/>
  <c r="G49" i="8"/>
  <c r="G86" i="8"/>
  <c r="H49" i="8"/>
  <c r="H47" i="8"/>
  <c r="H52" i="8"/>
  <c r="I58" i="8"/>
  <c r="H75" i="8"/>
  <c r="I47" i="8"/>
  <c r="I52" i="8"/>
  <c r="J58" i="8"/>
  <c r="I75" i="8"/>
  <c r="I49" i="8"/>
  <c r="H86" i="8"/>
  <c r="I86" i="8"/>
  <c r="J49" i="8"/>
  <c r="J47" i="8"/>
  <c r="J52" i="8"/>
  <c r="K58" i="8"/>
  <c r="J75" i="8"/>
  <c r="J86" i="8"/>
  <c r="K47" i="8"/>
  <c r="K52" i="8"/>
  <c r="L58" i="8"/>
  <c r="K75" i="8"/>
  <c r="K49" i="8"/>
  <c r="K86" i="8"/>
  <c r="L49" i="8"/>
  <c r="L47" i="8"/>
  <c r="L52" i="8"/>
  <c r="M58" i="8"/>
  <c r="L75" i="8"/>
  <c r="AC43" i="10"/>
  <c r="AB43" i="10"/>
  <c r="Q43" i="10"/>
  <c r="O43" i="10"/>
  <c r="M43" i="10"/>
  <c r="L43" i="10"/>
  <c r="K43" i="10"/>
  <c r="J43" i="10"/>
  <c r="AC35" i="10"/>
  <c r="AB35" i="10"/>
  <c r="Q35" i="10"/>
  <c r="O35" i="10"/>
  <c r="N35" i="10"/>
  <c r="M35" i="10"/>
  <c r="L35" i="10"/>
  <c r="K35" i="10"/>
  <c r="J35" i="10"/>
  <c r="D30" i="10"/>
  <c r="I30" i="10"/>
  <c r="AC30" i="10"/>
  <c r="Q30" i="10"/>
  <c r="O30" i="10"/>
  <c r="K30" i="10"/>
  <c r="AC24" i="10"/>
  <c r="Q24" i="10"/>
  <c r="H24" i="10"/>
  <c r="O24" i="10"/>
  <c r="K24" i="10"/>
  <c r="CL24" i="10"/>
  <c r="CL35" i="10"/>
  <c r="E35" i="10"/>
  <c r="F35" i="10"/>
  <c r="M47" i="8"/>
  <c r="M52" i="8"/>
  <c r="N58" i="8"/>
  <c r="M75" i="8"/>
  <c r="M49" i="8"/>
  <c r="N43" i="10"/>
  <c r="L86" i="8"/>
  <c r="M86" i="8"/>
  <c r="P43" i="10"/>
  <c r="N49" i="8"/>
  <c r="N47" i="8"/>
  <c r="N52" i="8"/>
  <c r="O58" i="8"/>
  <c r="N75" i="8"/>
  <c r="B23" i="10"/>
  <c r="C23" i="10"/>
  <c r="D23" i="10"/>
  <c r="E23" i="10"/>
  <c r="F23" i="10"/>
  <c r="G23" i="10"/>
  <c r="H23" i="10"/>
  <c r="J23" i="10"/>
  <c r="K23" i="10"/>
  <c r="L23" i="10"/>
  <c r="M23" i="10"/>
  <c r="E43" i="10"/>
  <c r="F43" i="10"/>
  <c r="G43" i="10"/>
  <c r="H43" i="10"/>
  <c r="N23" i="10"/>
  <c r="O23" i="10"/>
  <c r="P23" i="10"/>
  <c r="Q23" i="10"/>
  <c r="R23" i="10"/>
  <c r="S23" i="10"/>
  <c r="T23" i="10"/>
  <c r="U23" i="10"/>
  <c r="V23" i="10"/>
  <c r="W23" i="10"/>
  <c r="X23" i="10"/>
  <c r="Y23" i="10"/>
  <c r="Z23" i="10"/>
  <c r="AA23" i="10"/>
  <c r="AB23" i="10"/>
  <c r="AC23" i="10"/>
  <c r="AD23" i="10"/>
  <c r="AE23" i="10"/>
  <c r="AF23" i="10"/>
  <c r="AG23" i="10"/>
  <c r="AH23" i="10"/>
  <c r="AI23" i="10"/>
  <c r="AJ23" i="10"/>
  <c r="AK23" i="10"/>
  <c r="O47" i="8"/>
  <c r="O52" i="8"/>
  <c r="P58" i="8"/>
  <c r="O75" i="8"/>
  <c r="O49" i="8"/>
  <c r="A5" i="12"/>
  <c r="A4" i="10"/>
  <c r="N86" i="8"/>
  <c r="O86" i="8"/>
  <c r="BB23" i="10"/>
  <c r="BC23" i="10"/>
  <c r="BD23" i="10"/>
  <c r="BE23" i="10"/>
  <c r="BV23" i="10"/>
  <c r="BW23" i="10"/>
  <c r="BX23" i="10"/>
  <c r="BY23" i="10"/>
  <c r="AL23" i="10"/>
  <c r="AM23" i="10"/>
  <c r="AN23" i="10"/>
  <c r="AO23" i="10"/>
  <c r="P49" i="8"/>
  <c r="Q49" i="8"/>
  <c r="R49" i="8"/>
  <c r="S49" i="8"/>
  <c r="P47" i="8"/>
  <c r="P52" i="8"/>
  <c r="Q58" i="8"/>
  <c r="R58" i="8"/>
  <c r="P75" i="8"/>
  <c r="B25" i="12"/>
  <c r="B22" i="12"/>
  <c r="R47" i="8"/>
  <c r="S58" i="8"/>
  <c r="R52" i="8"/>
  <c r="R75" i="8"/>
  <c r="BF23" i="10"/>
  <c r="BG23" i="10"/>
  <c r="BH23" i="10"/>
  <c r="BI23" i="10"/>
  <c r="BZ23" i="10"/>
  <c r="CA23" i="10"/>
  <c r="CB23" i="10"/>
  <c r="CC23" i="10"/>
  <c r="AP23" i="10"/>
  <c r="AQ23" i="10"/>
  <c r="AR23" i="10"/>
  <c r="AS23" i="10"/>
  <c r="AT23" i="10"/>
  <c r="AU23" i="10"/>
  <c r="AV23" i="10"/>
  <c r="AW23" i="10"/>
  <c r="AX23" i="10"/>
  <c r="AY23" i="10"/>
  <c r="AZ23" i="10"/>
  <c r="BA23" i="10"/>
  <c r="BR23" i="10"/>
  <c r="BS23" i="10"/>
  <c r="BT23" i="10"/>
  <c r="BU23" i="10"/>
  <c r="Q86" i="8"/>
  <c r="Q47" i="8"/>
  <c r="Q52" i="8"/>
  <c r="Q75" i="8"/>
  <c r="P86" i="8"/>
  <c r="BJ23" i="10"/>
  <c r="BK23" i="10"/>
  <c r="BL23" i="10"/>
  <c r="BM23" i="10"/>
  <c r="CD23" i="10"/>
  <c r="CE23" i="10"/>
  <c r="CF23" i="10"/>
  <c r="CG23" i="10"/>
  <c r="CL23" i="10"/>
  <c r="CM23" i="10"/>
  <c r="S47" i="8"/>
  <c r="S75" i="8"/>
  <c r="S52" i="8"/>
  <c r="BN23" i="10"/>
  <c r="BO23" i="10"/>
  <c r="BP23" i="10"/>
  <c r="BQ23" i="10"/>
  <c r="CH23" i="10"/>
  <c r="CI23" i="10"/>
  <c r="CJ23" i="10"/>
  <c r="CK23" i="10"/>
  <c r="U67" i="8"/>
  <c r="A14" i="10"/>
  <c r="A11" i="10"/>
  <c r="A8" i="10"/>
  <c r="A15" i="12"/>
  <c r="B21" i="12"/>
  <c r="A12" i="12"/>
  <c r="A9" i="12"/>
  <c r="B83" i="12"/>
  <c r="B58" i="12"/>
  <c r="B41" i="12"/>
  <c r="A8" i="6"/>
  <c r="A14" i="2"/>
  <c r="A15" i="11"/>
  <c r="A12" i="11"/>
  <c r="A9" i="11"/>
  <c r="A5" i="11"/>
  <c r="A15" i="9"/>
  <c r="A12" i="9"/>
  <c r="A9" i="9"/>
  <c r="A15" i="7"/>
  <c r="A12" i="7"/>
  <c r="A9" i="7"/>
  <c r="A5" i="7"/>
  <c r="A4" i="6"/>
  <c r="A14" i="6"/>
  <c r="A11" i="6"/>
  <c r="A6" i="3"/>
  <c r="A4" i="2"/>
  <c r="A5" i="9"/>
  <c r="A5" i="5"/>
  <c r="A15" i="5"/>
  <c r="A12" i="5"/>
  <c r="A9" i="5"/>
  <c r="A16" i="3"/>
  <c r="A10" i="3"/>
  <c r="A11" i="2"/>
  <c r="A8" i="2"/>
  <c r="F25" i="11"/>
  <c r="G25" i="11"/>
  <c r="H25" i="11"/>
  <c r="I25" i="11"/>
  <c r="J25" i="11"/>
  <c r="K25" i="11"/>
  <c r="L25" i="11"/>
  <c r="M25" i="11"/>
  <c r="N25" i="11"/>
  <c r="O25" i="11"/>
  <c r="P25" i="11"/>
  <c r="Q25" i="11"/>
  <c r="R25" i="11"/>
  <c r="S25" i="11"/>
  <c r="T25" i="11"/>
  <c r="U25" i="11"/>
  <c r="V25" i="11"/>
  <c r="W25" i="11"/>
  <c r="X25" i="11"/>
  <c r="Y25" i="11"/>
  <c r="Z25" i="11"/>
  <c r="AA25" i="11"/>
  <c r="AB25" i="11"/>
  <c r="AC25" i="11"/>
  <c r="AD25" i="11"/>
  <c r="AE25" i="11"/>
  <c r="AF25" i="11"/>
  <c r="AG25" i="11"/>
  <c r="AH25" i="11"/>
  <c r="AI25" i="11"/>
  <c r="AJ25" i="11"/>
  <c r="AK25" i="11"/>
  <c r="AL25" i="11"/>
  <c r="AM25" i="11"/>
  <c r="AN25" i="11"/>
  <c r="AO25" i="11"/>
  <c r="AP25" i="11"/>
  <c r="AQ25" i="11"/>
  <c r="AR25" i="11"/>
  <c r="AS25" i="11"/>
  <c r="AT25" i="11"/>
  <c r="AU25" i="11"/>
  <c r="AV25" i="11"/>
  <c r="AB24" i="10"/>
  <c r="AZ24" i="10"/>
  <c r="BD24" i="10"/>
  <c r="BH24" i="10"/>
  <c r="BL24" i="10"/>
  <c r="BP24" i="10"/>
  <c r="BT24" i="10"/>
  <c r="CB24" i="10"/>
  <c r="CJ24" i="10"/>
  <c r="BX24" i="10"/>
  <c r="CF24" i="10"/>
  <c r="CM24" i="10"/>
  <c r="CM27" i="10"/>
  <c r="B73" i="8"/>
  <c r="C48" i="1"/>
  <c r="C25" i="5"/>
  <c r="B29" i="8"/>
  <c r="B25" i="8"/>
  <c r="D73" i="8"/>
  <c r="C73" i="8"/>
  <c r="B85" i="8"/>
  <c r="B90" i="8"/>
  <c r="B89" i="8"/>
  <c r="B88" i="8"/>
  <c r="B91" i="8"/>
  <c r="D89" i="8"/>
  <c r="C85" i="8"/>
  <c r="C90" i="8"/>
  <c r="C89" i="8"/>
  <c r="D85" i="8"/>
  <c r="E89" i="8"/>
  <c r="G73" i="8"/>
  <c r="E90" i="8"/>
  <c r="D90" i="8"/>
  <c r="C88" i="8"/>
  <c r="C91" i="8"/>
  <c r="D88" i="8"/>
  <c r="H73" i="8"/>
  <c r="D91" i="8"/>
  <c r="E91" i="8"/>
  <c r="G85" i="8"/>
  <c r="G90" i="8"/>
  <c r="H89" i="8"/>
  <c r="H85" i="8"/>
  <c r="G89" i="8"/>
  <c r="I73" i="8"/>
  <c r="H90" i="8"/>
  <c r="H88" i="8"/>
  <c r="G88" i="8"/>
  <c r="G91" i="8"/>
  <c r="J73" i="8"/>
  <c r="I85" i="8"/>
  <c r="I90" i="8"/>
  <c r="I89" i="8"/>
  <c r="H91" i="8"/>
  <c r="L73" i="8"/>
  <c r="K73" i="8"/>
  <c r="I88" i="8"/>
  <c r="I91" i="8"/>
  <c r="M73" i="8"/>
  <c r="K89" i="8"/>
  <c r="K85" i="8"/>
  <c r="J89" i="8"/>
  <c r="J85" i="8"/>
  <c r="J90" i="8"/>
  <c r="K90" i="8"/>
  <c r="N73" i="8"/>
  <c r="L89" i="8"/>
  <c r="M88" i="8"/>
  <c r="L85" i="8"/>
  <c r="L90" i="8"/>
  <c r="L88" i="8"/>
  <c r="J88" i="8"/>
  <c r="J91" i="8"/>
  <c r="K88" i="8"/>
  <c r="M91" i="8"/>
  <c r="M89" i="8"/>
  <c r="N88" i="8"/>
  <c r="N91" i="8"/>
  <c r="M85" i="8"/>
  <c r="M90" i="8"/>
  <c r="K91" i="8"/>
  <c r="L91" i="8"/>
  <c r="O73" i="8"/>
  <c r="N89" i="8"/>
  <c r="O85" i="8"/>
  <c r="N85" i="8"/>
  <c r="N90" i="8"/>
  <c r="P73" i="8"/>
  <c r="O90" i="8"/>
  <c r="O88" i="8"/>
  <c r="O91" i="8"/>
  <c r="O89" i="8"/>
  <c r="P85" i="8"/>
  <c r="P90" i="8"/>
  <c r="P89" i="8"/>
  <c r="P88" i="8"/>
  <c r="G28" i="8"/>
  <c r="Q73" i="8"/>
  <c r="P91" i="8"/>
  <c r="Q88" i="8"/>
  <c r="Q85" i="8"/>
  <c r="Q89" i="8"/>
  <c r="Q90" i="8"/>
  <c r="Q91" i="8"/>
  <c r="R73" i="8"/>
  <c r="R88" i="8"/>
  <c r="R91" i="8"/>
  <c r="R89" i="8"/>
  <c r="R85" i="8"/>
  <c r="R90" i="8"/>
  <c r="E32" i="10"/>
  <c r="F32" i="10"/>
  <c r="G32" i="10"/>
  <c r="H32" i="10"/>
  <c r="E33" i="10"/>
  <c r="F33" i="10"/>
  <c r="G33" i="10"/>
  <c r="H33" i="10"/>
  <c r="B27" i="12"/>
  <c r="B47" i="12"/>
  <c r="D53" i="10"/>
  <c r="I53" i="10"/>
  <c r="E53" i="10"/>
  <c r="F53" i="10"/>
  <c r="G53" i="10"/>
  <c r="H53" i="10"/>
  <c r="D57" i="10"/>
  <c r="I57" i="10"/>
  <c r="E57" i="10"/>
  <c r="F57" i="10"/>
  <c r="G57" i="10"/>
  <c r="H57" i="10"/>
  <c r="S73" i="8"/>
  <c r="S91" i="8"/>
  <c r="G27" i="8"/>
  <c r="S89" i="8"/>
  <c r="S90" i="8"/>
  <c r="G26" i="8"/>
  <c r="B51" i="12"/>
  <c r="B43" i="12"/>
  <c r="B34" i="12"/>
  <c r="B55" i="12"/>
  <c r="B68" i="12"/>
  <c r="B80" i="12"/>
  <c r="B82" i="12"/>
  <c r="B38" i="12"/>
  <c r="B72" i="12"/>
  <c r="B60" i="12"/>
  <c r="B64" i="12"/>
  <c r="C49" i="1"/>
  <c r="G37" i="10"/>
  <c r="H37" i="10"/>
  <c r="G40" i="10"/>
  <c r="H40" i="10"/>
  <c r="G41" i="10"/>
  <c r="H41" i="10"/>
  <c r="D40" i="10"/>
  <c r="I40" i="10"/>
  <c r="D39" i="10"/>
  <c r="I39" i="10"/>
  <c r="G39" i="10"/>
  <c r="H39" i="10"/>
  <c r="D38" i="10"/>
  <c r="I38" i="10"/>
  <c r="G38" i="10"/>
  <c r="H38" i="10"/>
  <c r="D41" i="10"/>
  <c r="I41" i="10"/>
  <c r="D37" i="10"/>
  <c r="I37" i="10"/>
  <c r="P35" i="10"/>
  <c r="G35" i="10"/>
  <c r="H35" i="10"/>
  <c r="D35" i="10"/>
  <c r="I35" i="10"/>
  <c r="E34" i="10"/>
  <c r="F34" i="10"/>
  <c r="G34" i="10"/>
  <c r="H34" i="10"/>
  <c r="E30" i="10"/>
  <c r="F30" i="10"/>
  <c r="G30" i="10"/>
  <c r="H30" i="10"/>
</calcChain>
</file>

<file path=xl/sharedStrings.xml><?xml version="1.0" encoding="utf-8"?>
<sst xmlns="http://schemas.openxmlformats.org/spreadsheetml/2006/main" count="1274" uniqueCount="612">
  <si>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</si>
  <si>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</si>
  <si>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</si>
  <si>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</si>
  <si>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</si>
  <si>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</si>
  <si>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</si>
  <si>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</si>
  <si>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</si>
  <si>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</si>
  <si>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</si>
  <si>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</si>
  <si>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</si>
  <si>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</si>
  <si>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</si>
  <si>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</si>
  <si>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</si>
  <si>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</si>
  <si>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</si>
  <si>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</si>
  <si>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</si>
  <si>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</si>
  <si>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</si>
  <si>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</si>
  <si>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</si>
  <si>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</si>
  <si>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</si>
  <si>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</si>
  <si>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</si>
  <si>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</si>
  <si>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</si>
  <si>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</si>
  <si>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</si>
  <si>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</si>
  <si>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</si>
  <si>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</si>
  <si>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</si>
  <si>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</si>
  <si>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</si>
  <si>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</si>
  <si>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</si>
  <si>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</si>
  <si>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</si>
  <si>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</si>
  <si>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</si>
  <si>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</si>
  <si>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</si>
  <si>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</si>
  <si>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</si>
  <si>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</si>
  <si>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</si>
  <si>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</si>
  <si>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</si>
  <si>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</si>
  <si>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</si>
  <si>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</si>
  <si>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</si>
  <si>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</si>
  <si>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</si>
  <si>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</si>
  <si>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</si>
  <si>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</si>
  <si>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</si>
  <si>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</si>
  <si>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</si>
  <si>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</si>
  <si>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</si>
  <si>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</si>
  <si>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</si>
  <si>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</si>
  <si>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</si>
  <si>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</si>
  <si>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</si>
  <si>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</si>
  <si>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</si>
  <si>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</si>
  <si>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</si>
  <si>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</si>
  <si>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</si>
  <si>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</si>
  <si>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</si>
  <si>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</si>
  <si>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</si>
  <si>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</si>
  <si>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</si>
  <si>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</si>
  <si>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</si>
  <si>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</si>
  <si>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</si>
  <si>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</si>
  <si>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</si>
  <si>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</si>
  <si>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</si>
  <si>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</si>
  <si>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</si>
  <si>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</si>
  <si>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</si>
  <si>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</si>
  <si>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</si>
  <si>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</si>
  <si>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</si>
  <si>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</si>
  <si>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</si>
  <si>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</si>
  <si>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</si>
  <si>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</si>
  <si>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</si>
  <si>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</si>
  <si>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</si>
  <si>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</si>
  <si>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</si>
  <si>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</si>
  <si>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</si>
  <si>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</si>
  <si>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</si>
  <si>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</si>
  <si>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</si>
  <si>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</si>
  <si>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</si>
  <si>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</si>
  <si>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</si>
  <si>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</si>
  <si>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</si>
  <si>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</si>
  <si>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</si>
  <si>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</si>
  <si>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</si>
  <si>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</si>
  <si>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</si>
  <si>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</si>
  <si>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</si>
  <si>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</si>
  <si>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</si>
  <si>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</si>
  <si>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</si>
  <si>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</si>
  <si>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</si>
  <si>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</si>
  <si>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</si>
  <si>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</si>
  <si>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</si>
  <si>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</si>
  <si>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</si>
  <si>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</si>
  <si>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</si>
  <si>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</si>
  <si>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</si>
  <si>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</si>
  <si>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</si>
  <si>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</si>
  <si>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</si>
  <si>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</si>
  <si>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</si>
  <si>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</si>
  <si>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</si>
  <si>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</si>
  <si>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</si>
  <si>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</si>
  <si>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</si>
  <si>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</si>
  <si>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</si>
  <si>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</si>
  <si>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</si>
  <si>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</si>
  <si>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</si>
  <si>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</si>
  <si>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</si>
  <si>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</si>
  <si>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</si>
  <si>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</si>
  <si>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</si>
  <si>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</si>
  <si>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</si>
  <si>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</si>
  <si>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</si>
  <si>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</si>
  <si>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</si>
  <si>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</si>
  <si>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</si>
  <si>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</si>
  <si>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</si>
  <si>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</si>
  <si>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</si>
  <si>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</si>
  <si>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</si>
  <si>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</si>
  <si>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</si>
  <si>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</si>
  <si>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</si>
  <si>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</si>
  <si>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</si>
  <si>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</si>
  <si>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</si>
  <si>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</si>
  <si>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</si>
  <si>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</si>
  <si>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</si>
  <si>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</si>
  <si>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</si>
  <si>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</si>
  <si>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</si>
  <si>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</si>
  <si>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</si>
  <si>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</si>
  <si>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</si>
  <si>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</si>
  <si>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</si>
  <si>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</si>
  <si>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</si>
  <si>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</si>
  <si>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</si>
  <si>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</si>
  <si>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</si>
  <si>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</si>
  <si>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</si>
  <si>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</si>
  <si>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</si>
  <si>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</si>
  <si>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</si>
  <si>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</si>
  <si>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</si>
  <si>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</si>
  <si>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</si>
  <si>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</si>
  <si>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</si>
  <si>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</si>
  <si>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</si>
  <si>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</si>
  <si>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</si>
  <si>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</si>
  <si>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</si>
  <si>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</si>
  <si>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</si>
  <si>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</si>
  <si>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</si>
  <si>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</si>
  <si>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</si>
  <si>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</si>
  <si>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</si>
  <si>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</si>
  <si>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</si>
  <si>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</si>
  <si>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</si>
  <si>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</si>
  <si>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</si>
  <si>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</si>
  <si>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</si>
  <si>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</si>
  <si>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</si>
  <si>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</si>
  <si>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</si>
  <si>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</si>
  <si>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</si>
  <si>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</si>
  <si>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</si>
  <si>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</si>
  <si>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</si>
  <si>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</si>
  <si>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</si>
  <si>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</si>
  <si>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</si>
  <si>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</si>
  <si>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</si>
  <si>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</si>
  <si>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</si>
  <si>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</si>
  <si>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</si>
  <si>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</si>
  <si>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</si>
  <si>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</si>
  <si>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</si>
  <si>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</si>
  <si>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</si>
  <si>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</si>
  <si>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</si>
  <si>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</si>
  <si>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</si>
  <si>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</si>
  <si>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</si>
  <si>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</si>
  <si>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</si>
  <si>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</si>
  <si>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</si>
  <si>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</si>
  <si>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</si>
  <si>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</si>
  <si>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</si>
  <si>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</si>
  <si>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</si>
  <si>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</si>
  <si>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</si>
  <si>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</si>
  <si>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</si>
  <si>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</si>
  <si>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</si>
  <si>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</si>
  <si>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</si>
  <si>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</si>
  <si>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</si>
  <si>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</si>
  <si>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</si>
  <si>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</si>
  <si>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</si>
  <si>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</si>
  <si>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</si>
  <si>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</si>
  <si>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</si>
  <si>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</si>
  <si>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</si>
  <si>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</si>
  <si>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</si>
  <si>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</si>
  <si>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</si>
  <si>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</si>
  <si>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</si>
  <si>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</si>
  <si>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</si>
  <si>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</si>
  <si>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</si>
  <si>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</si>
  <si>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</si>
  <si>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</si>
  <si>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</si>
  <si>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</si>
  <si>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</si>
  <si>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</si>
  <si>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</si>
  <si>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</si>
  <si>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</si>
  <si>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</si>
  <si>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</si>
  <si>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</si>
  <si>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</si>
  <si>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</si>
  <si>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</si>
  <si>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</si>
  <si>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</si>
  <si>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</si>
  <si>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</si>
  <si>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</si>
  <si>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</si>
  <si>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</si>
  <si>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</si>
  <si>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</si>
  <si>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</si>
  <si>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</si>
  <si>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</si>
  <si>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</si>
  <si>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</si>
  <si>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</si>
  <si>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</si>
  <si>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</si>
  <si>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</si>
  <si>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</si>
  <si>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</si>
  <si>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</si>
  <si>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</si>
  <si>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</si>
  <si>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</si>
  <si>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</si>
  <si>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</si>
  <si>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</si>
  <si>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</si>
  <si>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</si>
  <si>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</si>
  <si>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</si>
  <si>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</si>
  <si>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</si>
  <si>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</si>
  <si>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</si>
  <si>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</si>
  <si>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</si>
  <si>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</si>
  <si>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</si>
  <si>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</si>
  <si>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</si>
  <si>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</si>
  <si>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</si>
  <si>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</si>
  <si>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</si>
  <si>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</si>
  <si>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</si>
  <si>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</si>
  <si>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</si>
  <si>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</si>
  <si>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</si>
  <si>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</si>
  <si>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</si>
  <si>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</si>
  <si>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</si>
  <si>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</si>
  <si>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</si>
  <si>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</si>
  <si>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</si>
  <si>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</si>
  <si>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</si>
  <si>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</si>
  <si>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</si>
  <si>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</si>
  <si>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</si>
  <si>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</si>
  <si>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</si>
  <si>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</si>
  <si>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</si>
  <si>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</si>
  <si>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</si>
  <si>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</si>
  <si>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</si>
  <si>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</si>
  <si>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</si>
  <si>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</si>
  <si>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</si>
  <si>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</si>
  <si>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</si>
  <si>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</si>
  <si>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</si>
  <si>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</si>
  <si>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</si>
  <si>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</si>
  <si>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</si>
  <si>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</si>
  <si>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</si>
  <si>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</si>
  <si>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</si>
  <si>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</si>
  <si>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</si>
  <si>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</si>
  <si>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</si>
  <si>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</si>
  <si>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</si>
  <si>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</si>
  <si>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</si>
  <si>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</si>
  <si>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</si>
  <si>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</si>
  <si>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</si>
  <si>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</si>
  <si>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</si>
  <si>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</si>
  <si>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</si>
  <si>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</si>
  <si>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</si>
  <si>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</si>
  <si>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</si>
  <si>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</si>
  <si>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</si>
  <si>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</si>
  <si>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</si>
  <si>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</si>
  <si>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</si>
  <si>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</si>
  <si>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</si>
  <si>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</si>
  <si>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</si>
  <si>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</si>
  <si>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</si>
  <si>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</si>
  <si>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</si>
  <si>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</si>
  <si>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</si>
  <si>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</si>
  <si>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</si>
  <si>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</si>
  <si>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</si>
  <si>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</si>
  <si>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</si>
  <si>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</si>
  <si>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</si>
  <si>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</si>
  <si>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</si>
  <si>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</si>
  <si>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</si>
  <si>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</si>
  <si>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</si>
  <si>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</si>
  <si>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</si>
  <si>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</si>
  <si>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</si>
  <si>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</si>
  <si>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</si>
  <si>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</si>
  <si>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</si>
  <si>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</si>
  <si>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</si>
  <si>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</si>
  <si>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</si>
  <si>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</si>
  <si>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</si>
  <si>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</si>
  <si>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</si>
  <si>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</si>
  <si>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</si>
  <si>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</si>
  <si>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</si>
  <si>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</si>
  <si>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</si>
  <si>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</si>
  <si>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</si>
  <si>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</si>
  <si>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</si>
  <si>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</si>
  <si>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</si>
  <si>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</si>
  <si>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</si>
  <si>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</si>
  <si>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</si>
  <si>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</si>
  <si>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</si>
  <si>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</si>
  <si>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</si>
  <si>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</si>
  <si>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</si>
  <si>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</si>
  <si>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</si>
  <si>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</si>
  <si>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</si>
  <si>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</si>
  <si>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</si>
  <si>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</si>
  <si>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</si>
  <si>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</si>
  <si>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</si>
  <si>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</si>
  <si>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</si>
  <si>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</si>
  <si>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</si>
  <si>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</si>
  <si>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</si>
  <si>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</si>
  <si>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</si>
  <si>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</si>
  <si>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</si>
  <si>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</si>
  <si>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</si>
  <si>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</si>
  <si>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</si>
  <si>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</si>
  <si>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</si>
  <si>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</si>
  <si>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</si>
  <si>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</si>
  <si>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</si>
  <si>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</si>
  <si>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</si>
  <si>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</si>
  <si>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</si>
  <si>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</si>
  <si>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</si>
  <si>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</si>
  <si>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</si>
  <si>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</si>
  <si>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</si>
  <si>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t>
  </si>
  <si>
    <t>нет</t>
  </si>
  <si>
    <t>отсутствуют</t>
  </si>
  <si>
    <t>нд</t>
  </si>
  <si>
    <t>проектирование</t>
  </si>
  <si>
    <t xml:space="preserve"> снижение себестоимости вырабатываемой тепловой энергии;</t>
  </si>
  <si>
    <t>замена морально и физически изношенного оборудования; снижение темпов роста тарифа на тепловую энергию</t>
  </si>
  <si>
    <t>2021 год</t>
  </si>
  <si>
    <t>2022 год</t>
  </si>
  <si>
    <t>2023 год</t>
  </si>
  <si>
    <t>2024 год</t>
  </si>
  <si>
    <t>Кредит (лизинг), руб.</t>
  </si>
  <si>
    <t>местного</t>
  </si>
  <si>
    <t>Вводимая мощность (в том числе прирост), Гкал/ч</t>
  </si>
  <si>
    <r>
      <t>другое</t>
    </r>
    <r>
      <rPr>
        <vertAlign val="superscript"/>
        <sz val="12"/>
        <color rgb="FF000000"/>
        <rFont val="Times New Roman"/>
        <family val="1"/>
        <charset val="204"/>
      </rPr>
      <t>3)    Гкал/ч</t>
    </r>
  </si>
  <si>
    <t>Муниципальное образование "Гусевский городской округ"</t>
  </si>
  <si>
    <t>да</t>
  </si>
  <si>
    <t>H_KGK_01</t>
  </si>
  <si>
    <t>J_KGK_01</t>
  </si>
  <si>
    <t>Реконструкция производственного объекта "Гусевская ТЭЦ" г. Гусев</t>
  </si>
  <si>
    <t>Реконструкция</t>
  </si>
  <si>
    <t>1. Снижение удельных расходов условного топлива.
2. Снижение затрат электроэнергии на выработку теплоэнергии.
3. Снижение эксплуатационных затрат на выработку теплоэнергии.</t>
  </si>
  <si>
    <t>В состав объекта входит: теплофикационное оборудование по выработке тепловой энергии и электрогенерирующее оборудование</t>
  </si>
  <si>
    <t xml:space="preserve"> - моральный и физический износ,                                                                                                              - низкие технико-экономические характеристики </t>
  </si>
  <si>
    <t>Чистая приведённая стоимость (NPV) через 15 лет после ввода объекта в эксплуатацию, руб.</t>
  </si>
  <si>
    <t>2025 год</t>
  </si>
  <si>
    <t>2026 год</t>
  </si>
  <si>
    <t>2027 год</t>
  </si>
  <si>
    <t>2028 год</t>
  </si>
  <si>
    <t>2029 год</t>
  </si>
  <si>
    <t>2030 год</t>
  </si>
  <si>
    <t>2031 год</t>
  </si>
  <si>
    <t>2032 год</t>
  </si>
  <si>
    <t>2033 год</t>
  </si>
  <si>
    <t>2034 год</t>
  </si>
  <si>
    <t>2035 год</t>
  </si>
  <si>
    <t>Проект</t>
  </si>
  <si>
    <t>Сметная стоимость проекта в ценах 1 кв. 2019 года с НДС, млн. руб.</t>
  </si>
  <si>
    <t xml:space="preserve">Акционерное общество "Калининградская генерирующая компания" </t>
  </si>
  <si>
    <t>АО "Калининградская генерирующая компания"</t>
  </si>
  <si>
    <t>2014</t>
  </si>
  <si>
    <t>2036 год</t>
  </si>
  <si>
    <t>2037 год</t>
  </si>
  <si>
    <t xml:space="preserve">Факт </t>
  </si>
  <si>
    <t>Остаток</t>
  </si>
  <si>
    <t>по состоянию на 01.01.2020</t>
  </si>
  <si>
    <t>по состоянию на 01.01.2021</t>
  </si>
  <si>
    <t>по состоянию на 01.01.2022</t>
  </si>
  <si>
    <t>по состоянию на 01.01.2023</t>
  </si>
  <si>
    <t>2038 год</t>
  </si>
  <si>
    <t>2039 год</t>
  </si>
  <si>
    <t>Год раскрытия информации: 2024 год</t>
  </si>
  <si>
    <t>`2020-2022</t>
  </si>
  <si>
    <t>СиПР ЕЭС 2024-2029</t>
  </si>
  <si>
    <t>СиПР электроэнергетики Калининградской области на 2024-2029гг.</t>
  </si>
  <si>
    <t>1, 4</t>
  </si>
  <si>
    <t>Год раскрытия информации: 2025 год</t>
  </si>
  <si>
    <t>по состоянию на 01.01.2025</t>
  </si>
  <si>
    <t>Расходы</t>
  </si>
  <si>
    <t>Субсидирование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</si>
</sst>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u/>
      <sz val="14"/>
      <name val="Times New Roman"/>
      <family val="1"/>
      <charset val="204"/>
    </font>
    <font>
      <b/>
      <u/>
      <sz val="12"/>
      <name val="Times New Roman"/>
      <family val="1"/>
      <charset val="204"/>
    </font>
    <font>
      <sz val="11"/>
      <color indexed="22"/>
      <name val="Times New Roman"/>
      <family val="1"/>
      <charset val="204"/>
    </font>
    <font>
      <b/>
      <sz val="10"/>
      <color theme="0" tint="-0.14999847407452621"/>
      <name val="Arial Cyr"/>
      <charset val="204"/>
    </font>
    <font>
      <b/>
      <sz val="10"/>
      <color theme="1"/>
      <name val="Arial Cyr"/>
      <charset val="204"/>
    </font>
    <font>
      <b/>
      <sz val="12"/>
      <color rgb="FFC00000"/>
      <name val="Times New Roman"/>
      <family val="1"/>
      <charset val="204"/>
    </font>
    <font>
      <b/>
      <sz val="11"/>
      <color rgb="FFC00000"/>
      <name val="Times New Roman"/>
      <family val="1"/>
      <charset val="204"/>
    </font>
    <font>
      <b/>
      <sz val="10"/>
      <color rgb="FFC00000"/>
      <name val="Arial Cyr"/>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164" fontId="16" fillId="0" borderId="0" applyFont="0" applyFill="0" applyBorder="0" applyAlignment="0" applyProtection="0"/>
    <xf numFmtId="166" fontId="16" fillId="0" borderId="0" applyFont="0" applyFill="0" applyBorder="0" applyAlignment="0" applyProtection="0"/>
  </cellStyleXfs>
  <cellXfs count="41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2"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11" fillId="0" borderId="0" xfId="2" applyAlignment="1">
      <alignment horizontal="right"/>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applyAlignment="1">
      <alignment vertical="center"/>
    </xf>
    <xf numFmtId="0" fontId="38" fillId="0" borderId="0" xfId="49" applyFont="1"/>
    <xf numFmtId="0" fontId="11" fillId="0" borderId="0" xfId="2" applyAlignment="1">
      <alignment horizontal="left"/>
    </xf>
    <xf numFmtId="0" fontId="39" fillId="0" borderId="1" xfId="2" applyFont="1" applyBorder="1" applyAlignment="1">
      <alignment horizontal="center" vertical="center" textRotation="90" wrapText="1"/>
    </xf>
    <xf numFmtId="0" fontId="7" fillId="0" borderId="0" xfId="67" applyFont="1" applyAlignment="1">
      <alignment vertical="center"/>
    </xf>
    <xf numFmtId="0" fontId="62" fillId="0" borderId="0" xfId="62" applyFont="1"/>
    <xf numFmtId="0" fontId="63"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horizontal="right" vertical="center"/>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3" xfId="67" applyFont="1" applyBorder="1" applyAlignment="1">
      <alignment vertical="center" wrapText="1"/>
    </xf>
    <xf numFmtId="3" fontId="36" fillId="0" borderId="34" xfId="67" applyNumberFormat="1" applyFont="1" applyBorder="1" applyAlignment="1">
      <alignment vertical="center"/>
    </xf>
    <xf numFmtId="0" fontId="7" fillId="0" borderId="32" xfId="67" applyFont="1" applyBorder="1" applyAlignment="1">
      <alignment vertical="center" wrapText="1"/>
    </xf>
    <xf numFmtId="3" fontId="36" fillId="0" borderId="35" xfId="67" applyNumberFormat="1" applyFont="1" applyBorder="1" applyAlignment="1">
      <alignment vertical="center"/>
    </xf>
    <xf numFmtId="0" fontId="7" fillId="0" borderId="36" xfId="67" applyFont="1" applyBorder="1" applyAlignment="1">
      <alignment vertical="center" wrapText="1"/>
    </xf>
    <xf numFmtId="3" fontId="36" fillId="0" borderId="37" xfId="67" applyNumberFormat="1" applyFont="1" applyBorder="1" applyAlignment="1">
      <alignment vertical="center"/>
    </xf>
    <xf numFmtId="0" fontId="65" fillId="0" borderId="38" xfId="67" applyFont="1" applyBorder="1" applyAlignment="1">
      <alignment vertical="center" wrapText="1"/>
    </xf>
    <xf numFmtId="10" fontId="36" fillId="0" borderId="37" xfId="67" applyNumberFormat="1" applyFont="1" applyBorder="1" applyAlignment="1">
      <alignment vertical="center"/>
    </xf>
    <xf numFmtId="0" fontId="7" fillId="0" borderId="38" xfId="67" applyFont="1" applyBorder="1" applyAlignment="1">
      <alignment vertical="center" wrapText="1"/>
    </xf>
    <xf numFmtId="9" fontId="36" fillId="0" borderId="39" xfId="67" applyNumberFormat="1" applyFont="1" applyBorder="1" applyAlignment="1">
      <alignment vertical="center"/>
    </xf>
    <xf numFmtId="0" fontId="7" fillId="0" borderId="24" xfId="67" applyFont="1" applyBorder="1" applyAlignment="1">
      <alignment vertical="center" wrapText="1"/>
    </xf>
    <xf numFmtId="3" fontId="36" fillId="0" borderId="33" xfId="67" applyNumberFormat="1" applyFont="1" applyBorder="1" applyAlignment="1">
      <alignment vertical="center"/>
    </xf>
    <xf numFmtId="0" fontId="7" fillId="0" borderId="23" xfId="67" applyFont="1" applyBorder="1" applyAlignment="1">
      <alignment vertical="center" wrapText="1"/>
    </xf>
    <xf numFmtId="10" fontId="36" fillId="0" borderId="40" xfId="67" applyNumberFormat="1" applyFont="1" applyBorder="1" applyAlignment="1">
      <alignment vertical="center"/>
    </xf>
    <xf numFmtId="10" fontId="36" fillId="0" borderId="32" xfId="67" applyNumberFormat="1" applyFont="1" applyBorder="1" applyAlignment="1">
      <alignment vertical="center"/>
    </xf>
    <xf numFmtId="0" fontId="7" fillId="0" borderId="41" xfId="67" applyFont="1" applyBorder="1" applyAlignment="1">
      <alignment vertical="center" wrapText="1"/>
    </xf>
    <xf numFmtId="169" fontId="36" fillId="0" borderId="38" xfId="67" applyNumberFormat="1" applyFont="1" applyBorder="1" applyAlignment="1">
      <alignment vertical="center"/>
    </xf>
    <xf numFmtId="0" fontId="66" fillId="0" borderId="0" xfId="67" applyFont="1" applyAlignment="1">
      <alignment vertical="center"/>
    </xf>
    <xf numFmtId="0" fontId="67" fillId="0" borderId="0" xfId="67" applyFont="1" applyAlignment="1">
      <alignment vertical="center" wrapText="1"/>
    </xf>
    <xf numFmtId="3" fontId="67" fillId="0" borderId="0" xfId="67" applyNumberFormat="1" applyFont="1" applyAlignment="1">
      <alignment horizontal="center" vertical="center"/>
    </xf>
    <xf numFmtId="0" fontId="68" fillId="0" borderId="0" xfId="62" applyFont="1"/>
    <xf numFmtId="0" fontId="11" fillId="0" borderId="0" xfId="67" applyAlignment="1">
      <alignment vertical="center"/>
    </xf>
    <xf numFmtId="3" fontId="69" fillId="0" borderId="0" xfId="67" applyNumberFormat="1" applyFont="1" applyAlignment="1">
      <alignment vertical="center"/>
    </xf>
    <xf numFmtId="0" fontId="59" fillId="0" borderId="0" xfId="50" applyFont="1" applyAlignment="1">
      <alignment wrapText="1"/>
    </xf>
    <xf numFmtId="0" fontId="70" fillId="0" borderId="0" xfId="50" applyFont="1"/>
    <xf numFmtId="0" fontId="44" fillId="0" borderId="0" xfId="62"/>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11" fillId="0" borderId="1" xfId="2" applyBorder="1" applyAlignment="1">
      <alignment horizontal="center" vertical="center" wrapText="1"/>
    </xf>
    <xf numFmtId="0" fontId="49" fillId="0" borderId="0" xfId="1" applyFont="1" applyAlignment="1">
      <alignment vertical="center"/>
    </xf>
    <xf numFmtId="0" fontId="71"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3" fontId="11" fillId="0" borderId="1" xfId="0" applyNumberFormat="1" applyFont="1" applyBorder="1" applyAlignment="1">
      <alignment horizontal="center" vertical="center"/>
    </xf>
    <xf numFmtId="173" fontId="11" fillId="0" borderId="1" xfId="2" applyNumberFormat="1" applyBorder="1" applyAlignment="1">
      <alignment horizontal="center" vertical="center" wrapText="1"/>
    </xf>
    <xf numFmtId="173" fontId="42" fillId="0" borderId="1" xfId="0" applyNumberFormat="1" applyFont="1" applyBorder="1" applyAlignment="1">
      <alignment horizontal="center" vertical="center"/>
    </xf>
    <xf numFmtId="0" fontId="42" fillId="0" borderId="10" xfId="2" applyFont="1" applyBorder="1" applyAlignment="1">
      <alignment horizontal="center" vertical="center" wrapText="1"/>
    </xf>
    <xf numFmtId="49" fontId="7" fillId="0" borderId="4" xfId="1" applyNumberFormat="1" applyFont="1" applyBorder="1" applyAlignment="1">
      <alignment horizontal="center" vertical="center"/>
    </xf>
    <xf numFmtId="173" fontId="7" fillId="24" borderId="1" xfId="2" applyNumberFormat="1" applyFont="1" applyFill="1" applyBorder="1" applyAlignment="1">
      <alignment horizontal="center" vertical="center" wrapText="1"/>
    </xf>
    <xf numFmtId="0" fontId="5" fillId="0" borderId="0" xfId="1" applyFont="1" applyAlignment="1">
      <alignment horizontal="center" vertical="center"/>
    </xf>
    <xf numFmtId="0" fontId="11" fillId="0" borderId="1" xfId="1" applyFont="1" applyBorder="1" applyAlignment="1">
      <alignment vertical="center" wrapText="1"/>
    </xf>
    <xf numFmtId="173" fontId="39" fillId="24" borderId="1" xfId="2" applyNumberFormat="1" applyFont="1" applyFill="1" applyBorder="1" applyAlignment="1">
      <alignment horizontal="center" vertical="center" wrapText="1"/>
    </xf>
    <xf numFmtId="173" fontId="11" fillId="24" borderId="1" xfId="0" applyNumberFormat="1" applyFont="1" applyFill="1" applyBorder="1" applyAlignment="1">
      <alignment horizontal="center" vertical="center"/>
    </xf>
    <xf numFmtId="173" fontId="11" fillId="24" borderId="1" xfId="2" applyNumberFormat="1" applyFill="1" applyBorder="1" applyAlignment="1">
      <alignment horizontal="center" vertical="center" wrapText="1"/>
    </xf>
    <xf numFmtId="0" fontId="11" fillId="0" borderId="1" xfId="62" applyFont="1" applyBorder="1" applyAlignment="1">
      <alignment horizontal="center" vertical="center" wrapText="1"/>
    </xf>
    <xf numFmtId="0" fontId="40" fillId="24" borderId="0" xfId="2" applyFont="1" applyFill="1"/>
    <xf numFmtId="0" fontId="12" fillId="24" borderId="0" xfId="2" applyFont="1" applyFill="1" applyAlignment="1">
      <alignment horizontal="right" vertical="center"/>
    </xf>
    <xf numFmtId="0" fontId="11" fillId="24" borderId="0" xfId="2" applyFill="1"/>
    <xf numFmtId="0" fontId="12" fillId="24" borderId="0" xfId="2" applyFont="1" applyFill="1" applyAlignment="1">
      <alignment horizontal="right"/>
    </xf>
    <xf numFmtId="0" fontId="11" fillId="24" borderId="0" xfId="2" applyFill="1" applyAlignment="1">
      <alignment horizontal="right"/>
    </xf>
    <xf numFmtId="0" fontId="49" fillId="24" borderId="0" xfId="2" applyFont="1" applyFill="1"/>
    <xf numFmtId="0" fontId="49" fillId="24" borderId="0" xfId="2" applyFont="1" applyFill="1" applyAlignment="1">
      <alignment horizontal="center"/>
    </xf>
    <xf numFmtId="0" fontId="5" fillId="24" borderId="0" xfId="1" applyFont="1" applyFill="1" applyAlignment="1">
      <alignment vertical="center"/>
    </xf>
    <xf numFmtId="0" fontId="9" fillId="24" borderId="0" xfId="1" applyFont="1" applyFill="1" applyAlignment="1">
      <alignment vertical="center"/>
    </xf>
    <xf numFmtId="0" fontId="7" fillId="24" borderId="0" xfId="1" applyFont="1" applyFill="1" applyAlignment="1">
      <alignment vertical="center"/>
    </xf>
    <xf numFmtId="0" fontId="4" fillId="24" borderId="0" xfId="1" applyFont="1" applyFill="1" applyAlignment="1">
      <alignment vertical="center"/>
    </xf>
    <xf numFmtId="2" fontId="51" fillId="24" borderId="0" xfId="2" applyNumberFormat="1" applyFont="1" applyFill="1" applyAlignment="1">
      <alignment horizontal="right" vertical="top" wrapText="1"/>
    </xf>
    <xf numFmtId="0" fontId="40" fillId="24" borderId="0" xfId="2" applyFont="1" applyFill="1" applyAlignment="1">
      <alignment horizontal="right"/>
    </xf>
    <xf numFmtId="0" fontId="41" fillId="24" borderId="25" xfId="2" applyFont="1" applyFill="1" applyBorder="1" applyAlignment="1">
      <alignment horizontal="justify"/>
    </xf>
    <xf numFmtId="0" fontId="40" fillId="24" borderId="25" xfId="2" applyFont="1" applyFill="1" applyBorder="1" applyAlignment="1">
      <alignment horizontal="justify"/>
    </xf>
    <xf numFmtId="0" fontId="40" fillId="24" borderId="26" xfId="2" applyFont="1" applyFill="1" applyBorder="1" applyAlignment="1">
      <alignment horizontal="justify"/>
    </xf>
    <xf numFmtId="174" fontId="40" fillId="24" borderId="26" xfId="2" applyNumberFormat="1" applyFont="1" applyFill="1" applyBorder="1" applyAlignment="1">
      <alignment horizontal="justify"/>
    </xf>
    <xf numFmtId="0" fontId="41" fillId="24" borderId="25" xfId="2" applyFont="1" applyFill="1" applyBorder="1" applyAlignment="1">
      <alignment vertical="top" wrapText="1"/>
    </xf>
    <xf numFmtId="0" fontId="41" fillId="24" borderId="27" xfId="2" applyFont="1" applyFill="1" applyBorder="1" applyAlignment="1">
      <alignment vertical="top" wrapText="1"/>
    </xf>
    <xf numFmtId="0" fontId="40" fillId="24" borderId="28" xfId="2" applyFont="1" applyFill="1" applyBorder="1" applyAlignment="1">
      <alignment horizontal="justify" vertical="top" wrapText="1"/>
    </xf>
    <xf numFmtId="0" fontId="41" fillId="24" borderId="27" xfId="2" applyFont="1" applyFill="1" applyBorder="1" applyAlignment="1">
      <alignment horizontal="justify" vertical="top" wrapText="1"/>
    </xf>
    <xf numFmtId="168" fontId="40" fillId="24" borderId="25" xfId="2" applyNumberFormat="1" applyFont="1" applyFill="1" applyBorder="1" applyAlignment="1">
      <alignment horizontal="justify" vertical="top" wrapText="1"/>
    </xf>
    <xf numFmtId="0" fontId="40" fillId="24" borderId="25" xfId="2" applyFont="1" applyFill="1" applyBorder="1" applyAlignment="1">
      <alignment horizontal="justify" vertical="top" wrapText="1"/>
    </xf>
    <xf numFmtId="0" fontId="41" fillId="24" borderId="25" xfId="2" applyFont="1" applyFill="1" applyBorder="1" applyAlignment="1">
      <alignment horizontal="justify" vertical="top" wrapText="1"/>
    </xf>
    <xf numFmtId="10" fontId="40" fillId="24" borderId="25" xfId="2" applyNumberFormat="1" applyFont="1" applyFill="1" applyBorder="1" applyAlignment="1">
      <alignment horizontal="justify" vertical="top" wrapText="1"/>
    </xf>
    <xf numFmtId="0" fontId="41" fillId="24" borderId="26" xfId="2" applyFont="1" applyFill="1" applyBorder="1" applyAlignment="1">
      <alignment vertical="top" wrapText="1"/>
    </xf>
    <xf numFmtId="0" fontId="40" fillId="24" borderId="30" xfId="2" quotePrefix="1" applyFont="1" applyFill="1" applyBorder="1" applyAlignment="1">
      <alignment horizontal="justify" vertical="top" wrapText="1"/>
    </xf>
    <xf numFmtId="0" fontId="40" fillId="24" borderId="26" xfId="2" applyFont="1" applyFill="1" applyBorder="1" applyAlignment="1">
      <alignment vertical="top" wrapText="1"/>
    </xf>
    <xf numFmtId="10" fontId="40" fillId="24" borderId="31" xfId="2" applyNumberFormat="1" applyFont="1" applyFill="1" applyBorder="1" applyAlignment="1">
      <alignment horizontal="justify" vertical="top" wrapText="1"/>
    </xf>
    <xf numFmtId="168" fontId="42" fillId="24" borderId="32" xfId="62" applyNumberFormat="1" applyFont="1" applyFill="1" applyBorder="1" applyAlignment="1">
      <alignment horizontal="left" vertical="center" wrapText="1"/>
    </xf>
    <xf numFmtId="0" fontId="40" fillId="24" borderId="29" xfId="2" applyFont="1" applyFill="1" applyBorder="1" applyAlignment="1">
      <alignment vertical="top" wrapText="1"/>
    </xf>
    <xf numFmtId="0" fontId="40" fillId="24" borderId="27" xfId="2" applyFont="1" applyFill="1" applyBorder="1" applyAlignment="1">
      <alignment vertical="top" wrapText="1"/>
    </xf>
    <xf numFmtId="0" fontId="40" fillId="24" borderId="25" xfId="2" applyFont="1" applyFill="1" applyBorder="1" applyAlignment="1">
      <alignment vertical="top" wrapText="1"/>
    </xf>
    <xf numFmtId="0" fontId="40" fillId="24" borderId="30" xfId="2" applyFont="1" applyFill="1" applyBorder="1" applyAlignment="1">
      <alignment vertical="top" wrapText="1"/>
    </xf>
    <xf numFmtId="0" fontId="41" fillId="24" borderId="26" xfId="2" applyFont="1" applyFill="1" applyBorder="1" applyAlignment="1">
      <alignment horizontal="left" vertical="center" wrapText="1"/>
    </xf>
    <xf numFmtId="0" fontId="40" fillId="24" borderId="26" xfId="2" applyFont="1" applyFill="1" applyBorder="1" applyAlignment="1">
      <alignment horizontal="left" vertical="top" wrapText="1"/>
    </xf>
    <xf numFmtId="0" fontId="40" fillId="24" borderId="31" xfId="2" applyFont="1" applyFill="1" applyBorder="1" applyAlignment="1">
      <alignment horizontal="justify" vertical="top" wrapText="1"/>
    </xf>
    <xf numFmtId="0" fontId="40" fillId="24" borderId="30" xfId="2" applyFont="1" applyFill="1" applyBorder="1" applyAlignment="1">
      <alignment horizontal="justify" vertical="top" wrapText="1"/>
    </xf>
    <xf numFmtId="0" fontId="41" fillId="24" borderId="26" xfId="2" applyFont="1" applyFill="1" applyBorder="1" applyAlignment="1">
      <alignment horizontal="center" vertical="center" wrapText="1"/>
    </xf>
    <xf numFmtId="0" fontId="40" fillId="24" borderId="27" xfId="2" applyFont="1" applyFill="1" applyBorder="1"/>
    <xf numFmtId="1" fontId="41" fillId="24" borderId="0" xfId="2" applyNumberFormat="1" applyFont="1" applyFill="1" applyAlignment="1">
      <alignment horizontal="left" vertical="top"/>
    </xf>
    <xf numFmtId="49" fontId="40" fillId="24" borderId="0" xfId="2" applyNumberFormat="1" applyFont="1" applyFill="1" applyAlignment="1">
      <alignment horizontal="left" vertical="top" wrapText="1"/>
    </xf>
    <xf numFmtId="49" fontId="40" fillId="24" borderId="0" xfId="2" applyNumberFormat="1" applyFont="1" applyFill="1" applyAlignment="1">
      <alignment horizontal="left" vertical="top"/>
    </xf>
    <xf numFmtId="0" fontId="40" fillId="24" borderId="0" xfId="2" applyFont="1" applyFill="1" applyAlignment="1">
      <alignment horizontal="center" vertical="center"/>
    </xf>
    <xf numFmtId="0" fontId="11" fillId="0" borderId="1" xfId="1" applyFont="1" applyBorder="1" applyAlignment="1">
      <alignment horizontal="left" vertical="center" wrapText="1"/>
    </xf>
    <xf numFmtId="0" fontId="42" fillId="0" borderId="0" xfId="0" applyFont="1" applyAlignment="1">
      <alignment horizontal="center" vertical="center"/>
    </xf>
    <xf numFmtId="0" fontId="38" fillId="0" borderId="20" xfId="49" applyFont="1" applyBorder="1"/>
    <xf numFmtId="1" fontId="11" fillId="0" borderId="1" xfId="2" applyNumberFormat="1" applyBorder="1" applyAlignment="1">
      <alignment horizontal="center" vertical="center" wrapText="1"/>
    </xf>
    <xf numFmtId="1" fontId="11" fillId="0" borderId="1" xfId="2" applyNumberFormat="1" applyBorder="1" applyAlignment="1">
      <alignment horizontal="center" vertical="top" wrapText="1"/>
    </xf>
    <xf numFmtId="1" fontId="11" fillId="0" borderId="1" xfId="2" applyNumberFormat="1" applyBorder="1"/>
    <xf numFmtId="0" fontId="42" fillId="0" borderId="0" xfId="0" applyFont="1"/>
    <xf numFmtId="0" fontId="7" fillId="0" borderId="4" xfId="1" applyFont="1" applyBorder="1" applyAlignment="1">
      <alignment horizontal="left" vertical="center" wrapText="1"/>
    </xf>
    <xf numFmtId="0" fontId="3" fillId="0" borderId="1" xfId="1" applyBorder="1" applyAlignment="1">
      <alignment horizontal="left" vertical="top"/>
    </xf>
    <xf numFmtId="4" fontId="40" fillId="0" borderId="1" xfId="1" applyNumberFormat="1" applyFont="1" applyBorder="1" applyAlignment="1">
      <alignment horizontal="left" vertical="center"/>
    </xf>
    <xf numFmtId="2" fontId="11" fillId="0" borderId="1" xfId="1" applyNumberFormat="1" applyFont="1" applyBorder="1" applyAlignment="1">
      <alignment horizontal="left" vertical="center" wrapText="1"/>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62" fillId="0" borderId="0" xfId="62" applyFont="1" applyAlignment="1">
      <alignment horizontal="center"/>
    </xf>
    <xf numFmtId="0" fontId="7" fillId="0" borderId="24" xfId="67" applyFont="1" applyBorder="1" applyAlignment="1">
      <alignment horizontal="left" vertical="center" wrapText="1"/>
    </xf>
    <xf numFmtId="0" fontId="7" fillId="0" borderId="42" xfId="67" applyFont="1" applyBorder="1" applyAlignment="1">
      <alignment vertical="center" wrapText="1"/>
    </xf>
    <xf numFmtId="1" fontId="7" fillId="0" borderId="33" xfId="67" applyNumberFormat="1" applyFont="1" applyBorder="1" applyAlignment="1">
      <alignment horizontal="center" vertical="center"/>
    </xf>
    <xf numFmtId="3" fontId="36" fillId="0" borderId="36" xfId="67" applyNumberFormat="1" applyFont="1" applyBorder="1" applyAlignment="1">
      <alignment vertical="center"/>
    </xf>
    <xf numFmtId="1" fontId="7" fillId="0" borderId="44" xfId="67" applyNumberFormat="1" applyFont="1" applyBorder="1" applyAlignment="1">
      <alignment horizontal="center" vertical="center"/>
    </xf>
    <xf numFmtId="10" fontId="36" fillId="0" borderId="7" xfId="67" applyNumberFormat="1" applyFont="1" applyBorder="1" applyAlignment="1">
      <alignment vertical="center"/>
    </xf>
    <xf numFmtId="3" fontId="36" fillId="0" borderId="45" xfId="67" applyNumberFormat="1" applyFont="1" applyBorder="1" applyAlignment="1">
      <alignment vertical="center"/>
    </xf>
    <xf numFmtId="1" fontId="11" fillId="0" borderId="43" xfId="67" applyNumberFormat="1" applyBorder="1" applyAlignment="1">
      <alignment horizontal="center" vertical="center"/>
    </xf>
    <xf numFmtId="3" fontId="40" fillId="0" borderId="3" xfId="67" applyNumberFormat="1" applyFont="1" applyBorder="1" applyAlignment="1">
      <alignment vertical="center"/>
    </xf>
    <xf numFmtId="0" fontId="41" fillId="0" borderId="33" xfId="67" applyFont="1" applyBorder="1" applyAlignment="1">
      <alignment vertical="center" wrapText="1"/>
    </xf>
    <xf numFmtId="0" fontId="11" fillId="0" borderId="32" xfId="67" applyBorder="1" applyAlignment="1">
      <alignment vertical="center" wrapText="1"/>
    </xf>
    <xf numFmtId="0" fontId="11" fillId="0" borderId="36" xfId="67" applyBorder="1" applyAlignment="1">
      <alignment vertical="center" wrapText="1"/>
    </xf>
    <xf numFmtId="1" fontId="11" fillId="0" borderId="44" xfId="67" applyNumberFormat="1" applyBorder="1" applyAlignment="1">
      <alignment horizontal="center" vertical="center"/>
    </xf>
    <xf numFmtId="3" fontId="40" fillId="0" borderId="7" xfId="67" applyNumberFormat="1" applyFont="1" applyBorder="1" applyAlignment="1">
      <alignment vertical="center"/>
    </xf>
    <xf numFmtId="3" fontId="40" fillId="0" borderId="45" xfId="67" applyNumberFormat="1" applyFont="1" applyBorder="1" applyAlignment="1">
      <alignment vertical="center"/>
    </xf>
    <xf numFmtId="1" fontId="11" fillId="0" borderId="33" xfId="67" applyNumberFormat="1" applyBorder="1" applyAlignment="1">
      <alignment horizontal="center" vertical="center"/>
    </xf>
    <xf numFmtId="3" fontId="40" fillId="0" borderId="32" xfId="67" applyNumberFormat="1" applyFont="1" applyBorder="1" applyAlignment="1">
      <alignment vertical="center"/>
    </xf>
    <xf numFmtId="3" fontId="40" fillId="0" borderId="36" xfId="67" applyNumberFormat="1" applyFont="1" applyBorder="1" applyAlignment="1">
      <alignment vertical="center"/>
    </xf>
    <xf numFmtId="1" fontId="11" fillId="0" borderId="34" xfId="67" applyNumberFormat="1" applyBorder="1" applyAlignment="1">
      <alignment horizontal="center" vertical="center"/>
    </xf>
    <xf numFmtId="3" fontId="40" fillId="0" borderId="35" xfId="67" applyNumberFormat="1" applyFont="1" applyBorder="1" applyAlignment="1">
      <alignment vertical="center"/>
    </xf>
    <xf numFmtId="3" fontId="41" fillId="0" borderId="7" xfId="67" applyNumberFormat="1" applyFont="1" applyBorder="1" applyAlignment="1">
      <alignment vertical="center"/>
    </xf>
    <xf numFmtId="3" fontId="41" fillId="0" borderId="45" xfId="67" applyNumberFormat="1" applyFont="1" applyBorder="1" applyAlignment="1">
      <alignment vertical="center"/>
    </xf>
    <xf numFmtId="0" fontId="41" fillId="0" borderId="32" xfId="67" applyFont="1" applyBorder="1" applyAlignment="1">
      <alignment vertical="center" wrapText="1"/>
    </xf>
    <xf numFmtId="0" fontId="11" fillId="0" borderId="32" xfId="67" applyBorder="1" applyAlignment="1">
      <alignment horizontal="left" vertical="center" wrapText="1"/>
    </xf>
    <xf numFmtId="0" fontId="41" fillId="0" borderId="32" xfId="67" applyFont="1" applyBorder="1" applyAlignment="1">
      <alignment horizontal="left" vertical="center" wrapText="1"/>
    </xf>
    <xf numFmtId="0" fontId="41" fillId="0" borderId="36" xfId="67" applyFont="1" applyBorder="1" applyAlignment="1">
      <alignment horizontal="left" vertical="center" wrapText="1"/>
    </xf>
    <xf numFmtId="3" fontId="41" fillId="0" borderId="32" xfId="67" applyNumberFormat="1" applyFont="1" applyBorder="1" applyAlignment="1">
      <alignment vertical="center"/>
    </xf>
    <xf numFmtId="3" fontId="41" fillId="0" borderId="36" xfId="67" applyNumberFormat="1" applyFont="1" applyBorder="1" applyAlignment="1">
      <alignment vertical="center"/>
    </xf>
    <xf numFmtId="3" fontId="41" fillId="0" borderId="35" xfId="67" applyNumberFormat="1" applyFont="1" applyBorder="1" applyAlignment="1">
      <alignment vertical="center"/>
    </xf>
    <xf numFmtId="170" fontId="40" fillId="0" borderId="7" xfId="67" applyNumberFormat="1" applyFont="1" applyBorder="1" applyAlignment="1">
      <alignment horizontal="center" vertical="center"/>
    </xf>
    <xf numFmtId="171" fontId="41" fillId="0" borderId="7" xfId="67" applyNumberFormat="1" applyFont="1" applyBorder="1" applyAlignment="1">
      <alignment vertical="center"/>
    </xf>
    <xf numFmtId="172" fontId="41" fillId="0" borderId="7" xfId="67" applyNumberFormat="1" applyFont="1" applyBorder="1" applyAlignment="1">
      <alignment vertical="center"/>
    </xf>
    <xf numFmtId="172" fontId="41" fillId="0" borderId="45" xfId="67" applyNumberFormat="1" applyFont="1" applyBorder="1" applyAlignment="1">
      <alignment vertical="center"/>
    </xf>
    <xf numFmtId="0" fontId="41" fillId="0" borderId="36" xfId="67" applyFont="1" applyBorder="1" applyAlignment="1">
      <alignment vertical="center" wrapText="1"/>
    </xf>
    <xf numFmtId="170" fontId="40" fillId="0" borderId="32" xfId="67" applyNumberFormat="1" applyFont="1" applyBorder="1" applyAlignment="1">
      <alignment horizontal="center" vertical="center"/>
    </xf>
    <xf numFmtId="171" fontId="41" fillId="0" borderId="32" xfId="67" applyNumberFormat="1" applyFont="1" applyBorder="1" applyAlignment="1">
      <alignment vertical="center"/>
    </xf>
    <xf numFmtId="172" fontId="41" fillId="0" borderId="32" xfId="67" applyNumberFormat="1" applyFont="1" applyBorder="1" applyAlignment="1">
      <alignment vertical="center"/>
    </xf>
    <xf numFmtId="172" fontId="41" fillId="0" borderId="36" xfId="67" applyNumberFormat="1" applyFont="1" applyBorder="1" applyAlignment="1">
      <alignment vertical="center"/>
    </xf>
    <xf numFmtId="170" fontId="40" fillId="0" borderId="35" xfId="67" applyNumberFormat="1" applyFont="1" applyBorder="1" applyAlignment="1">
      <alignment horizontal="center" vertical="center"/>
    </xf>
    <xf numFmtId="171" fontId="41" fillId="0" borderId="35" xfId="67" applyNumberFormat="1" applyFont="1" applyBorder="1" applyAlignment="1">
      <alignment vertical="center"/>
    </xf>
    <xf numFmtId="172" fontId="41" fillId="0" borderId="35" xfId="67" applyNumberFormat="1" applyFont="1" applyBorder="1" applyAlignment="1">
      <alignment vertical="center"/>
    </xf>
    <xf numFmtId="172" fontId="41" fillId="0" borderId="37" xfId="67" applyNumberFormat="1" applyFont="1" applyBorder="1" applyAlignment="1">
      <alignment vertical="center"/>
    </xf>
    <xf numFmtId="3" fontId="41" fillId="0" borderId="42" xfId="67" applyNumberFormat="1" applyFont="1" applyBorder="1" applyAlignment="1">
      <alignment vertical="center"/>
    </xf>
    <xf numFmtId="3" fontId="40" fillId="0" borderId="23" xfId="67" applyNumberFormat="1" applyFont="1" applyBorder="1" applyAlignment="1">
      <alignment vertical="center"/>
    </xf>
    <xf numFmtId="3" fontId="41" fillId="0" borderId="23" xfId="67" applyNumberFormat="1" applyFont="1" applyBorder="1" applyAlignment="1">
      <alignment vertical="center"/>
    </xf>
    <xf numFmtId="1" fontId="11" fillId="0" borderId="24" xfId="67" applyNumberFormat="1" applyBorder="1" applyAlignment="1">
      <alignment horizontal="center" vertical="center"/>
    </xf>
    <xf numFmtId="173" fontId="11" fillId="0" borderId="0" xfId="2" applyNumberFormat="1"/>
    <xf numFmtId="1" fontId="11" fillId="0" borderId="44" xfId="67" applyNumberFormat="1" applyBorder="1" applyAlignment="1">
      <alignment horizontal="center" vertical="center"/>
    </xf>
    <xf numFmtId="1" fontId="11" fillId="0" borderId="33" xfId="67" applyNumberFormat="1" applyBorder="1" applyAlignment="1">
      <alignment horizontal="center" vertical="center"/>
    </xf>
    <xf numFmtId="167" fontId="73" fillId="0" borderId="0" xfId="67" applyNumberFormat="1" applyFont="1" applyAlignment="1">
      <alignment horizontal="center" vertical="center"/>
    </xf>
    <xf numFmtId="2" fontId="40" fillId="24" borderId="25" xfId="2" applyNumberFormat="1" applyFont="1" applyFill="1" applyBorder="1" applyAlignment="1">
      <alignment horizontal="justify" vertical="top" wrapText="1"/>
    </xf>
    <xf numFmtId="0" fontId="4" fillId="0" borderId="0" xfId="1" applyFont="1" applyAlignment="1">
      <alignment horizontal="center" vertical="center"/>
    </xf>
    <xf numFmtId="0" fontId="42" fillId="0" borderId="1" xfId="2" applyFont="1" applyBorder="1" applyAlignment="1">
      <alignment horizontal="center" vertical="center" wrapText="1"/>
    </xf>
    <xf numFmtId="3" fontId="41" fillId="0" borderId="37" xfId="67" applyNumberFormat="1" applyFont="1" applyBorder="1" applyAlignment="1">
      <alignment vertical="center"/>
    </xf>
    <xf numFmtId="4" fontId="40" fillId="24" borderId="25" xfId="2" applyNumberFormat="1" applyFont="1" applyFill="1" applyBorder="1" applyAlignment="1">
      <alignment horizontal="justify" vertical="top"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11" fillId="0" borderId="0" xfId="2" applyAlignment="1">
      <alignment horizontal="left" vertical="center" wrapText="1"/>
    </xf>
    <xf numFmtId="0" fontId="11" fillId="0" borderId="10" xfId="2" applyFont="1" applyFill="1" applyBorder="1" applyAlignment="1">
      <alignment horizontal="center" vertical="center" wrapText="1"/>
    </xf>
    <xf numFmtId="0" fontId="42" fillId="0" borderId="1" xfId="2" applyFont="1" applyBorder="1" applyAlignment="1">
      <alignment horizontal="center" vertical="center" wrapText="1"/>
    </xf>
    <xf numFmtId="0" fontId="42" fillId="0" borderId="1" xfId="2" applyFont="1" applyBorder="1" applyAlignment="1">
      <alignment horizontal="center" vertical="center" wrapText="1"/>
    </xf>
    <xf numFmtId="0" fontId="11" fillId="0" borderId="0" xfId="2" applyAlignment="1">
      <alignment horizontal="left" vertical="center" wrapText="1"/>
    </xf>
    <xf numFmtId="0" fontId="7" fillId="0" borderId="1" xfId="1" applyFont="1" applyFill="1" applyBorder="1" applyAlignment="1">
      <alignment horizontal="left" vertical="center" wrapText="1"/>
    </xf>
    <xf numFmtId="0" fontId="3" fillId="0" borderId="1" xfId="1" applyFill="1" applyBorder="1" applyAlignment="1">
      <alignment horizontal="left" vertical="top"/>
    </xf>
    <xf numFmtId="0" fontId="4" fillId="0" borderId="0" xfId="1" applyFont="1" applyAlignment="1">
      <alignment horizontal="center" vertical="center"/>
    </xf>
    <xf numFmtId="0" fontId="42" fillId="0" borderId="32" xfId="67" applyFont="1" applyBorder="1" applyAlignment="1">
      <alignment vertical="center" wrapText="1"/>
    </xf>
    <xf numFmtId="0" fontId="74" fillId="0" borderId="0" xfId="62" applyFont="1"/>
    <xf numFmtId="0" fontId="75" fillId="0" borderId="0" xfId="62" applyFont="1"/>
    <xf numFmtId="0" fontId="76" fillId="0" borderId="32" xfId="67" applyFont="1" applyBorder="1" applyAlignment="1">
      <alignment horizontal="left" vertical="center" wrapText="1"/>
    </xf>
    <xf numFmtId="3" fontId="77" fillId="0" borderId="23" xfId="67" applyNumberFormat="1" applyFont="1" applyBorder="1" applyAlignment="1">
      <alignment vertical="center"/>
    </xf>
    <xf numFmtId="3" fontId="77" fillId="0" borderId="32" xfId="67" applyNumberFormat="1" applyFont="1" applyBorder="1" applyAlignment="1">
      <alignment vertical="center"/>
    </xf>
    <xf numFmtId="3" fontId="77" fillId="0" borderId="35" xfId="67" applyNumberFormat="1" applyFont="1" applyBorder="1" applyAlignment="1">
      <alignment vertical="center"/>
    </xf>
    <xf numFmtId="0" fontId="78" fillId="0" borderId="0" xfId="62" applyFont="1"/>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4" fillId="0" borderId="24" xfId="67" applyFont="1" applyBorder="1" applyAlignment="1">
      <alignment horizontal="center" vertical="center" wrapText="1"/>
    </xf>
    <xf numFmtId="0" fontId="64" fillId="0" borderId="44" xfId="67" applyFont="1" applyBorder="1" applyAlignment="1">
      <alignment horizontal="center" vertical="center" wrapText="1"/>
    </xf>
    <xf numFmtId="4" fontId="64" fillId="0" borderId="24" xfId="67" applyNumberFormat="1" applyFont="1" applyBorder="1" applyAlignment="1">
      <alignment horizontal="center" vertical="center"/>
    </xf>
    <xf numFmtId="4" fontId="64" fillId="0" borderId="34" xfId="67" applyNumberFormat="1" applyFont="1" applyBorder="1" applyAlignment="1">
      <alignment horizontal="center" vertical="center"/>
    </xf>
    <xf numFmtId="0" fontId="64" fillId="0" borderId="23" xfId="67" applyFont="1" applyBorder="1" applyAlignment="1">
      <alignment horizontal="center" vertical="center" wrapText="1"/>
    </xf>
    <xf numFmtId="0" fontId="64" fillId="0" borderId="7" xfId="67" applyFont="1" applyBorder="1" applyAlignment="1">
      <alignment horizontal="center" vertical="center" wrapText="1"/>
    </xf>
    <xf numFmtId="4" fontId="64" fillId="0" borderId="23" xfId="67" applyNumberFormat="1" applyFont="1" applyBorder="1" applyAlignment="1">
      <alignment horizontal="center" vertical="center"/>
    </xf>
    <xf numFmtId="4" fontId="64" fillId="0" borderId="35" xfId="67" applyNumberFormat="1" applyFont="1" applyBorder="1" applyAlignment="1">
      <alignment horizontal="center" vertical="center"/>
    </xf>
    <xf numFmtId="0" fontId="59" fillId="0" borderId="0" xfId="67" applyFont="1" applyAlignment="1">
      <alignment horizontal="left" vertical="center" wrapText="1"/>
    </xf>
    <xf numFmtId="0" fontId="64" fillId="0" borderId="42" xfId="67" applyFont="1" applyBorder="1" applyAlignment="1">
      <alignment horizontal="center" vertical="center" wrapText="1"/>
    </xf>
    <xf numFmtId="0" fontId="64" fillId="0" borderId="45" xfId="67" applyFont="1" applyBorder="1" applyAlignment="1">
      <alignment horizontal="center" vertical="center" wrapText="1"/>
    </xf>
    <xf numFmtId="3" fontId="64" fillId="0" borderId="42" xfId="67" applyNumberFormat="1" applyFont="1" applyBorder="1" applyAlignment="1">
      <alignment horizontal="center" vertical="center"/>
    </xf>
    <xf numFmtId="3" fontId="64" fillId="0" borderId="37" xfId="67" applyNumberFormat="1" applyFont="1" applyBorder="1" applyAlignment="1">
      <alignment horizontal="center" vertical="center"/>
    </xf>
    <xf numFmtId="0" fontId="42" fillId="0" borderId="0" xfId="50" applyFont="1" applyAlignment="1">
      <alignment horizontal="center" vertic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72" fillId="0" borderId="0" xfId="1" applyFont="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39" fillId="0" borderId="1" xfId="2" applyFont="1" applyBorder="1" applyAlignment="1">
      <alignment horizontal="center" vertical="center" wrapText="1"/>
    </xf>
    <xf numFmtId="0" fontId="39" fillId="0" borderId="4" xfId="2" applyFont="1" applyBorder="1" applyAlignment="1">
      <alignment horizontal="center" vertical="center" wrapText="1"/>
    </xf>
    <xf numFmtId="0" fontId="39" fillId="0" borderId="3" xfId="2" applyFont="1" applyBorder="1" applyAlignment="1">
      <alignment horizontal="center" vertical="center" wrapText="1"/>
    </xf>
    <xf numFmtId="0" fontId="42" fillId="0" borderId="9" xfId="2" applyFont="1" applyBorder="1" applyAlignment="1">
      <alignment horizontal="center" vertical="center" wrapText="1"/>
    </xf>
    <xf numFmtId="0" fontId="42" fillId="0" borderId="46" xfId="2" applyFont="1" applyBorder="1" applyAlignment="1">
      <alignment horizontal="center" vertical="center" wrapText="1"/>
    </xf>
    <xf numFmtId="0" fontId="42" fillId="0" borderId="8" xfId="2" applyFont="1" applyBorder="1" applyAlignment="1">
      <alignment horizontal="center" vertical="center" wrapText="1"/>
    </xf>
    <xf numFmtId="0" fontId="42" fillId="0" borderId="20"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72" fillId="0" borderId="0" xfId="1" applyFont="1" applyAlignment="1">
      <alignment horizontal="center" vertical="center"/>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1" xfId="49" applyFont="1" applyBorder="1" applyAlignment="1">
      <alignment horizontal="center" vertical="center" wrapText="1"/>
    </xf>
    <xf numFmtId="0" fontId="42" fillId="0" borderId="1" xfId="49" applyFont="1" applyBorder="1" applyAlignment="1">
      <alignment horizontal="center" vertical="center" textRotation="90" wrapText="1"/>
    </xf>
    <xf numFmtId="0" fontId="39"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8" fillId="0" borderId="20" xfId="49" applyFont="1" applyBorder="1" applyAlignment="1">
      <alignment horizontal="center"/>
    </xf>
    <xf numFmtId="0" fontId="7" fillId="24" borderId="0" xfId="1" applyFont="1" applyFill="1" applyAlignment="1">
      <alignment horizontal="center" vertical="center"/>
    </xf>
    <xf numFmtId="0" fontId="49" fillId="24" borderId="0" xfId="2" applyFont="1" applyFill="1" applyAlignment="1">
      <alignment horizontal="center"/>
    </xf>
    <xf numFmtId="0" fontId="5" fillId="24" borderId="0" xfId="1" applyFont="1" applyFill="1" applyAlignment="1">
      <alignment horizontal="center" vertical="center"/>
    </xf>
    <xf numFmtId="0" fontId="61" fillId="24" borderId="0" xfId="1" applyFont="1" applyFill="1" applyAlignment="1">
      <alignment horizontal="center" vertical="center"/>
    </xf>
    <xf numFmtId="0" fontId="61" fillId="24" borderId="0" xfId="1" applyFont="1" applyFill="1" applyAlignment="1">
      <alignment horizontal="center" vertical="center" wrapText="1"/>
    </xf>
    <xf numFmtId="0" fontId="41" fillId="24" borderId="0" xfId="2" applyFont="1" applyFill="1" applyAlignment="1">
      <alignment horizontal="center" wrapText="1"/>
    </xf>
    <xf numFmtId="0" fontId="41" fillId="24" borderId="0" xfId="2" applyFont="1" applyFill="1" applyAlignment="1">
      <alignment horizontal="center"/>
    </xf>
    <xf numFmtId="0" fontId="40" fillId="24" borderId="26" xfId="2" applyFont="1" applyFill="1" applyBorder="1" applyAlignment="1">
      <alignment horizontal="left" vertical="top" wrapText="1"/>
    </xf>
    <xf numFmtId="0" fontId="40" fillId="24" borderId="29" xfId="2" applyFont="1" applyFill="1" applyBorder="1" applyAlignment="1">
      <alignment horizontal="left" vertical="top" wrapText="1"/>
    </xf>
    <xf numFmtId="0" fontId="40" fillId="24" borderId="27" xfId="2" applyFont="1" applyFill="1" applyBorder="1" applyAlignment="1">
      <alignment horizontal="left" vertical="top" wrapText="1"/>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6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xfId="70" xr:uid="{00000000-0005-0000-0000-000041000000}"/>
    <cellStyle name="Финансовый 2 2 2 2 2" xfId="59" xr:uid="{00000000-0005-0000-0000-000042000000}"/>
    <cellStyle name="Финансовый 3" xfId="60" xr:uid="{00000000-0005-0000-0000-000043000000}"/>
    <cellStyle name="Финансовый 3 2" xfId="71" xr:uid="{00000000-0005-0000-0000-000043000000}"/>
    <cellStyle name="Хороший 2" xfId="61" xr:uid="{00000000-0005-0000-0000-000044000000}"/>
  </cellStyles>
  <dxfs count="13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otivetc.dv\Desktop\&#1050;&#1086;&#1090;&#1080;&#1074;&#1077;&#1094;\&#1056;&#1040;&#1041;&#1054;&#1058;&#1040;\&#1048;&#1085;&#1074;&#1077;&#1089;&#1090;&#1080;&#1094;&#1080;&#1086;&#1085;&#1085;&#1085;&#1072;&#1103;%20&#1087;&#1088;&#1086;&#1075;&#1088;&#1072;&#1084;&#1084;&#1072;\2020\&#8470;533\&#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1048;&#1085;&#1074;&#1077;&#1089;&#1090;\&#1048;&#1055;&#1056;%202016-2021_01.04.2016\&#1055;&#1040;&#1057;&#1055;&#1054;&#1056;&#1058;&#1040;\Pasport_&#1096;&#1072;&#1073;&#1083;&#1086;&#1085;_&#1074;&#1074;&#1086;&#1076;%20&#1074;%2020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kotivetc.dv\Desktop\&#1050;&#1086;&#1090;&#1080;&#1074;&#1077;&#1094;\&#1056;&#1040;&#1041;&#1054;&#1058;&#1040;\&#1048;&#1085;&#1074;&#1077;&#1089;&#1090;&#1080;&#1094;&#1080;&#1086;&#1085;&#1085;&#1085;&#1072;&#1103;%20&#1087;&#1088;&#1086;&#1075;&#1088;&#1072;&#1084;&#1084;&#1072;\2020\&#8470;533\&#1055;&#1072;&#1089;&#1087;&#1086;&#1088;&#1090;&#1072;\&#1055;&#1040;&#1057;&#1055;&#1054;&#1056;&#1058;%20&#1058;&#1069;&#106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row r="61">
          <cell r="A61" t="str">
            <v>Ремонт объекта</v>
          </cell>
        </row>
        <row r="62">
          <cell r="A62" t="str">
            <v>Затраты на топливо, руб. без НДС</v>
          </cell>
        </row>
        <row r="63">
          <cell r="A63" t="str">
            <v>Оплата труда, руб. без НДС</v>
          </cell>
        </row>
        <row r="64">
          <cell r="A64" t="str">
            <v>Прочие расходы при эксплуатации объекта, руб. без НДС</v>
          </cell>
        </row>
      </sheetData>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4" Type="http://schemas.openxmlformats.org/officeDocument/2006/relationships/printerSettings" Target="../printerSettings/printerSettings39.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2.bin"/><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 Id="rId4" Type="http://schemas.openxmlformats.org/officeDocument/2006/relationships/printerSettings" Target="../printerSettings/printerSettings43.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6.bin"/><Relationship Id="rId2" Type="http://schemas.openxmlformats.org/officeDocument/2006/relationships/printerSettings" Target="../printerSettings/printerSettings45.bin"/><Relationship Id="rId1" Type="http://schemas.openxmlformats.org/officeDocument/2006/relationships/printerSettings" Target="../printerSettings/printerSettings44.bin"/><Relationship Id="rId4" Type="http://schemas.openxmlformats.org/officeDocument/2006/relationships/printerSettings" Target="../printerSettings/printerSettings47.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4.bin"/><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 Id="rId4"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Normal="100" zoomScaleSheetLayoutView="100" workbookViewId="0">
      <selection activeCell="C57" sqref="C57"/>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x14ac:dyDescent="0.2">
      <c r="A1" s="13"/>
      <c r="C1" s="25" t="s">
        <v>70</v>
      </c>
    </row>
    <row r="2" spans="1:22" s="8" customFormat="1" ht="18.75" x14ac:dyDescent="0.3">
      <c r="A2" s="13"/>
      <c r="C2" s="11" t="s">
        <v>11</v>
      </c>
    </row>
    <row r="3" spans="1:22" s="8" customFormat="1" ht="18.75" x14ac:dyDescent="0.3">
      <c r="A3" s="12"/>
      <c r="C3" s="11" t="s">
        <v>69</v>
      </c>
    </row>
    <row r="4" spans="1:22" s="8" customFormat="1" ht="18.75" x14ac:dyDescent="0.3">
      <c r="A4" s="12"/>
      <c r="H4" s="11"/>
    </row>
    <row r="5" spans="1:22" s="8" customFormat="1" ht="15.75" x14ac:dyDescent="0.25">
      <c r="A5" s="293" t="s">
        <v>608</v>
      </c>
      <c r="B5" s="293"/>
      <c r="C5" s="293"/>
      <c r="D5" s="208"/>
      <c r="E5" s="208"/>
      <c r="F5" s="208"/>
      <c r="G5" s="208"/>
      <c r="H5" s="208"/>
      <c r="I5" s="208"/>
      <c r="J5" s="208"/>
    </row>
    <row r="6" spans="1:22" s="8" customFormat="1" ht="18.75" x14ac:dyDescent="0.3">
      <c r="A6" s="12"/>
      <c r="H6" s="11"/>
    </row>
    <row r="7" spans="1:22" s="8" customFormat="1" ht="18.75" x14ac:dyDescent="0.2">
      <c r="A7" s="297" t="s">
        <v>10</v>
      </c>
      <c r="B7" s="297"/>
      <c r="C7" s="297"/>
      <c r="D7" s="10"/>
      <c r="E7" s="10"/>
      <c r="F7" s="10"/>
      <c r="G7" s="10"/>
      <c r="H7" s="10"/>
      <c r="I7" s="10"/>
      <c r="J7" s="10"/>
      <c r="K7" s="10"/>
      <c r="L7" s="10"/>
      <c r="M7" s="10"/>
      <c r="N7" s="10"/>
      <c r="O7" s="10"/>
      <c r="P7" s="10"/>
      <c r="Q7" s="10"/>
      <c r="R7" s="10"/>
      <c r="S7" s="10"/>
      <c r="T7" s="10"/>
      <c r="U7" s="10"/>
      <c r="V7" s="10"/>
    </row>
    <row r="8" spans="1:22" s="8" customFormat="1" ht="18.75" x14ac:dyDescent="0.2">
      <c r="A8" s="152"/>
      <c r="B8" s="152"/>
      <c r="C8" s="152"/>
      <c r="D8" s="152"/>
      <c r="E8" s="152"/>
      <c r="F8" s="152"/>
      <c r="G8" s="152"/>
      <c r="H8" s="152"/>
      <c r="I8" s="10"/>
      <c r="J8" s="10"/>
      <c r="K8" s="10"/>
      <c r="L8" s="10"/>
      <c r="M8" s="10"/>
      <c r="N8" s="10"/>
      <c r="O8" s="10"/>
      <c r="P8" s="10"/>
      <c r="Q8" s="10"/>
      <c r="R8" s="10"/>
      <c r="S8" s="10"/>
      <c r="T8" s="10"/>
      <c r="U8" s="10"/>
      <c r="V8" s="10"/>
    </row>
    <row r="9" spans="1:22" s="8" customFormat="1" ht="18.75" x14ac:dyDescent="0.2">
      <c r="A9" s="298" t="s">
        <v>590</v>
      </c>
      <c r="B9" s="298"/>
      <c r="C9" s="298"/>
      <c r="D9" s="7"/>
      <c r="E9" s="7"/>
      <c r="F9" s="7"/>
      <c r="G9" s="7"/>
      <c r="H9" s="7"/>
      <c r="I9" s="10"/>
      <c r="J9" s="10"/>
      <c r="K9" s="10"/>
      <c r="L9" s="10"/>
      <c r="M9" s="10"/>
      <c r="N9" s="10"/>
      <c r="O9" s="10"/>
      <c r="P9" s="10"/>
      <c r="Q9" s="10"/>
      <c r="R9" s="10"/>
      <c r="S9" s="10"/>
      <c r="T9" s="10"/>
      <c r="U9" s="10"/>
      <c r="V9" s="10"/>
    </row>
    <row r="10" spans="1:22" s="8" customFormat="1" ht="18.75" x14ac:dyDescent="0.2">
      <c r="A10" s="294" t="s">
        <v>9</v>
      </c>
      <c r="B10" s="294"/>
      <c r="C10" s="294"/>
      <c r="D10" s="5"/>
      <c r="E10" s="5"/>
      <c r="F10" s="5"/>
      <c r="G10" s="5"/>
      <c r="H10" s="5"/>
      <c r="I10" s="10"/>
      <c r="J10" s="10"/>
      <c r="K10" s="10"/>
      <c r="L10" s="10"/>
      <c r="M10" s="10"/>
      <c r="N10" s="10"/>
      <c r="O10" s="10"/>
      <c r="P10" s="10"/>
      <c r="Q10" s="10"/>
      <c r="R10" s="10"/>
      <c r="S10" s="10"/>
      <c r="T10" s="10"/>
      <c r="U10" s="10"/>
      <c r="V10" s="10"/>
    </row>
    <row r="11" spans="1:22" s="8" customFormat="1" ht="18.75" x14ac:dyDescent="0.2">
      <c r="A11" s="152"/>
      <c r="B11" s="152"/>
      <c r="C11" s="152"/>
      <c r="D11" s="152"/>
      <c r="E11" s="152"/>
      <c r="F11" s="152"/>
      <c r="G11" s="152"/>
      <c r="H11" s="152"/>
      <c r="I11" s="10"/>
      <c r="J11" s="10"/>
      <c r="K11" s="10"/>
      <c r="L11" s="10"/>
      <c r="M11" s="10"/>
      <c r="N11" s="10"/>
      <c r="O11" s="10"/>
      <c r="P11" s="10"/>
      <c r="Q11" s="10"/>
      <c r="R11" s="10"/>
      <c r="S11" s="10"/>
      <c r="T11" s="10"/>
      <c r="U11" s="10"/>
      <c r="V11" s="10"/>
    </row>
    <row r="12" spans="1:22" s="8" customFormat="1" ht="18.75" x14ac:dyDescent="0.2">
      <c r="A12" s="296" t="s">
        <v>570</v>
      </c>
      <c r="B12" s="296"/>
      <c r="C12" s="296"/>
      <c r="D12" s="7"/>
      <c r="E12" s="7"/>
      <c r="F12" s="7"/>
      <c r="G12" s="7"/>
      <c r="H12" s="7"/>
      <c r="I12" s="10"/>
      <c r="J12" s="10"/>
      <c r="K12" s="10"/>
      <c r="L12" s="10"/>
      <c r="M12" s="10"/>
      <c r="N12" s="10"/>
      <c r="O12" s="10"/>
      <c r="P12" s="10"/>
      <c r="Q12" s="10"/>
      <c r="R12" s="10"/>
      <c r="S12" s="10"/>
      <c r="T12" s="10"/>
      <c r="U12" s="10"/>
      <c r="V12" s="10"/>
    </row>
    <row r="13" spans="1:22" s="8" customFormat="1" ht="18.75" x14ac:dyDescent="0.2">
      <c r="A13" s="294" t="s">
        <v>8</v>
      </c>
      <c r="B13" s="294"/>
      <c r="C13" s="294"/>
      <c r="D13" s="5"/>
      <c r="E13" s="5"/>
      <c r="F13" s="5"/>
      <c r="G13" s="5"/>
      <c r="H13" s="5"/>
      <c r="I13" s="10"/>
      <c r="J13" s="10"/>
      <c r="K13" s="10"/>
      <c r="L13" s="10"/>
      <c r="M13" s="10"/>
      <c r="N13" s="10"/>
      <c r="O13" s="10"/>
      <c r="P13" s="10"/>
      <c r="Q13" s="10"/>
      <c r="R13" s="10"/>
      <c r="S13" s="10"/>
      <c r="T13" s="10"/>
      <c r="U13" s="10"/>
      <c r="V13" s="10"/>
    </row>
    <row r="14" spans="1:22" s="8" customFormat="1" ht="18.75" x14ac:dyDescent="0.2">
      <c r="A14" s="4"/>
      <c r="B14" s="4"/>
      <c r="C14" s="4"/>
      <c r="D14" s="4"/>
      <c r="E14" s="4"/>
      <c r="F14" s="4"/>
      <c r="G14" s="4"/>
      <c r="H14" s="4"/>
      <c r="I14" s="4"/>
      <c r="J14" s="4"/>
      <c r="K14" s="4"/>
      <c r="L14" s="4"/>
      <c r="M14" s="4"/>
      <c r="N14" s="4"/>
      <c r="O14" s="4"/>
      <c r="P14" s="4"/>
      <c r="Q14" s="4"/>
      <c r="R14" s="4"/>
      <c r="S14" s="4"/>
      <c r="T14" s="4"/>
      <c r="U14" s="4"/>
      <c r="V14" s="4"/>
    </row>
    <row r="15" spans="1:22" s="3" customFormat="1" ht="15.75" x14ac:dyDescent="0.2">
      <c r="A15" s="298" t="s">
        <v>571</v>
      </c>
      <c r="B15" s="298"/>
      <c r="C15" s="298"/>
      <c r="D15" s="7"/>
      <c r="E15" s="7"/>
      <c r="F15" s="7"/>
      <c r="G15" s="7"/>
      <c r="H15" s="7"/>
      <c r="I15" s="7"/>
      <c r="J15" s="7"/>
      <c r="K15" s="7"/>
      <c r="L15" s="7"/>
      <c r="M15" s="7"/>
      <c r="N15" s="7"/>
      <c r="O15" s="7"/>
      <c r="P15" s="7"/>
      <c r="Q15" s="7"/>
      <c r="R15" s="7"/>
      <c r="S15" s="7"/>
      <c r="T15" s="7"/>
      <c r="U15" s="7"/>
      <c r="V15" s="7"/>
    </row>
    <row r="16" spans="1:22" s="3" customFormat="1" ht="15.75" x14ac:dyDescent="0.2">
      <c r="A16" s="294" t="s">
        <v>7</v>
      </c>
      <c r="B16" s="294"/>
      <c r="C16" s="294"/>
      <c r="D16" s="5"/>
      <c r="E16" s="5"/>
      <c r="F16" s="5"/>
      <c r="G16" s="5"/>
      <c r="H16" s="5"/>
      <c r="I16" s="5"/>
      <c r="J16" s="5"/>
      <c r="K16" s="5"/>
      <c r="L16" s="5"/>
      <c r="M16" s="5"/>
      <c r="N16" s="5"/>
      <c r="O16" s="5"/>
      <c r="P16" s="5"/>
      <c r="Q16" s="5"/>
      <c r="R16" s="5"/>
      <c r="S16" s="5"/>
      <c r="T16" s="5"/>
      <c r="U16" s="5"/>
      <c r="V16" s="5"/>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95" t="s">
        <v>520</v>
      </c>
      <c r="B18" s="296"/>
      <c r="C18" s="296"/>
      <c r="D18" s="6"/>
      <c r="E18" s="6"/>
      <c r="F18" s="6"/>
      <c r="G18" s="6"/>
      <c r="H18" s="6"/>
      <c r="I18" s="6"/>
      <c r="J18" s="6"/>
      <c r="K18" s="6"/>
      <c r="L18" s="6"/>
      <c r="M18" s="6"/>
      <c r="N18" s="6"/>
      <c r="O18" s="6"/>
      <c r="P18" s="6"/>
      <c r="Q18" s="6"/>
      <c r="R18" s="6"/>
      <c r="S18" s="6"/>
      <c r="T18" s="6"/>
      <c r="U18" s="6"/>
      <c r="V18" s="6"/>
    </row>
    <row r="19" spans="1:22" s="3" customFormat="1" ht="18.75" x14ac:dyDescent="0.2">
      <c r="A19" s="5"/>
      <c r="B19" s="5"/>
      <c r="C19" s="5"/>
      <c r="D19" s="5"/>
      <c r="E19" s="5"/>
      <c r="F19" s="5"/>
      <c r="G19" s="5"/>
      <c r="H19" s="5"/>
      <c r="I19" s="4"/>
      <c r="J19" s="4"/>
      <c r="K19" s="4"/>
      <c r="L19" s="4"/>
      <c r="M19" s="4"/>
      <c r="N19" s="4"/>
      <c r="O19" s="4"/>
      <c r="P19" s="4"/>
      <c r="Q19" s="4"/>
      <c r="R19" s="4"/>
      <c r="S19" s="4"/>
    </row>
    <row r="20" spans="1:22" s="3" customFormat="1" ht="31.5" x14ac:dyDescent="0.2">
      <c r="A20" s="21" t="s">
        <v>6</v>
      </c>
      <c r="B20" s="24" t="s">
        <v>68</v>
      </c>
      <c r="C20" s="23" t="s">
        <v>67</v>
      </c>
      <c r="D20" s="5"/>
      <c r="E20" s="5"/>
      <c r="F20" s="5"/>
      <c r="G20" s="5"/>
      <c r="H20" s="5"/>
      <c r="I20" s="4"/>
      <c r="J20" s="4"/>
      <c r="K20" s="4"/>
      <c r="L20" s="4"/>
      <c r="M20" s="4"/>
      <c r="N20" s="4"/>
      <c r="O20" s="4"/>
      <c r="P20" s="4"/>
      <c r="Q20" s="4"/>
      <c r="R20" s="4"/>
      <c r="S20" s="4"/>
    </row>
    <row r="21" spans="1:22" s="3" customFormat="1" ht="18.75" x14ac:dyDescent="0.2">
      <c r="A21" s="23">
        <v>1</v>
      </c>
      <c r="B21" s="24">
        <v>2</v>
      </c>
      <c r="C21" s="23">
        <v>3</v>
      </c>
      <c r="D21" s="5"/>
      <c r="E21" s="5"/>
      <c r="F21" s="5"/>
      <c r="G21" s="5"/>
      <c r="H21" s="5"/>
      <c r="I21" s="4"/>
      <c r="J21" s="4"/>
      <c r="K21" s="4"/>
      <c r="L21" s="4"/>
      <c r="M21" s="4"/>
      <c r="N21" s="4"/>
      <c r="O21" s="4"/>
      <c r="P21" s="4"/>
      <c r="Q21" s="4"/>
      <c r="R21" s="4"/>
      <c r="S21" s="4"/>
    </row>
    <row r="22" spans="1:22" s="3" customFormat="1" ht="31.5" x14ac:dyDescent="0.2">
      <c r="A22" s="19" t="s">
        <v>66</v>
      </c>
      <c r="B22" s="209" t="s">
        <v>353</v>
      </c>
      <c r="C22" s="23" t="s">
        <v>572</v>
      </c>
      <c r="D22" s="5"/>
      <c r="E22" s="5"/>
      <c r="F22" s="5"/>
      <c r="G22" s="5"/>
      <c r="H22" s="5"/>
      <c r="I22" s="4"/>
      <c r="J22" s="4"/>
      <c r="K22" s="4"/>
      <c r="L22" s="4"/>
      <c r="M22" s="4"/>
      <c r="N22" s="4"/>
      <c r="O22" s="4"/>
      <c r="P22" s="4"/>
      <c r="Q22" s="4"/>
      <c r="R22" s="4"/>
      <c r="S22" s="4"/>
    </row>
    <row r="23" spans="1:22" s="3" customFormat="1" ht="47.25" x14ac:dyDescent="0.2">
      <c r="A23" s="19" t="s">
        <v>64</v>
      </c>
      <c r="B23" s="22" t="s">
        <v>65</v>
      </c>
      <c r="C23" s="23" t="s">
        <v>573</v>
      </c>
      <c r="D23" s="5"/>
      <c r="E23" s="5"/>
      <c r="F23" s="5"/>
      <c r="G23" s="5"/>
      <c r="H23" s="5"/>
      <c r="I23" s="4"/>
      <c r="J23" s="4"/>
      <c r="K23" s="4"/>
      <c r="L23" s="4"/>
      <c r="M23" s="4"/>
      <c r="N23" s="4"/>
      <c r="O23" s="4"/>
      <c r="P23" s="4"/>
      <c r="Q23" s="4"/>
      <c r="R23" s="4"/>
      <c r="S23" s="4"/>
    </row>
    <row r="24" spans="1:22" s="3" customFormat="1" ht="18.75" x14ac:dyDescent="0.2">
      <c r="A24" s="290"/>
      <c r="B24" s="291"/>
      <c r="C24" s="292"/>
      <c r="D24" s="5"/>
      <c r="E24" s="5"/>
      <c r="F24" s="5"/>
      <c r="G24" s="5"/>
      <c r="H24" s="5"/>
      <c r="I24" s="4"/>
      <c r="J24" s="4"/>
      <c r="K24" s="4"/>
      <c r="L24" s="4"/>
      <c r="M24" s="4"/>
      <c r="N24" s="4"/>
      <c r="O24" s="4"/>
      <c r="P24" s="4"/>
      <c r="Q24" s="4"/>
      <c r="R24" s="4"/>
      <c r="S24" s="4"/>
    </row>
    <row r="25" spans="1:22" s="3" customFormat="1" ht="47.25" x14ac:dyDescent="0.2">
      <c r="A25" s="19" t="s">
        <v>63</v>
      </c>
      <c r="B25" s="95" t="s">
        <v>468</v>
      </c>
      <c r="C25" s="21" t="s">
        <v>591</v>
      </c>
      <c r="D25" s="5"/>
      <c r="E25" s="5"/>
      <c r="F25" s="5"/>
      <c r="G25" s="5"/>
      <c r="H25" s="4"/>
      <c r="I25" s="4"/>
      <c r="J25" s="4"/>
      <c r="K25" s="4"/>
      <c r="L25" s="4"/>
      <c r="M25" s="4"/>
      <c r="N25" s="4"/>
      <c r="O25" s="4"/>
      <c r="P25" s="4"/>
      <c r="Q25" s="4"/>
      <c r="R25" s="4"/>
    </row>
    <row r="26" spans="1:22" s="3" customFormat="1" ht="31.5" x14ac:dyDescent="0.2">
      <c r="A26" s="19" t="s">
        <v>62</v>
      </c>
      <c r="B26" s="95" t="s">
        <v>76</v>
      </c>
      <c r="C26" s="21" t="s">
        <v>538</v>
      </c>
      <c r="D26" s="5"/>
      <c r="E26" s="5"/>
      <c r="F26" s="5"/>
      <c r="G26" s="5"/>
      <c r="H26" s="4"/>
      <c r="I26" s="4"/>
      <c r="J26" s="4"/>
      <c r="K26" s="4"/>
      <c r="L26" s="4"/>
      <c r="M26" s="4"/>
      <c r="N26" s="4"/>
      <c r="O26" s="4"/>
      <c r="P26" s="4"/>
      <c r="Q26" s="4"/>
      <c r="R26" s="4"/>
    </row>
    <row r="27" spans="1:22" s="3" customFormat="1" ht="47.25" x14ac:dyDescent="0.2">
      <c r="A27" s="19" t="s">
        <v>60</v>
      </c>
      <c r="B27" s="95" t="s">
        <v>75</v>
      </c>
      <c r="C27" s="21" t="s">
        <v>567</v>
      </c>
      <c r="D27" s="5"/>
      <c r="E27" s="5"/>
      <c r="F27" s="5"/>
      <c r="G27" s="5"/>
      <c r="H27" s="4"/>
      <c r="I27" s="4"/>
      <c r="J27" s="4"/>
      <c r="K27" s="4"/>
      <c r="L27" s="4"/>
      <c r="M27" s="4"/>
      <c r="N27" s="4"/>
      <c r="O27" s="4"/>
      <c r="P27" s="4"/>
      <c r="Q27" s="4"/>
      <c r="R27" s="4"/>
    </row>
    <row r="28" spans="1:22" s="3" customFormat="1" ht="18.75" x14ac:dyDescent="0.2">
      <c r="A28" s="19" t="s">
        <v>59</v>
      </c>
      <c r="B28" s="95" t="s">
        <v>469</v>
      </c>
      <c r="C28" s="21" t="s">
        <v>539</v>
      </c>
      <c r="D28" s="5"/>
      <c r="E28" s="5"/>
      <c r="F28" s="5"/>
      <c r="G28" s="5"/>
      <c r="H28" s="4"/>
      <c r="I28" s="4"/>
      <c r="J28" s="4"/>
      <c r="K28" s="4"/>
      <c r="L28" s="4"/>
      <c r="M28" s="4"/>
      <c r="N28" s="4"/>
      <c r="O28" s="4"/>
      <c r="P28" s="4"/>
      <c r="Q28" s="4"/>
      <c r="R28" s="4"/>
    </row>
    <row r="29" spans="1:22" s="3" customFormat="1" ht="31.5" x14ac:dyDescent="0.2">
      <c r="A29" s="19" t="s">
        <v>57</v>
      </c>
      <c r="B29" s="95" t="s">
        <v>470</v>
      </c>
      <c r="C29" s="21" t="s">
        <v>539</v>
      </c>
      <c r="D29" s="5"/>
      <c r="E29" s="5"/>
      <c r="F29" s="5"/>
      <c r="G29" s="5"/>
      <c r="H29" s="4"/>
      <c r="I29" s="4"/>
      <c r="J29" s="4"/>
      <c r="K29" s="4"/>
      <c r="L29" s="4"/>
      <c r="M29" s="4"/>
      <c r="N29" s="4"/>
      <c r="O29" s="4"/>
      <c r="P29" s="4"/>
      <c r="Q29" s="4"/>
      <c r="R29" s="4"/>
    </row>
    <row r="30" spans="1:22" s="3" customFormat="1" ht="31.5" x14ac:dyDescent="0.2">
      <c r="A30" s="19" t="s">
        <v>55</v>
      </c>
      <c r="B30" s="95" t="s">
        <v>471</v>
      </c>
      <c r="C30" s="21" t="s">
        <v>539</v>
      </c>
      <c r="D30" s="5"/>
      <c r="E30" s="5"/>
      <c r="F30" s="5"/>
      <c r="G30" s="5"/>
      <c r="H30" s="4"/>
      <c r="I30" s="4"/>
      <c r="J30" s="4"/>
      <c r="K30" s="4"/>
      <c r="L30" s="4"/>
      <c r="M30" s="4"/>
      <c r="N30" s="4"/>
      <c r="O30" s="4"/>
      <c r="P30" s="4"/>
      <c r="Q30" s="4"/>
      <c r="R30" s="4"/>
    </row>
    <row r="31" spans="1:22" s="3" customFormat="1" ht="31.5" x14ac:dyDescent="0.2">
      <c r="A31" s="19" t="s">
        <v>74</v>
      </c>
      <c r="B31" s="95" t="s">
        <v>472</v>
      </c>
      <c r="C31" s="21" t="s">
        <v>568</v>
      </c>
      <c r="D31" s="5"/>
      <c r="E31" s="5"/>
      <c r="F31" s="5"/>
      <c r="G31" s="5"/>
      <c r="H31" s="4"/>
      <c r="I31" s="4"/>
      <c r="J31" s="4"/>
      <c r="K31" s="4"/>
      <c r="L31" s="4"/>
      <c r="M31" s="4"/>
      <c r="N31" s="4"/>
      <c r="O31" s="4"/>
      <c r="P31" s="4"/>
      <c r="Q31" s="4"/>
      <c r="R31" s="4"/>
    </row>
    <row r="32" spans="1:22" s="3" customFormat="1" ht="31.5" x14ac:dyDescent="0.2">
      <c r="A32" s="19" t="s">
        <v>72</v>
      </c>
      <c r="B32" s="95" t="s">
        <v>473</v>
      </c>
      <c r="C32" s="21" t="s">
        <v>553</v>
      </c>
      <c r="D32" s="5"/>
      <c r="E32" s="5"/>
      <c r="F32" s="5"/>
      <c r="G32" s="5"/>
      <c r="H32" s="4"/>
      <c r="I32" s="4"/>
      <c r="J32" s="4"/>
      <c r="K32" s="4"/>
      <c r="L32" s="4"/>
      <c r="M32" s="4"/>
      <c r="N32" s="4"/>
      <c r="O32" s="4"/>
      <c r="P32" s="4"/>
      <c r="Q32" s="4"/>
      <c r="R32" s="4"/>
    </row>
    <row r="33" spans="1:18" s="3" customFormat="1" ht="78.75" x14ac:dyDescent="0.2">
      <c r="A33" s="19" t="s">
        <v>71</v>
      </c>
      <c r="B33" s="95" t="s">
        <v>474</v>
      </c>
      <c r="C33" s="21" t="s">
        <v>564</v>
      </c>
      <c r="D33" s="5"/>
      <c r="E33" s="5"/>
      <c r="F33" s="5"/>
      <c r="G33" s="5"/>
      <c r="H33" s="4"/>
      <c r="I33" s="4"/>
      <c r="J33" s="4"/>
      <c r="K33" s="4"/>
      <c r="L33" s="4"/>
      <c r="M33" s="4"/>
      <c r="N33" s="4"/>
      <c r="O33" s="4"/>
      <c r="P33" s="4"/>
      <c r="Q33" s="4"/>
      <c r="R33" s="4"/>
    </row>
    <row r="34" spans="1:18" ht="94.5" x14ac:dyDescent="0.25">
      <c r="A34" s="19" t="s">
        <v>489</v>
      </c>
      <c r="B34" s="95" t="s">
        <v>475</v>
      </c>
      <c r="C34" s="21" t="s">
        <v>564</v>
      </c>
    </row>
    <row r="35" spans="1:18" ht="47.25" x14ac:dyDescent="0.25">
      <c r="A35" s="19" t="s">
        <v>478</v>
      </c>
      <c r="B35" s="95" t="s">
        <v>73</v>
      </c>
      <c r="C35" s="21" t="s">
        <v>539</v>
      </c>
    </row>
    <row r="36" spans="1:18" ht="31.5" x14ac:dyDescent="0.25">
      <c r="A36" s="19" t="s">
        <v>490</v>
      </c>
      <c r="B36" s="95" t="s">
        <v>476</v>
      </c>
      <c r="C36" s="21" t="s">
        <v>553</v>
      </c>
    </row>
    <row r="37" spans="1:18" ht="15.75" x14ac:dyDescent="0.25">
      <c r="A37" s="19" t="s">
        <v>479</v>
      </c>
      <c r="B37" s="95" t="s">
        <v>477</v>
      </c>
      <c r="C37" s="21" t="s">
        <v>553</v>
      </c>
    </row>
    <row r="38" spans="1:18" ht="15.75" x14ac:dyDescent="0.25">
      <c r="A38" s="19" t="s">
        <v>491</v>
      </c>
      <c r="B38" s="95" t="s">
        <v>238</v>
      </c>
      <c r="C38" s="21" t="s">
        <v>553</v>
      </c>
    </row>
    <row r="39" spans="1:18" ht="15.75" x14ac:dyDescent="0.25">
      <c r="A39" s="290"/>
      <c r="B39" s="291"/>
      <c r="C39" s="292"/>
    </row>
    <row r="40" spans="1:18" ht="63" x14ac:dyDescent="0.25">
      <c r="A40" s="19" t="s">
        <v>480</v>
      </c>
      <c r="B40" s="95" t="s">
        <v>533</v>
      </c>
      <c r="C40" s="23" t="s">
        <v>573</v>
      </c>
    </row>
    <row r="41" spans="1:18" ht="94.5" x14ac:dyDescent="0.25">
      <c r="A41" s="19" t="s">
        <v>492</v>
      </c>
      <c r="B41" s="279" t="s">
        <v>515</v>
      </c>
      <c r="C41" s="280" t="s">
        <v>606</v>
      </c>
    </row>
    <row r="42" spans="1:18" ht="63" x14ac:dyDescent="0.25">
      <c r="A42" s="19" t="s">
        <v>481</v>
      </c>
      <c r="B42" s="279" t="s">
        <v>530</v>
      </c>
      <c r="C42" s="280" t="s">
        <v>605</v>
      </c>
    </row>
    <row r="43" spans="1:18" ht="173.25" x14ac:dyDescent="0.25">
      <c r="A43" s="19" t="s">
        <v>495</v>
      </c>
      <c r="B43" s="95" t="s">
        <v>496</v>
      </c>
      <c r="C43" s="210" t="s">
        <v>555</v>
      </c>
    </row>
    <row r="44" spans="1:18" ht="94.5" x14ac:dyDescent="0.25">
      <c r="A44" s="19" t="s">
        <v>482</v>
      </c>
      <c r="B44" s="95" t="s">
        <v>521</v>
      </c>
      <c r="C44" s="210" t="s">
        <v>555</v>
      </c>
    </row>
    <row r="45" spans="1:18" ht="78.75" x14ac:dyDescent="0.25">
      <c r="A45" s="19" t="s">
        <v>516</v>
      </c>
      <c r="B45" s="95" t="s">
        <v>522</v>
      </c>
      <c r="C45" s="210" t="s">
        <v>555</v>
      </c>
    </row>
    <row r="46" spans="1:18" ht="94.5" x14ac:dyDescent="0.25">
      <c r="A46" s="19" t="s">
        <v>483</v>
      </c>
      <c r="B46" s="95" t="s">
        <v>523</v>
      </c>
      <c r="C46" s="210" t="s">
        <v>555</v>
      </c>
    </row>
    <row r="47" spans="1:18" ht="15.75" x14ac:dyDescent="0.25">
      <c r="A47" s="290"/>
      <c r="B47" s="291"/>
      <c r="C47" s="292"/>
    </row>
    <row r="48" spans="1:18" ht="47.25" x14ac:dyDescent="0.25">
      <c r="A48" s="19" t="s">
        <v>517</v>
      </c>
      <c r="B48" s="95" t="s">
        <v>531</v>
      </c>
      <c r="C48" s="211">
        <f>'6.2. Паспорт фин осв ввод'!D24</f>
        <v>1921.7622551204599</v>
      </c>
    </row>
    <row r="49" spans="1:3" ht="47.25" x14ac:dyDescent="0.25">
      <c r="A49" s="19" t="s">
        <v>484</v>
      </c>
      <c r="B49" s="95" t="s">
        <v>532</v>
      </c>
      <c r="C49" s="211">
        <f>'6.2. Паспорт фин осв ввод'!D30</f>
        <v>1601.4688792653899</v>
      </c>
    </row>
  </sheetData>
  <customSheetViews>
    <customSheetView guid="{C290BBE0-3C98-461A-94BD-C632345D89F6}" scale="70" showPageBreaks="1" fitToPage="1" printArea="1" view="pageBreakPreview" topLeftCell="A41">
      <selection activeCell="C45" sqref="C45"/>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13">
      <selection activeCell="C27" sqref="C27"/>
      <pageMargins left="0.70866141732283472" right="0.70866141732283472" top="0.74803149606299213" bottom="0.74803149606299213" header="0.31496062992125984" footer="0.31496062992125984"/>
      <pageSetup paperSize="8" scale="49" orientation="portrait" r:id="rId2"/>
    </customSheetView>
    <customSheetView guid="{39B71E68-BF27-4D0E-9B8B-6F4286FA19B0}" showPageBreaks="1" fitToPage="1" printArea="1" view="pageBreakPreview" topLeftCell="A46">
      <selection activeCell="C37" sqref="C37"/>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5" right="0.25" top="0.75" bottom="0.75" header="0.3" footer="0.3"/>
  <pageSetup paperSize="8" scale="9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CO77"/>
  <sheetViews>
    <sheetView topLeftCell="A19" zoomScale="70" zoomScaleNormal="70" zoomScaleSheetLayoutView="55" workbookViewId="0">
      <pane xSplit="9" ySplit="5" topLeftCell="J24" activePane="bottomRight" state="frozen"/>
      <selection activeCell="A19" sqref="A19"/>
      <selection pane="topRight" activeCell="J19" sqref="J19"/>
      <selection pane="bottomLeft" activeCell="A24" sqref="A24"/>
      <selection pane="bottomRight" activeCell="AL35" sqref="AL35"/>
    </sheetView>
  </sheetViews>
  <sheetFormatPr defaultColWidth="9.140625" defaultRowHeight="15.75" outlineLevelCol="1" x14ac:dyDescent="0.25"/>
  <cols>
    <col min="1" max="1" width="9.140625" style="42"/>
    <col min="2" max="2" width="57.85546875" style="42" customWidth="1"/>
    <col min="3" max="4" width="21.5703125" style="42" customWidth="1"/>
    <col min="5" max="6" width="21.5703125" style="42" hidden="1" customWidth="1" outlineLevel="1"/>
    <col min="7" max="7" width="15.28515625" style="42" hidden="1" customWidth="1" outlineLevel="1" collapsed="1"/>
    <col min="8" max="8" width="15.28515625" style="42" hidden="1" customWidth="1" outlineLevel="1"/>
    <col min="9" max="9" width="15.28515625" style="42" customWidth="1" collapsed="1"/>
    <col min="10" max="13" width="9.42578125" style="42" customWidth="1"/>
    <col min="14" max="14" width="10.28515625" style="42" customWidth="1"/>
    <col min="15" max="15" width="7.85546875" style="42" customWidth="1"/>
    <col min="16" max="16" width="10.28515625" style="42" customWidth="1"/>
    <col min="17" max="17" width="9.42578125" style="42" customWidth="1"/>
    <col min="18" max="18" width="13.28515625" style="42" customWidth="1"/>
    <col min="19" max="19" width="9.42578125" style="42" customWidth="1"/>
    <col min="20" max="20" width="12.140625" style="42" customWidth="1"/>
    <col min="21" max="33" width="9.42578125" style="42" customWidth="1"/>
    <col min="34" max="34" width="10.85546875" style="42" customWidth="1"/>
    <col min="35" max="35" width="9.42578125" style="42" customWidth="1"/>
    <col min="36" max="36" width="17.42578125" style="42" customWidth="1"/>
    <col min="37" max="37" width="9.42578125" style="42" customWidth="1"/>
    <col min="38" max="38" width="12.140625" style="42" customWidth="1"/>
    <col min="39" max="39" width="9.42578125" style="42" customWidth="1"/>
    <col min="40" max="40" width="13.28515625" style="42" customWidth="1"/>
    <col min="41" max="41" width="9.42578125" style="42" customWidth="1"/>
    <col min="42" max="42" width="10" style="42" customWidth="1"/>
    <col min="43" max="43" width="7.5703125" style="42" customWidth="1"/>
    <col min="44" max="44" width="12" style="42" customWidth="1"/>
    <col min="45" max="53" width="7.5703125" style="42" customWidth="1"/>
    <col min="54" max="57" width="7.5703125" style="42" hidden="1" customWidth="1" outlineLevel="1"/>
    <col min="58" max="58" width="8.7109375" style="42" hidden="1" customWidth="1" outlineLevel="1"/>
    <col min="59" max="59" width="8" style="42" hidden="1" customWidth="1" outlineLevel="1"/>
    <col min="60" max="60" width="0" style="42" hidden="1" customWidth="1" outlineLevel="1"/>
    <col min="61" max="61" width="8.7109375" style="42" hidden="1" customWidth="1" outlineLevel="1"/>
    <col min="62" max="69" width="0" style="42" hidden="1" customWidth="1" outlineLevel="1"/>
    <col min="70" max="70" width="7.42578125" style="42" hidden="1" customWidth="1" outlineLevel="1"/>
    <col min="71" max="73" width="7.5703125" style="42" hidden="1" customWidth="1" outlineLevel="1"/>
    <col min="74" max="74" width="7.42578125" style="42" hidden="1" customWidth="1" outlineLevel="1"/>
    <col min="75" max="77" width="7.5703125" style="42" hidden="1" customWidth="1" outlineLevel="1"/>
    <col min="78" max="78" width="7.42578125" style="42" hidden="1" customWidth="1" outlineLevel="1"/>
    <col min="79" max="81" width="7.5703125" style="42" hidden="1" customWidth="1" outlineLevel="1"/>
    <col min="82" max="82" width="7.42578125" style="42" hidden="1" customWidth="1" outlineLevel="1"/>
    <col min="83" max="85" width="7.5703125" style="42" hidden="1" customWidth="1" outlineLevel="1"/>
    <col min="86" max="86" width="7.42578125" style="42" hidden="1" customWidth="1" outlineLevel="1"/>
    <col min="87" max="89" width="7.5703125" style="42" hidden="1" customWidth="1" outlineLevel="1"/>
    <col min="90" max="90" width="15.85546875" style="42" customWidth="1" collapsed="1"/>
    <col min="91" max="91" width="19.5703125" style="42" customWidth="1"/>
    <col min="92" max="16384" width="9.140625" style="42"/>
  </cols>
  <sheetData>
    <row r="1" spans="1:89" ht="18.75" x14ac:dyDescent="0.25">
      <c r="W1" s="25" t="s">
        <v>70</v>
      </c>
      <c r="AY1" s="25" t="s">
        <v>70</v>
      </c>
    </row>
    <row r="2" spans="1:89" ht="18.75" x14ac:dyDescent="0.3">
      <c r="W2" s="11" t="s">
        <v>11</v>
      </c>
      <c r="AY2" s="11" t="s">
        <v>11</v>
      </c>
    </row>
    <row r="3" spans="1:89" ht="18.75" x14ac:dyDescent="0.3">
      <c r="W3" s="11" t="s">
        <v>69</v>
      </c>
      <c r="AY3" s="11" t="s">
        <v>69</v>
      </c>
    </row>
    <row r="4" spans="1:89" ht="18.75" customHeight="1" x14ac:dyDescent="0.25">
      <c r="A4" s="293" t="str">
        <f>'1. паспорт местоположение'!A5:C5</f>
        <v>Год раскрытия информации: 2025 год</v>
      </c>
      <c r="B4" s="293"/>
      <c r="C4" s="293"/>
      <c r="D4" s="293"/>
      <c r="E4" s="293"/>
      <c r="F4" s="293"/>
      <c r="G4" s="293"/>
      <c r="H4" s="293"/>
      <c r="I4" s="293"/>
      <c r="J4" s="293"/>
      <c r="K4" s="293"/>
      <c r="L4" s="293"/>
      <c r="M4" s="293"/>
      <c r="N4" s="293"/>
      <c r="O4" s="293"/>
      <c r="P4" s="293"/>
      <c r="Q4" s="293"/>
      <c r="R4" s="293"/>
      <c r="S4" s="293"/>
      <c r="T4" s="293"/>
      <c r="U4" s="293"/>
      <c r="V4" s="293"/>
      <c r="W4" s="293"/>
      <c r="X4" s="293"/>
      <c r="Y4" s="293"/>
      <c r="Z4" s="293"/>
      <c r="AA4" s="293"/>
      <c r="AB4" s="293"/>
      <c r="AC4" s="293"/>
      <c r="AD4" s="293"/>
      <c r="AE4" s="293"/>
    </row>
    <row r="5" spans="1:89" ht="18.75" x14ac:dyDescent="0.3">
      <c r="AE5" s="11"/>
      <c r="BG5" s="11"/>
    </row>
    <row r="6" spans="1:89" ht="18.75" x14ac:dyDescent="0.25">
      <c r="A6" s="367" t="s">
        <v>10</v>
      </c>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367"/>
      <c r="AB6" s="367"/>
      <c r="AC6" s="367"/>
      <c r="AD6" s="367"/>
      <c r="AE6" s="367"/>
    </row>
    <row r="7" spans="1:89" ht="18.75" x14ac:dyDescent="0.25">
      <c r="A7" s="140"/>
      <c r="B7" s="140"/>
      <c r="C7" s="140"/>
      <c r="D7" s="140"/>
      <c r="E7" s="140"/>
      <c r="F7" s="140"/>
      <c r="G7" s="140"/>
      <c r="H7" s="140"/>
      <c r="I7" s="140"/>
      <c r="J7" s="140"/>
      <c r="K7" s="140"/>
      <c r="L7" s="141"/>
      <c r="M7" s="141"/>
      <c r="N7" s="141"/>
      <c r="O7" s="141"/>
      <c r="P7" s="141"/>
      <c r="Q7" s="141"/>
      <c r="R7" s="141"/>
      <c r="S7" s="141"/>
      <c r="T7" s="141"/>
      <c r="U7" s="141"/>
      <c r="V7" s="141"/>
      <c r="W7" s="141"/>
      <c r="X7" s="141"/>
      <c r="Y7" s="141"/>
      <c r="Z7" s="141"/>
      <c r="AA7" s="141"/>
      <c r="AB7" s="141"/>
      <c r="AC7" s="141"/>
      <c r="AD7" s="141"/>
      <c r="AE7" s="141"/>
      <c r="AP7" s="141"/>
      <c r="AQ7" s="141"/>
      <c r="AR7" s="141"/>
      <c r="AS7" s="141"/>
      <c r="AT7" s="141"/>
      <c r="AU7" s="141"/>
      <c r="AV7" s="141"/>
      <c r="AW7" s="141"/>
      <c r="AX7" s="141"/>
      <c r="AY7" s="141"/>
      <c r="AZ7" s="141"/>
      <c r="BA7" s="141"/>
      <c r="BB7" s="141"/>
      <c r="BC7" s="141"/>
      <c r="BD7" s="141"/>
      <c r="BE7" s="141"/>
      <c r="BF7" s="141"/>
      <c r="BG7" s="141"/>
      <c r="BR7" s="141"/>
      <c r="BS7" s="141"/>
      <c r="BT7" s="141"/>
      <c r="BU7" s="141"/>
      <c r="BV7" s="141"/>
      <c r="BW7" s="141"/>
      <c r="BX7" s="141"/>
      <c r="BY7" s="141"/>
      <c r="BZ7" s="141"/>
      <c r="CA7" s="141"/>
      <c r="CB7" s="141"/>
      <c r="CC7" s="141"/>
      <c r="CD7" s="141"/>
      <c r="CE7" s="141"/>
      <c r="CF7" s="141"/>
      <c r="CG7" s="141"/>
      <c r="CH7" s="141"/>
      <c r="CI7" s="141"/>
      <c r="CJ7" s="141"/>
      <c r="CK7" s="141"/>
    </row>
    <row r="8" spans="1:89" x14ac:dyDescent="0.25">
      <c r="A8" s="368" t="str">
        <f>'1. паспорт местоположение'!A9:C9</f>
        <v xml:space="preserve">Акционерное общество "Калининградская генерирующая компания" </v>
      </c>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368"/>
      <c r="AB8" s="368"/>
      <c r="AC8" s="368"/>
      <c r="AD8" s="368"/>
      <c r="AE8" s="368"/>
    </row>
    <row r="9" spans="1:89" ht="18.75" customHeight="1" x14ac:dyDescent="0.25">
      <c r="A9" s="366" t="s">
        <v>9</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366"/>
      <c r="AB9" s="366"/>
      <c r="AC9" s="366"/>
      <c r="AD9" s="366"/>
      <c r="AE9" s="366"/>
    </row>
    <row r="10" spans="1:89" ht="18.75" x14ac:dyDescent="0.25">
      <c r="A10" s="140"/>
      <c r="B10" s="140"/>
      <c r="C10" s="140"/>
      <c r="D10" s="140"/>
      <c r="E10" s="140"/>
      <c r="F10" s="140"/>
      <c r="G10" s="140"/>
      <c r="H10" s="140"/>
      <c r="I10" s="140"/>
      <c r="J10" s="140"/>
      <c r="K10" s="140"/>
      <c r="L10" s="141"/>
      <c r="M10" s="141"/>
      <c r="N10" s="141"/>
      <c r="O10" s="141"/>
      <c r="P10" s="141"/>
      <c r="Q10" s="141"/>
      <c r="R10" s="141"/>
      <c r="S10" s="141"/>
      <c r="T10" s="141"/>
      <c r="U10" s="141"/>
      <c r="V10" s="141"/>
      <c r="W10" s="141"/>
      <c r="X10" s="141"/>
      <c r="Y10" s="141"/>
      <c r="Z10" s="141"/>
      <c r="AA10" s="141"/>
      <c r="AB10" s="141"/>
      <c r="AC10" s="141"/>
      <c r="AD10" s="141"/>
      <c r="AE10" s="141"/>
      <c r="AP10" s="141"/>
      <c r="AQ10" s="141"/>
      <c r="AR10" s="141"/>
      <c r="AS10" s="141"/>
      <c r="AT10" s="141"/>
      <c r="AU10" s="141"/>
      <c r="AV10" s="141"/>
      <c r="AW10" s="141"/>
      <c r="AX10" s="141"/>
      <c r="AY10" s="141"/>
      <c r="AZ10" s="141"/>
      <c r="BA10" s="141"/>
      <c r="BB10" s="141"/>
      <c r="BC10" s="141"/>
      <c r="BD10" s="141"/>
      <c r="BE10" s="141"/>
      <c r="BF10" s="141"/>
      <c r="BG10" s="141"/>
      <c r="BR10" s="141"/>
      <c r="BS10" s="141"/>
      <c r="BT10" s="141"/>
      <c r="BU10" s="141"/>
      <c r="BV10" s="141"/>
      <c r="BW10" s="141"/>
      <c r="BX10" s="141"/>
      <c r="BY10" s="141"/>
      <c r="BZ10" s="141"/>
      <c r="CA10" s="141"/>
      <c r="CB10" s="141"/>
      <c r="CC10" s="141"/>
      <c r="CD10" s="141"/>
      <c r="CE10" s="141"/>
      <c r="CF10" s="141"/>
      <c r="CG10" s="141"/>
      <c r="CH10" s="141"/>
      <c r="CI10" s="141"/>
      <c r="CJ10" s="141"/>
      <c r="CK10" s="141"/>
    </row>
    <row r="11" spans="1:89" x14ac:dyDescent="0.25">
      <c r="A11" s="368" t="str">
        <f>'1. паспорт местоположение'!A12:C12</f>
        <v>J_KGK_01</v>
      </c>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368"/>
      <c r="AB11" s="368"/>
      <c r="AC11" s="368"/>
      <c r="AD11" s="368"/>
      <c r="AE11" s="368"/>
    </row>
    <row r="12" spans="1:89" x14ac:dyDescent="0.25">
      <c r="A12" s="366" t="s">
        <v>8</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c r="AB12" s="366"/>
      <c r="AC12" s="366"/>
      <c r="AD12" s="366"/>
      <c r="AE12" s="366"/>
    </row>
    <row r="13" spans="1:89" ht="16.5" customHeight="1" x14ac:dyDescent="0.3">
      <c r="A13" s="142"/>
      <c r="B13" s="142"/>
      <c r="C13" s="142"/>
      <c r="D13" s="142"/>
      <c r="E13" s="142"/>
      <c r="F13" s="142"/>
      <c r="G13" s="142"/>
      <c r="H13" s="142"/>
      <c r="I13" s="142"/>
      <c r="J13" s="142"/>
      <c r="K13" s="142"/>
      <c r="L13" s="55"/>
      <c r="M13" s="55"/>
      <c r="N13" s="55"/>
      <c r="O13" s="55"/>
      <c r="P13" s="55"/>
      <c r="Q13" s="55"/>
      <c r="R13" s="55"/>
      <c r="S13" s="55"/>
      <c r="T13" s="55"/>
      <c r="U13" s="55"/>
      <c r="V13" s="55"/>
      <c r="W13" s="55"/>
      <c r="X13" s="55"/>
      <c r="Y13" s="55"/>
      <c r="Z13" s="55"/>
      <c r="AA13" s="55"/>
      <c r="AB13" s="55"/>
      <c r="AC13" s="55"/>
      <c r="AD13" s="55"/>
      <c r="AE13" s="55"/>
      <c r="AP13" s="55"/>
      <c r="AQ13" s="55"/>
      <c r="AR13" s="55"/>
      <c r="AS13" s="55"/>
      <c r="AT13" s="55"/>
      <c r="AU13" s="55"/>
      <c r="AV13" s="55"/>
      <c r="AW13" s="55"/>
      <c r="AX13" s="55"/>
      <c r="AY13" s="55"/>
      <c r="AZ13" s="55"/>
      <c r="BA13" s="55"/>
      <c r="BB13" s="55"/>
      <c r="BC13" s="55"/>
      <c r="BD13" s="55"/>
      <c r="BE13" s="55"/>
      <c r="BF13" s="55"/>
      <c r="BG13" s="55"/>
      <c r="BR13" s="55"/>
      <c r="BS13" s="55"/>
      <c r="BT13" s="55"/>
      <c r="BU13" s="55"/>
      <c r="BV13" s="55"/>
      <c r="BW13" s="55"/>
      <c r="BX13" s="55"/>
      <c r="BY13" s="55"/>
      <c r="BZ13" s="55"/>
      <c r="CA13" s="55"/>
      <c r="CB13" s="55"/>
      <c r="CC13" s="55"/>
      <c r="CD13" s="55"/>
      <c r="CE13" s="55"/>
      <c r="CF13" s="55"/>
      <c r="CG13" s="55"/>
      <c r="CH13" s="55"/>
      <c r="CI13" s="55"/>
      <c r="CJ13" s="55"/>
      <c r="CK13" s="55"/>
    </row>
    <row r="14" spans="1:89" x14ac:dyDescent="0.25">
      <c r="A14" s="354" t="str">
        <f>'1. паспорт местоположение'!A15:C15</f>
        <v>Реконструкция производственного объекта "Гусевская ТЭЦ" г. Гусев</v>
      </c>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row>
    <row r="15" spans="1:89" ht="15.75" customHeight="1" x14ac:dyDescent="0.25">
      <c r="A15" s="294" t="s">
        <v>7</v>
      </c>
      <c r="B15" s="294"/>
      <c r="C15" s="294"/>
      <c r="D15" s="294"/>
      <c r="E15" s="294"/>
      <c r="F15" s="294"/>
      <c r="G15" s="294"/>
      <c r="H15" s="294"/>
      <c r="I15" s="294"/>
      <c r="J15" s="294"/>
      <c r="K15" s="294"/>
      <c r="L15" s="294"/>
      <c r="M15" s="294"/>
      <c r="N15" s="294"/>
      <c r="O15" s="294"/>
      <c r="P15" s="294"/>
      <c r="Q15" s="294"/>
      <c r="R15" s="294"/>
      <c r="S15" s="294"/>
      <c r="T15" s="294"/>
      <c r="U15" s="294"/>
      <c r="V15" s="294"/>
      <c r="W15" s="294"/>
      <c r="X15" s="294"/>
      <c r="Y15" s="294"/>
      <c r="Z15" s="294"/>
      <c r="AA15" s="294"/>
      <c r="AB15" s="294"/>
      <c r="AC15" s="294"/>
      <c r="AD15" s="294"/>
      <c r="AE15" s="294"/>
    </row>
    <row r="16" spans="1:89" x14ac:dyDescent="0.25">
      <c r="A16" s="355"/>
      <c r="B16" s="355"/>
      <c r="C16" s="355"/>
      <c r="D16" s="355"/>
      <c r="E16" s="355"/>
      <c r="F16" s="355"/>
      <c r="G16" s="355"/>
      <c r="H16" s="355"/>
      <c r="I16" s="355"/>
      <c r="J16" s="355"/>
      <c r="K16" s="355"/>
      <c r="L16" s="355"/>
      <c r="M16" s="355"/>
      <c r="N16" s="355"/>
      <c r="O16" s="355"/>
      <c r="P16" s="355"/>
      <c r="Q16" s="355"/>
      <c r="R16" s="355"/>
      <c r="S16" s="355"/>
      <c r="T16" s="355"/>
      <c r="U16" s="355"/>
      <c r="V16" s="355"/>
      <c r="W16" s="355"/>
      <c r="X16" s="355"/>
      <c r="Y16" s="355"/>
      <c r="Z16" s="355"/>
      <c r="AA16" s="355"/>
      <c r="AB16" s="355"/>
      <c r="AC16" s="355"/>
      <c r="AD16" s="355"/>
      <c r="AE16" s="355"/>
    </row>
    <row r="18" spans="1:93" x14ac:dyDescent="0.25">
      <c r="A18" s="356" t="s">
        <v>505</v>
      </c>
      <c r="B18" s="356"/>
      <c r="C18" s="356"/>
      <c r="D18" s="356"/>
      <c r="E18" s="356"/>
      <c r="F18" s="356"/>
      <c r="G18" s="356"/>
      <c r="H18" s="356"/>
      <c r="I18" s="356"/>
      <c r="J18" s="356"/>
      <c r="K18" s="356"/>
      <c r="L18" s="356"/>
      <c r="M18" s="356"/>
      <c r="N18" s="356"/>
      <c r="O18" s="356"/>
      <c r="P18" s="356"/>
      <c r="Q18" s="356"/>
      <c r="R18" s="356"/>
      <c r="S18" s="356"/>
      <c r="T18" s="356"/>
      <c r="U18" s="356"/>
      <c r="V18" s="356"/>
      <c r="W18" s="356"/>
      <c r="X18" s="356"/>
      <c r="Y18" s="356"/>
      <c r="Z18" s="356"/>
      <c r="AA18" s="356"/>
      <c r="AB18" s="356"/>
      <c r="AC18" s="356"/>
      <c r="AD18" s="356"/>
      <c r="AE18" s="356"/>
    </row>
    <row r="20" spans="1:93" ht="33" customHeight="1" x14ac:dyDescent="0.25">
      <c r="A20" s="347" t="s">
        <v>193</v>
      </c>
      <c r="B20" s="347" t="s">
        <v>192</v>
      </c>
      <c r="C20" s="345" t="s">
        <v>191</v>
      </c>
      <c r="D20" s="345"/>
      <c r="E20" s="360" t="s">
        <v>596</v>
      </c>
      <c r="F20" s="361"/>
      <c r="G20" s="361"/>
      <c r="H20" s="361"/>
      <c r="I20" s="362"/>
      <c r="J20" s="364" t="s">
        <v>540</v>
      </c>
      <c r="K20" s="365"/>
      <c r="L20" s="365"/>
      <c r="M20" s="365"/>
      <c r="N20" s="364" t="s">
        <v>559</v>
      </c>
      <c r="O20" s="365"/>
      <c r="P20" s="365"/>
      <c r="Q20" s="365"/>
      <c r="R20" s="364" t="s">
        <v>560</v>
      </c>
      <c r="S20" s="365"/>
      <c r="T20" s="365"/>
      <c r="U20" s="365"/>
      <c r="V20" s="364" t="s">
        <v>561</v>
      </c>
      <c r="W20" s="365"/>
      <c r="X20" s="365"/>
      <c r="Y20" s="365"/>
      <c r="Z20" s="364" t="s">
        <v>562</v>
      </c>
      <c r="AA20" s="365"/>
      <c r="AB20" s="365"/>
      <c r="AC20" s="365"/>
      <c r="AD20" s="364" t="s">
        <v>577</v>
      </c>
      <c r="AE20" s="365"/>
      <c r="AF20" s="365"/>
      <c r="AG20" s="365"/>
      <c r="AH20" s="364" t="s">
        <v>578</v>
      </c>
      <c r="AI20" s="365"/>
      <c r="AJ20" s="365"/>
      <c r="AK20" s="365"/>
      <c r="AL20" s="364" t="s">
        <v>579</v>
      </c>
      <c r="AM20" s="365"/>
      <c r="AN20" s="365"/>
      <c r="AO20" s="365"/>
      <c r="AP20" s="364" t="s">
        <v>580</v>
      </c>
      <c r="AQ20" s="365"/>
      <c r="AR20" s="365"/>
      <c r="AS20" s="365"/>
      <c r="AT20" s="364" t="s">
        <v>581</v>
      </c>
      <c r="AU20" s="365"/>
      <c r="AV20" s="365"/>
      <c r="AW20" s="365"/>
      <c r="AX20" s="364" t="s">
        <v>582</v>
      </c>
      <c r="AY20" s="365"/>
      <c r="AZ20" s="365"/>
      <c r="BA20" s="365"/>
      <c r="BB20" s="364" t="s">
        <v>583</v>
      </c>
      <c r="BC20" s="365"/>
      <c r="BD20" s="365"/>
      <c r="BE20" s="365"/>
      <c r="BF20" s="364" t="s">
        <v>584</v>
      </c>
      <c r="BG20" s="365"/>
      <c r="BH20" s="365"/>
      <c r="BI20" s="365"/>
      <c r="BJ20" s="364" t="s">
        <v>585</v>
      </c>
      <c r="BK20" s="365"/>
      <c r="BL20" s="365"/>
      <c r="BM20" s="365"/>
      <c r="BN20" s="364" t="s">
        <v>586</v>
      </c>
      <c r="BO20" s="365"/>
      <c r="BP20" s="365"/>
      <c r="BQ20" s="365"/>
      <c r="BR20" s="364" t="s">
        <v>587</v>
      </c>
      <c r="BS20" s="365"/>
      <c r="BT20" s="365"/>
      <c r="BU20" s="365"/>
      <c r="BV20" s="364" t="s">
        <v>593</v>
      </c>
      <c r="BW20" s="365"/>
      <c r="BX20" s="365"/>
      <c r="BY20" s="365"/>
      <c r="BZ20" s="364" t="s">
        <v>594</v>
      </c>
      <c r="CA20" s="365"/>
      <c r="CB20" s="365"/>
      <c r="CC20" s="365"/>
      <c r="CD20" s="364" t="s">
        <v>601</v>
      </c>
      <c r="CE20" s="365"/>
      <c r="CF20" s="365"/>
      <c r="CG20" s="365"/>
      <c r="CH20" s="364" t="s">
        <v>602</v>
      </c>
      <c r="CI20" s="365"/>
      <c r="CJ20" s="365"/>
      <c r="CK20" s="365"/>
      <c r="CL20" s="372" t="s">
        <v>190</v>
      </c>
      <c r="CM20" s="373"/>
    </row>
    <row r="21" spans="1:93" ht="99.75" customHeight="1" x14ac:dyDescent="0.25">
      <c r="A21" s="348"/>
      <c r="B21" s="348"/>
      <c r="C21" s="345"/>
      <c r="D21" s="345"/>
      <c r="E21" s="351"/>
      <c r="F21" s="363"/>
      <c r="G21" s="363"/>
      <c r="H21" s="363"/>
      <c r="I21" s="352"/>
      <c r="J21" s="357" t="s">
        <v>3</v>
      </c>
      <c r="K21" s="357"/>
      <c r="L21" s="358" t="s">
        <v>595</v>
      </c>
      <c r="M21" s="359"/>
      <c r="N21" s="357" t="s">
        <v>3</v>
      </c>
      <c r="O21" s="357"/>
      <c r="P21" s="358" t="s">
        <v>595</v>
      </c>
      <c r="Q21" s="359"/>
      <c r="R21" s="357" t="s">
        <v>3</v>
      </c>
      <c r="S21" s="357"/>
      <c r="T21" s="358" t="s">
        <v>595</v>
      </c>
      <c r="U21" s="359"/>
      <c r="V21" s="357" t="s">
        <v>3</v>
      </c>
      <c r="W21" s="357"/>
      <c r="X21" s="358" t="s">
        <v>595</v>
      </c>
      <c r="Y21" s="359"/>
      <c r="Z21" s="357" t="s">
        <v>3</v>
      </c>
      <c r="AA21" s="357"/>
      <c r="AB21" s="358" t="s">
        <v>595</v>
      </c>
      <c r="AC21" s="359"/>
      <c r="AD21" s="357" t="s">
        <v>3</v>
      </c>
      <c r="AE21" s="357"/>
      <c r="AF21" s="357" t="s">
        <v>188</v>
      </c>
      <c r="AG21" s="357"/>
      <c r="AH21" s="357" t="s">
        <v>3</v>
      </c>
      <c r="AI21" s="357"/>
      <c r="AJ21" s="357" t="s">
        <v>188</v>
      </c>
      <c r="AK21" s="357"/>
      <c r="AL21" s="357" t="s">
        <v>3</v>
      </c>
      <c r="AM21" s="357"/>
      <c r="AN21" s="357" t="s">
        <v>188</v>
      </c>
      <c r="AO21" s="357"/>
      <c r="AP21" s="357" t="s">
        <v>3</v>
      </c>
      <c r="AQ21" s="357"/>
      <c r="AR21" s="357" t="s">
        <v>188</v>
      </c>
      <c r="AS21" s="357"/>
      <c r="AT21" s="357" t="s">
        <v>3</v>
      </c>
      <c r="AU21" s="357"/>
      <c r="AV21" s="357" t="s">
        <v>188</v>
      </c>
      <c r="AW21" s="357"/>
      <c r="AX21" s="357" t="s">
        <v>3</v>
      </c>
      <c r="AY21" s="357"/>
      <c r="AZ21" s="357" t="s">
        <v>188</v>
      </c>
      <c r="BA21" s="357"/>
      <c r="BB21" s="357" t="s">
        <v>3</v>
      </c>
      <c r="BC21" s="357"/>
      <c r="BD21" s="357" t="s">
        <v>188</v>
      </c>
      <c r="BE21" s="357"/>
      <c r="BF21" s="357" t="s">
        <v>3</v>
      </c>
      <c r="BG21" s="357"/>
      <c r="BH21" s="357" t="s">
        <v>188</v>
      </c>
      <c r="BI21" s="357"/>
      <c r="BJ21" s="357" t="s">
        <v>3</v>
      </c>
      <c r="BK21" s="357"/>
      <c r="BL21" s="357" t="s">
        <v>188</v>
      </c>
      <c r="BM21" s="357"/>
      <c r="BN21" s="357" t="s">
        <v>3</v>
      </c>
      <c r="BO21" s="357"/>
      <c r="BP21" s="357" t="s">
        <v>188</v>
      </c>
      <c r="BQ21" s="357"/>
      <c r="BR21" s="357" t="s">
        <v>3</v>
      </c>
      <c r="BS21" s="357"/>
      <c r="BT21" s="357" t="s">
        <v>188</v>
      </c>
      <c r="BU21" s="357"/>
      <c r="BV21" s="357" t="s">
        <v>3</v>
      </c>
      <c r="BW21" s="357"/>
      <c r="BX21" s="357" t="s">
        <v>188</v>
      </c>
      <c r="BY21" s="357"/>
      <c r="BZ21" s="357" t="s">
        <v>3</v>
      </c>
      <c r="CA21" s="357"/>
      <c r="CB21" s="357" t="s">
        <v>188</v>
      </c>
      <c r="CC21" s="357"/>
      <c r="CD21" s="357" t="s">
        <v>3</v>
      </c>
      <c r="CE21" s="357"/>
      <c r="CF21" s="357" t="s">
        <v>188</v>
      </c>
      <c r="CG21" s="357"/>
      <c r="CH21" s="357" t="s">
        <v>3</v>
      </c>
      <c r="CI21" s="357"/>
      <c r="CJ21" s="357" t="s">
        <v>188</v>
      </c>
      <c r="CK21" s="357"/>
      <c r="CL21" s="374"/>
      <c r="CM21" s="375"/>
    </row>
    <row r="22" spans="1:93" ht="89.25" customHeight="1" x14ac:dyDescent="0.25">
      <c r="A22" s="349"/>
      <c r="B22" s="349"/>
      <c r="C22" s="149" t="s">
        <v>3</v>
      </c>
      <c r="D22" s="149" t="s">
        <v>188</v>
      </c>
      <c r="E22" s="275" t="s">
        <v>597</v>
      </c>
      <c r="F22" s="275" t="s">
        <v>598</v>
      </c>
      <c r="G22" s="275" t="s">
        <v>599</v>
      </c>
      <c r="H22" s="275" t="s">
        <v>600</v>
      </c>
      <c r="I22" s="275" t="s">
        <v>609</v>
      </c>
      <c r="J22" s="99" t="s">
        <v>485</v>
      </c>
      <c r="K22" s="99" t="s">
        <v>486</v>
      </c>
      <c r="L22" s="99" t="s">
        <v>485</v>
      </c>
      <c r="M22" s="99" t="s">
        <v>486</v>
      </c>
      <c r="N22" s="99" t="s">
        <v>485</v>
      </c>
      <c r="O22" s="99" t="s">
        <v>486</v>
      </c>
      <c r="P22" s="99" t="s">
        <v>485</v>
      </c>
      <c r="Q22" s="99" t="s">
        <v>486</v>
      </c>
      <c r="R22" s="99" t="s">
        <v>485</v>
      </c>
      <c r="S22" s="99" t="s">
        <v>486</v>
      </c>
      <c r="T22" s="99" t="s">
        <v>485</v>
      </c>
      <c r="U22" s="99" t="s">
        <v>486</v>
      </c>
      <c r="V22" s="99" t="s">
        <v>485</v>
      </c>
      <c r="W22" s="99" t="s">
        <v>486</v>
      </c>
      <c r="X22" s="99" t="s">
        <v>485</v>
      </c>
      <c r="Y22" s="99" t="s">
        <v>486</v>
      </c>
      <c r="Z22" s="99" t="s">
        <v>485</v>
      </c>
      <c r="AA22" s="99" t="s">
        <v>486</v>
      </c>
      <c r="AB22" s="99" t="s">
        <v>485</v>
      </c>
      <c r="AC22" s="99" t="s">
        <v>486</v>
      </c>
      <c r="AD22" s="99" t="s">
        <v>485</v>
      </c>
      <c r="AE22" s="99" t="s">
        <v>486</v>
      </c>
      <c r="AF22" s="99" t="s">
        <v>485</v>
      </c>
      <c r="AG22" s="99" t="s">
        <v>486</v>
      </c>
      <c r="AH22" s="99" t="s">
        <v>485</v>
      </c>
      <c r="AI22" s="99" t="s">
        <v>486</v>
      </c>
      <c r="AJ22" s="99" t="s">
        <v>485</v>
      </c>
      <c r="AK22" s="99" t="s">
        <v>486</v>
      </c>
      <c r="AL22" s="99" t="s">
        <v>485</v>
      </c>
      <c r="AM22" s="99" t="s">
        <v>486</v>
      </c>
      <c r="AN22" s="99" t="s">
        <v>485</v>
      </c>
      <c r="AO22" s="99" t="s">
        <v>486</v>
      </c>
      <c r="AP22" s="99" t="s">
        <v>485</v>
      </c>
      <c r="AQ22" s="99" t="s">
        <v>486</v>
      </c>
      <c r="AR22" s="99" t="s">
        <v>485</v>
      </c>
      <c r="AS22" s="99" t="s">
        <v>486</v>
      </c>
      <c r="AT22" s="99" t="s">
        <v>485</v>
      </c>
      <c r="AU22" s="99" t="s">
        <v>486</v>
      </c>
      <c r="AV22" s="99" t="s">
        <v>485</v>
      </c>
      <c r="AW22" s="99" t="s">
        <v>486</v>
      </c>
      <c r="AX22" s="99" t="s">
        <v>485</v>
      </c>
      <c r="AY22" s="99" t="s">
        <v>486</v>
      </c>
      <c r="AZ22" s="99" t="s">
        <v>485</v>
      </c>
      <c r="BA22" s="99" t="s">
        <v>486</v>
      </c>
      <c r="BB22" s="99" t="s">
        <v>485</v>
      </c>
      <c r="BC22" s="99" t="s">
        <v>486</v>
      </c>
      <c r="BD22" s="99" t="s">
        <v>485</v>
      </c>
      <c r="BE22" s="99" t="s">
        <v>486</v>
      </c>
      <c r="BF22" s="99" t="s">
        <v>485</v>
      </c>
      <c r="BG22" s="99" t="s">
        <v>486</v>
      </c>
      <c r="BH22" s="99" t="s">
        <v>485</v>
      </c>
      <c r="BI22" s="99" t="s">
        <v>486</v>
      </c>
      <c r="BJ22" s="99" t="s">
        <v>485</v>
      </c>
      <c r="BK22" s="99" t="s">
        <v>486</v>
      </c>
      <c r="BL22" s="99" t="s">
        <v>485</v>
      </c>
      <c r="BM22" s="99" t="s">
        <v>486</v>
      </c>
      <c r="BN22" s="99" t="s">
        <v>485</v>
      </c>
      <c r="BO22" s="99" t="s">
        <v>486</v>
      </c>
      <c r="BP22" s="99" t="s">
        <v>485</v>
      </c>
      <c r="BQ22" s="99" t="s">
        <v>486</v>
      </c>
      <c r="BR22" s="99" t="s">
        <v>485</v>
      </c>
      <c r="BS22" s="99" t="s">
        <v>486</v>
      </c>
      <c r="BT22" s="99" t="s">
        <v>485</v>
      </c>
      <c r="BU22" s="99" t="s">
        <v>486</v>
      </c>
      <c r="BV22" s="99" t="s">
        <v>485</v>
      </c>
      <c r="BW22" s="99" t="s">
        <v>486</v>
      </c>
      <c r="BX22" s="99" t="s">
        <v>485</v>
      </c>
      <c r="BY22" s="99" t="s">
        <v>486</v>
      </c>
      <c r="BZ22" s="99" t="s">
        <v>485</v>
      </c>
      <c r="CA22" s="99" t="s">
        <v>486</v>
      </c>
      <c r="CB22" s="99" t="s">
        <v>485</v>
      </c>
      <c r="CC22" s="99" t="s">
        <v>486</v>
      </c>
      <c r="CD22" s="99" t="s">
        <v>485</v>
      </c>
      <c r="CE22" s="99" t="s">
        <v>486</v>
      </c>
      <c r="CF22" s="99" t="s">
        <v>485</v>
      </c>
      <c r="CG22" s="99" t="s">
        <v>486</v>
      </c>
      <c r="CH22" s="99" t="s">
        <v>485</v>
      </c>
      <c r="CI22" s="99" t="s">
        <v>486</v>
      </c>
      <c r="CJ22" s="99" t="s">
        <v>485</v>
      </c>
      <c r="CK22" s="99" t="s">
        <v>486</v>
      </c>
      <c r="CL22" s="149" t="s">
        <v>189</v>
      </c>
      <c r="CM22" s="149" t="s">
        <v>188</v>
      </c>
    </row>
    <row r="23" spans="1:93" ht="19.5" customHeight="1" x14ac:dyDescent="0.25">
      <c r="A23" s="48">
        <v>1</v>
      </c>
      <c r="B23" s="48">
        <f>A23+1</f>
        <v>2</v>
      </c>
      <c r="C23" s="48">
        <f t="shared" ref="C23:CM23" si="0">B23+1</f>
        <v>3</v>
      </c>
      <c r="D23" s="48">
        <f t="shared" si="0"/>
        <v>4</v>
      </c>
      <c r="E23" s="273">
        <f t="shared" ref="E23" si="1">D23+1</f>
        <v>5</v>
      </c>
      <c r="F23" s="273">
        <f t="shared" ref="F23" si="2">E23+1</f>
        <v>6</v>
      </c>
      <c r="G23" s="273">
        <f t="shared" ref="G23" si="3">F23+1</f>
        <v>7</v>
      </c>
      <c r="H23" s="273">
        <f t="shared" ref="H23:I23" si="4">G23+1</f>
        <v>8</v>
      </c>
      <c r="I23" s="277">
        <f t="shared" si="4"/>
        <v>9</v>
      </c>
      <c r="J23" s="273">
        <f t="shared" ref="J23" si="5">H23+1</f>
        <v>9</v>
      </c>
      <c r="K23" s="273">
        <f t="shared" ref="K23" si="6">J23+1</f>
        <v>10</v>
      </c>
      <c r="L23" s="273">
        <f t="shared" ref="L23" si="7">K23+1</f>
        <v>11</v>
      </c>
      <c r="M23" s="273">
        <f t="shared" ref="M23" si="8">L23+1</f>
        <v>12</v>
      </c>
      <c r="N23" s="48">
        <f t="shared" si="0"/>
        <v>13</v>
      </c>
      <c r="O23" s="48">
        <f t="shared" si="0"/>
        <v>14</v>
      </c>
      <c r="P23" s="48">
        <f t="shared" si="0"/>
        <v>15</v>
      </c>
      <c r="Q23" s="48">
        <f t="shared" si="0"/>
        <v>16</v>
      </c>
      <c r="R23" s="48">
        <f t="shared" si="0"/>
        <v>17</v>
      </c>
      <c r="S23" s="48">
        <f t="shared" si="0"/>
        <v>18</v>
      </c>
      <c r="T23" s="48">
        <f t="shared" si="0"/>
        <v>19</v>
      </c>
      <c r="U23" s="48">
        <f t="shared" si="0"/>
        <v>20</v>
      </c>
      <c r="V23" s="48">
        <f t="shared" si="0"/>
        <v>21</v>
      </c>
      <c r="W23" s="48">
        <f t="shared" si="0"/>
        <v>22</v>
      </c>
      <c r="X23" s="48">
        <f t="shared" si="0"/>
        <v>23</v>
      </c>
      <c r="Y23" s="48">
        <f t="shared" si="0"/>
        <v>24</v>
      </c>
      <c r="Z23" s="48">
        <f t="shared" si="0"/>
        <v>25</v>
      </c>
      <c r="AA23" s="48">
        <f t="shared" si="0"/>
        <v>26</v>
      </c>
      <c r="AB23" s="48">
        <f t="shared" si="0"/>
        <v>27</v>
      </c>
      <c r="AC23" s="48">
        <f t="shared" si="0"/>
        <v>28</v>
      </c>
      <c r="AD23" s="48">
        <f t="shared" si="0"/>
        <v>29</v>
      </c>
      <c r="AE23" s="48">
        <f t="shared" si="0"/>
        <v>30</v>
      </c>
      <c r="AF23" s="48">
        <f t="shared" si="0"/>
        <v>31</v>
      </c>
      <c r="AG23" s="48">
        <f t="shared" si="0"/>
        <v>32</v>
      </c>
      <c r="AH23" s="48">
        <f t="shared" si="0"/>
        <v>33</v>
      </c>
      <c r="AI23" s="48">
        <f t="shared" si="0"/>
        <v>34</v>
      </c>
      <c r="AJ23" s="48">
        <f t="shared" si="0"/>
        <v>35</v>
      </c>
      <c r="AK23" s="48">
        <f t="shared" si="0"/>
        <v>36</v>
      </c>
      <c r="AL23" s="48">
        <f t="shared" si="0"/>
        <v>37</v>
      </c>
      <c r="AM23" s="48">
        <f t="shared" si="0"/>
        <v>38</v>
      </c>
      <c r="AN23" s="48">
        <f t="shared" si="0"/>
        <v>39</v>
      </c>
      <c r="AO23" s="48">
        <f t="shared" si="0"/>
        <v>40</v>
      </c>
      <c r="AP23" s="48">
        <f t="shared" ref="AP23" si="9">AO23+1</f>
        <v>41</v>
      </c>
      <c r="AQ23" s="48">
        <f t="shared" ref="AQ23" si="10">AP23+1</f>
        <v>42</v>
      </c>
      <c r="AR23" s="48">
        <f t="shared" ref="AR23" si="11">AQ23+1</f>
        <v>43</v>
      </c>
      <c r="AS23" s="48">
        <f t="shared" ref="AS23" si="12">AR23+1</f>
        <v>44</v>
      </c>
      <c r="AT23" s="48">
        <f t="shared" ref="AT23" si="13">AS23+1</f>
        <v>45</v>
      </c>
      <c r="AU23" s="48">
        <f t="shared" ref="AU23" si="14">AT23+1</f>
        <v>46</v>
      </c>
      <c r="AV23" s="48">
        <f t="shared" ref="AV23" si="15">AU23+1</f>
        <v>47</v>
      </c>
      <c r="AW23" s="48">
        <f t="shared" ref="AW23" si="16">AV23+1</f>
        <v>48</v>
      </c>
      <c r="AX23" s="48">
        <f t="shared" ref="AX23" si="17">AW23+1</f>
        <v>49</v>
      </c>
      <c r="AY23" s="48">
        <f t="shared" ref="AY23" si="18">AX23+1</f>
        <v>50</v>
      </c>
      <c r="AZ23" s="48">
        <f t="shared" ref="AZ23" si="19">AY23+1</f>
        <v>51</v>
      </c>
      <c r="BA23" s="48">
        <f t="shared" ref="BA23" si="20">AZ23+1</f>
        <v>52</v>
      </c>
      <c r="BB23" s="48">
        <f t="shared" ref="BB23" si="21">AK23+1</f>
        <v>37</v>
      </c>
      <c r="BC23" s="48">
        <f t="shared" ref="BC23" si="22">BB23+1</f>
        <v>38</v>
      </c>
      <c r="BD23" s="48">
        <f t="shared" ref="BD23" si="23">BC23+1</f>
        <v>39</v>
      </c>
      <c r="BE23" s="48">
        <f t="shared" ref="BE23" si="24">BD23+1</f>
        <v>40</v>
      </c>
      <c r="BF23" s="48">
        <f t="shared" ref="BF23" si="25">BE23+1</f>
        <v>41</v>
      </c>
      <c r="BG23" s="48">
        <f t="shared" ref="BG23" si="26">BF23+1</f>
        <v>42</v>
      </c>
      <c r="BH23" s="48">
        <f t="shared" ref="BH23" si="27">BG23+1</f>
        <v>43</v>
      </c>
      <c r="BI23" s="48">
        <f t="shared" ref="BI23" si="28">BH23+1</f>
        <v>44</v>
      </c>
      <c r="BJ23" s="48">
        <f t="shared" ref="BJ23" si="29">BI23+1</f>
        <v>45</v>
      </c>
      <c r="BK23" s="48">
        <f t="shared" ref="BK23" si="30">BJ23+1</f>
        <v>46</v>
      </c>
      <c r="BL23" s="48">
        <f t="shared" ref="BL23" si="31">BK23+1</f>
        <v>47</v>
      </c>
      <c r="BM23" s="48">
        <f t="shared" ref="BM23" si="32">BL23+1</f>
        <v>48</v>
      </c>
      <c r="BN23" s="48">
        <f t="shared" ref="BN23" si="33">BM23+1</f>
        <v>49</v>
      </c>
      <c r="BO23" s="48">
        <f t="shared" ref="BO23" si="34">BN23+1</f>
        <v>50</v>
      </c>
      <c r="BP23" s="48">
        <f t="shared" ref="BP23" si="35">BO23+1</f>
        <v>51</v>
      </c>
      <c r="BQ23" s="48">
        <f t="shared" ref="BQ23" si="36">BP23+1</f>
        <v>52</v>
      </c>
      <c r="BR23" s="48">
        <f t="shared" ref="BR23" si="37">BA23+1</f>
        <v>53</v>
      </c>
      <c r="BS23" s="48">
        <f t="shared" ref="BS23" si="38">BR23+1</f>
        <v>54</v>
      </c>
      <c r="BT23" s="48">
        <f t="shared" ref="BT23" si="39">BS23+1</f>
        <v>55</v>
      </c>
      <c r="BU23" s="48">
        <f t="shared" ref="BU23" si="40">BT23+1</f>
        <v>56</v>
      </c>
      <c r="BV23" s="269">
        <f t="shared" ref="BV23" si="41">BE23+1</f>
        <v>41</v>
      </c>
      <c r="BW23" s="269">
        <f t="shared" ref="BW23" si="42">BV23+1</f>
        <v>42</v>
      </c>
      <c r="BX23" s="269">
        <f t="shared" ref="BX23" si="43">BW23+1</f>
        <v>43</v>
      </c>
      <c r="BY23" s="269">
        <f t="shared" ref="BY23" si="44">BX23+1</f>
        <v>44</v>
      </c>
      <c r="BZ23" s="269">
        <f t="shared" ref="BZ23" si="45">BE23+1</f>
        <v>41</v>
      </c>
      <c r="CA23" s="269">
        <f t="shared" ref="CA23" si="46">BZ23+1</f>
        <v>42</v>
      </c>
      <c r="CB23" s="269">
        <f t="shared" ref="CB23" si="47">CA23+1</f>
        <v>43</v>
      </c>
      <c r="CC23" s="269">
        <f t="shared" ref="CC23" si="48">CB23+1</f>
        <v>44</v>
      </c>
      <c r="CD23" s="273">
        <f t="shared" ref="CD23" si="49">BI23+1</f>
        <v>45</v>
      </c>
      <c r="CE23" s="273">
        <f t="shared" ref="CE23" si="50">CD23+1</f>
        <v>46</v>
      </c>
      <c r="CF23" s="273">
        <f t="shared" ref="CF23" si="51">CE23+1</f>
        <v>47</v>
      </c>
      <c r="CG23" s="273">
        <f t="shared" ref="CG23" si="52">CF23+1</f>
        <v>48</v>
      </c>
      <c r="CH23" s="276">
        <f t="shared" ref="CH23" si="53">BM23+1</f>
        <v>49</v>
      </c>
      <c r="CI23" s="276">
        <f t="shared" ref="CI23" si="54">CH23+1</f>
        <v>50</v>
      </c>
      <c r="CJ23" s="276">
        <f t="shared" ref="CJ23" si="55">CI23+1</f>
        <v>51</v>
      </c>
      <c r="CK23" s="276">
        <f t="shared" ref="CK23" si="56">CJ23+1</f>
        <v>52</v>
      </c>
      <c r="CL23" s="273">
        <f>CG23+1</f>
        <v>49</v>
      </c>
      <c r="CM23" s="48">
        <f t="shared" si="0"/>
        <v>50</v>
      </c>
    </row>
    <row r="24" spans="1:93" ht="47.25" customHeight="1" x14ac:dyDescent="0.25">
      <c r="A24" s="53">
        <v>1</v>
      </c>
      <c r="B24" s="52" t="s">
        <v>187</v>
      </c>
      <c r="C24" s="144">
        <f>SUM(C25:C29)</f>
        <v>1619.9627821720001</v>
      </c>
      <c r="D24" s="144">
        <f>SUM(D25:D29)</f>
        <v>1921.7622551204599</v>
      </c>
      <c r="E24" s="144">
        <f>C24</f>
        <v>1619.9627821720001</v>
      </c>
      <c r="F24" s="144">
        <f>E24-L24</f>
        <v>1596.5365021720002</v>
      </c>
      <c r="G24" s="144">
        <f t="shared" ref="G24:G64" si="57">F24-P24</f>
        <v>1596.5365021720002</v>
      </c>
      <c r="H24" s="144">
        <f t="shared" ref="H24:H64" si="58">G24-Q24</f>
        <v>1596.5365021720002</v>
      </c>
      <c r="I24" s="144">
        <f>D24-L24-P24-T24-X24-AB24</f>
        <v>1855.7367249484601</v>
      </c>
      <c r="J24" s="144">
        <f t="shared" ref="J24" si="59">SUM(J25:J29)</f>
        <v>23.426279999999998</v>
      </c>
      <c r="K24" s="144">
        <f t="shared" ref="K24:AK24" si="60">SUM(K25:K29)</f>
        <v>3</v>
      </c>
      <c r="L24" s="144">
        <f t="shared" ref="L24:M24" si="61">SUM(L25:L29)</f>
        <v>23.426279999999998</v>
      </c>
      <c r="M24" s="144">
        <f t="shared" si="61"/>
        <v>3</v>
      </c>
      <c r="N24" s="144">
        <f t="shared" si="60"/>
        <v>0</v>
      </c>
      <c r="O24" s="144">
        <f t="shared" si="60"/>
        <v>0</v>
      </c>
      <c r="P24" s="144">
        <f t="shared" ref="P24" si="62">SUM(P25:P29)</f>
        <v>0</v>
      </c>
      <c r="Q24" s="144">
        <f t="shared" si="60"/>
        <v>0</v>
      </c>
      <c r="R24" s="144">
        <f t="shared" si="60"/>
        <v>3.5473370000000002</v>
      </c>
      <c r="S24" s="144">
        <f t="shared" si="60"/>
        <v>4</v>
      </c>
      <c r="T24" s="144">
        <f t="shared" ref="T24:U24" si="63">SUM(T25:T29)</f>
        <v>3.5473370000000002</v>
      </c>
      <c r="U24" s="144">
        <f t="shared" si="63"/>
        <v>4</v>
      </c>
      <c r="V24" s="144">
        <f>SUM(V25:V29)</f>
        <v>3.98432546</v>
      </c>
      <c r="W24" s="144">
        <v>4</v>
      </c>
      <c r="X24" s="144">
        <f>SUM(X25:X29)</f>
        <v>3.98432546</v>
      </c>
      <c r="Y24" s="144">
        <f t="shared" ref="Y24:AA24" si="64">SUM(Y25:Y29)</f>
        <v>4</v>
      </c>
      <c r="Z24" s="144">
        <f t="shared" si="64"/>
        <v>35.067587711999998</v>
      </c>
      <c r="AA24" s="144">
        <f t="shared" si="64"/>
        <v>1</v>
      </c>
      <c r="AB24" s="144">
        <f t="shared" si="60"/>
        <v>35.067587711999998</v>
      </c>
      <c r="AC24" s="144">
        <f t="shared" si="60"/>
        <v>1</v>
      </c>
      <c r="AD24" s="144">
        <f t="shared" ref="AD24:AG24" si="65">SUM(AD25:AD29)</f>
        <v>15.615600000000001</v>
      </c>
      <c r="AE24" s="144">
        <f t="shared" si="65"/>
        <v>1</v>
      </c>
      <c r="AF24" s="144">
        <f t="shared" si="65"/>
        <v>0</v>
      </c>
      <c r="AG24" s="144">
        <f t="shared" si="65"/>
        <v>0</v>
      </c>
      <c r="AH24" s="144">
        <f t="shared" si="60"/>
        <v>1538.3216520000001</v>
      </c>
      <c r="AI24" s="144">
        <f t="shared" si="60"/>
        <v>0</v>
      </c>
      <c r="AJ24" s="144">
        <f t="shared" si="60"/>
        <v>15.615600000000001</v>
      </c>
      <c r="AK24" s="144">
        <f t="shared" si="60"/>
        <v>1</v>
      </c>
      <c r="AL24" s="144">
        <f t="shared" ref="AL24:AM24" si="66">SUM(AL25:AL29)</f>
        <v>0</v>
      </c>
      <c r="AM24" s="144">
        <f t="shared" si="66"/>
        <v>0</v>
      </c>
      <c r="AN24" s="144">
        <f t="shared" ref="AN24:AO24" si="67">SUM(AN25:AN29)</f>
        <v>1840.12112494846</v>
      </c>
      <c r="AO24" s="144">
        <f t="shared" si="67"/>
        <v>0</v>
      </c>
      <c r="AP24" s="144">
        <f t="shared" ref="AP24" si="68">SUM(AP25:AP29)</f>
        <v>0</v>
      </c>
      <c r="AQ24" s="144">
        <f t="shared" ref="AQ24:BU24" si="69">SUM(AQ25:AQ29)</f>
        <v>0</v>
      </c>
      <c r="AR24" s="144">
        <f t="shared" si="69"/>
        <v>0</v>
      </c>
      <c r="AS24" s="144">
        <f t="shared" si="69"/>
        <v>0</v>
      </c>
      <c r="AT24" s="144">
        <f t="shared" si="69"/>
        <v>0</v>
      </c>
      <c r="AU24" s="144">
        <f t="shared" si="69"/>
        <v>0</v>
      </c>
      <c r="AV24" s="144">
        <f t="shared" si="69"/>
        <v>0</v>
      </c>
      <c r="AW24" s="144">
        <f t="shared" si="69"/>
        <v>0</v>
      </c>
      <c r="AX24" s="144">
        <f t="shared" si="69"/>
        <v>0</v>
      </c>
      <c r="AY24" s="144">
        <f t="shared" si="69"/>
        <v>0</v>
      </c>
      <c r="AZ24" s="144">
        <f t="shared" si="69"/>
        <v>0</v>
      </c>
      <c r="BA24" s="144">
        <f t="shared" si="69"/>
        <v>0</v>
      </c>
      <c r="BB24" s="144">
        <f t="shared" ref="BB24:BP24" si="70">SUM(BB25:BB29)</f>
        <v>0</v>
      </c>
      <c r="BC24" s="144">
        <f t="shared" si="70"/>
        <v>0</v>
      </c>
      <c r="BD24" s="144">
        <f t="shared" si="70"/>
        <v>0</v>
      </c>
      <c r="BE24" s="144">
        <f t="shared" si="70"/>
        <v>0</v>
      </c>
      <c r="BF24" s="144">
        <f t="shared" si="70"/>
        <v>0</v>
      </c>
      <c r="BG24" s="144">
        <f t="shared" si="70"/>
        <v>0</v>
      </c>
      <c r="BH24" s="144">
        <f t="shared" si="70"/>
        <v>0</v>
      </c>
      <c r="BI24" s="144">
        <f t="shared" si="70"/>
        <v>0</v>
      </c>
      <c r="BJ24" s="144">
        <f t="shared" si="70"/>
        <v>0</v>
      </c>
      <c r="BK24" s="144">
        <f t="shared" si="70"/>
        <v>0</v>
      </c>
      <c r="BL24" s="144">
        <f t="shared" si="70"/>
        <v>0</v>
      </c>
      <c r="BM24" s="144">
        <f t="shared" si="70"/>
        <v>0</v>
      </c>
      <c r="BN24" s="144">
        <f t="shared" si="70"/>
        <v>0</v>
      </c>
      <c r="BO24" s="144">
        <f t="shared" si="70"/>
        <v>0</v>
      </c>
      <c r="BP24" s="144">
        <f t="shared" si="70"/>
        <v>0</v>
      </c>
      <c r="BQ24" s="144">
        <f>SUM(BQ25:BQ29)</f>
        <v>0</v>
      </c>
      <c r="BR24" s="144">
        <f t="shared" si="69"/>
        <v>0</v>
      </c>
      <c r="BS24" s="144">
        <f t="shared" si="69"/>
        <v>0</v>
      </c>
      <c r="BT24" s="144">
        <f t="shared" si="69"/>
        <v>0</v>
      </c>
      <c r="BU24" s="144">
        <f t="shared" si="69"/>
        <v>0</v>
      </c>
      <c r="BV24" s="144">
        <f t="shared" ref="BV24:BY24" si="71">SUM(BV25:BV29)</f>
        <v>0</v>
      </c>
      <c r="BW24" s="144">
        <f t="shared" si="71"/>
        <v>0</v>
      </c>
      <c r="BX24" s="144">
        <f t="shared" si="71"/>
        <v>0</v>
      </c>
      <c r="BY24" s="144">
        <f t="shared" si="71"/>
        <v>0</v>
      </c>
      <c r="BZ24" s="144">
        <f t="shared" ref="BZ24:CC24" si="72">SUM(BZ25:BZ29)</f>
        <v>0</v>
      </c>
      <c r="CA24" s="144">
        <f t="shared" si="72"/>
        <v>0</v>
      </c>
      <c r="CB24" s="144">
        <f t="shared" si="72"/>
        <v>0</v>
      </c>
      <c r="CC24" s="144">
        <f t="shared" si="72"/>
        <v>0</v>
      </c>
      <c r="CD24" s="144">
        <f t="shared" ref="CD24:CG24" si="73">SUM(CD25:CD29)</f>
        <v>0</v>
      </c>
      <c r="CE24" s="144">
        <f t="shared" si="73"/>
        <v>0</v>
      </c>
      <c r="CF24" s="144">
        <f t="shared" si="73"/>
        <v>0</v>
      </c>
      <c r="CG24" s="144">
        <f t="shared" si="73"/>
        <v>0</v>
      </c>
      <c r="CH24" s="144">
        <f t="shared" ref="CH24:CK24" si="74">SUM(CH25:CH29)</f>
        <v>0</v>
      </c>
      <c r="CI24" s="144">
        <f t="shared" si="74"/>
        <v>0</v>
      </c>
      <c r="CJ24" s="144">
        <f t="shared" si="74"/>
        <v>0</v>
      </c>
      <c r="CK24" s="144">
        <f t="shared" si="74"/>
        <v>0</v>
      </c>
      <c r="CL24" s="143">
        <f>J24+N24+R24+V24+AL24+Z24+AD24+AH24+AP24+AT24+AX24+BB24+BF24+BJ24+BN24+BR24+BV24+BZ24+CD24</f>
        <v>1619.9627821720001</v>
      </c>
      <c r="CM24" s="143">
        <f t="shared" ref="CM24:CM26" si="75">+BT24+BP24+BL24+BH24+BD24+AZ24+AV24+AR24+AN24+AJ24+AF24+AB24+X24+T24+P24+L24+BX24+CB24+CF24+CJ24</f>
        <v>1921.7622551204599</v>
      </c>
    </row>
    <row r="25" spans="1:93" ht="24" customHeight="1" x14ac:dyDescent="0.25">
      <c r="A25" s="50" t="s">
        <v>186</v>
      </c>
      <c r="B25" s="31" t="s">
        <v>185</v>
      </c>
      <c r="C25" s="143">
        <v>0</v>
      </c>
      <c r="D25" s="143">
        <v>0</v>
      </c>
      <c r="E25" s="143">
        <f t="shared" ref="E25:E64" si="76">C25</f>
        <v>0</v>
      </c>
      <c r="F25" s="143">
        <f t="shared" ref="F25:F64" si="77">E25-L25</f>
        <v>0</v>
      </c>
      <c r="G25" s="143">
        <f t="shared" si="57"/>
        <v>0</v>
      </c>
      <c r="H25" s="143">
        <f t="shared" si="58"/>
        <v>0</v>
      </c>
      <c r="I25" s="143">
        <f t="shared" ref="I25:I28" si="78">D25-L25-P25-T25-X25</f>
        <v>0</v>
      </c>
      <c r="J25" s="145">
        <v>0</v>
      </c>
      <c r="K25" s="145">
        <v>0</v>
      </c>
      <c r="L25" s="145">
        <v>0</v>
      </c>
      <c r="M25" s="145">
        <v>0</v>
      </c>
      <c r="N25" s="145">
        <v>0</v>
      </c>
      <c r="O25" s="145">
        <v>0</v>
      </c>
      <c r="P25" s="145">
        <v>0</v>
      </c>
      <c r="Q25" s="145">
        <v>0</v>
      </c>
      <c r="R25" s="145">
        <v>0</v>
      </c>
      <c r="S25" s="145">
        <v>0</v>
      </c>
      <c r="T25" s="145">
        <v>0</v>
      </c>
      <c r="U25" s="145">
        <v>0</v>
      </c>
      <c r="V25" s="145">
        <v>0</v>
      </c>
      <c r="W25" s="145">
        <v>0</v>
      </c>
      <c r="X25" s="145">
        <v>0</v>
      </c>
      <c r="Y25" s="145">
        <v>0</v>
      </c>
      <c r="Z25" s="145">
        <v>0</v>
      </c>
      <c r="AA25" s="145">
        <v>0</v>
      </c>
      <c r="AB25" s="145">
        <v>0</v>
      </c>
      <c r="AC25" s="145">
        <v>0</v>
      </c>
      <c r="AD25" s="145">
        <v>0</v>
      </c>
      <c r="AE25" s="145">
        <v>0</v>
      </c>
      <c r="AF25" s="145">
        <v>0</v>
      </c>
      <c r="AG25" s="145">
        <v>0</v>
      </c>
      <c r="AH25" s="145">
        <v>0</v>
      </c>
      <c r="AI25" s="145">
        <v>0</v>
      </c>
      <c r="AJ25" s="145">
        <v>0</v>
      </c>
      <c r="AK25" s="145">
        <v>0</v>
      </c>
      <c r="AL25" s="145">
        <v>0</v>
      </c>
      <c r="AM25" s="145">
        <v>0</v>
      </c>
      <c r="AN25" s="145">
        <v>0</v>
      </c>
      <c r="AO25" s="145">
        <v>0</v>
      </c>
      <c r="AP25" s="145">
        <v>0</v>
      </c>
      <c r="AQ25" s="145">
        <v>0</v>
      </c>
      <c r="AR25" s="145">
        <v>0</v>
      </c>
      <c r="AS25" s="145">
        <v>0</v>
      </c>
      <c r="AT25" s="145">
        <v>0</v>
      </c>
      <c r="AU25" s="145">
        <v>0</v>
      </c>
      <c r="AV25" s="145">
        <v>0</v>
      </c>
      <c r="AW25" s="145">
        <v>0</v>
      </c>
      <c r="AX25" s="145">
        <v>0</v>
      </c>
      <c r="AY25" s="145">
        <v>0</v>
      </c>
      <c r="AZ25" s="145">
        <v>0</v>
      </c>
      <c r="BA25" s="145">
        <v>0</v>
      </c>
      <c r="BB25" s="145">
        <v>0</v>
      </c>
      <c r="BC25" s="145">
        <v>0</v>
      </c>
      <c r="BD25" s="145">
        <v>0</v>
      </c>
      <c r="BE25" s="145">
        <v>0</v>
      </c>
      <c r="BF25" s="145">
        <v>0</v>
      </c>
      <c r="BG25" s="145">
        <v>0</v>
      </c>
      <c r="BH25" s="145">
        <v>0</v>
      </c>
      <c r="BI25" s="145">
        <v>0</v>
      </c>
      <c r="BJ25" s="145">
        <v>0</v>
      </c>
      <c r="BK25" s="145">
        <v>0</v>
      </c>
      <c r="BL25" s="145">
        <v>0</v>
      </c>
      <c r="BM25" s="145">
        <v>0</v>
      </c>
      <c r="BN25" s="145">
        <v>0</v>
      </c>
      <c r="BO25" s="145">
        <v>0</v>
      </c>
      <c r="BP25" s="145">
        <v>0</v>
      </c>
      <c r="BQ25" s="145">
        <v>0</v>
      </c>
      <c r="BR25" s="145">
        <v>0</v>
      </c>
      <c r="BS25" s="145">
        <v>0</v>
      </c>
      <c r="BT25" s="145">
        <v>0</v>
      </c>
      <c r="BU25" s="145">
        <v>0</v>
      </c>
      <c r="BV25" s="145">
        <v>0</v>
      </c>
      <c r="BW25" s="145">
        <v>0</v>
      </c>
      <c r="BX25" s="145">
        <v>0</v>
      </c>
      <c r="BY25" s="145">
        <v>0</v>
      </c>
      <c r="BZ25" s="145">
        <v>0</v>
      </c>
      <c r="CA25" s="145">
        <v>0</v>
      </c>
      <c r="CB25" s="145">
        <v>0</v>
      </c>
      <c r="CC25" s="145">
        <v>0</v>
      </c>
      <c r="CD25" s="145">
        <v>0</v>
      </c>
      <c r="CE25" s="145">
        <v>0</v>
      </c>
      <c r="CF25" s="145">
        <v>0</v>
      </c>
      <c r="CG25" s="145">
        <v>0</v>
      </c>
      <c r="CH25" s="145">
        <v>0</v>
      </c>
      <c r="CI25" s="145">
        <v>0</v>
      </c>
      <c r="CJ25" s="145">
        <v>0</v>
      </c>
      <c r="CK25" s="145">
        <v>0</v>
      </c>
      <c r="CL25" s="143">
        <f t="shared" ref="CL25:CL26" si="79">J25+N25+R25+V25+AL25+Z25+AD25+AH25+AP25+AT25+AX25+BB25+BF25+BJ25+BN25+BR25+BV25+BZ25+CD25</f>
        <v>0</v>
      </c>
      <c r="CM25" s="143">
        <f t="shared" si="75"/>
        <v>0</v>
      </c>
    </row>
    <row r="26" spans="1:93" x14ac:dyDescent="0.25">
      <c r="A26" s="50" t="s">
        <v>184</v>
      </c>
      <c r="B26" s="31" t="s">
        <v>183</v>
      </c>
      <c r="C26" s="143">
        <v>0</v>
      </c>
      <c r="D26" s="143">
        <v>0</v>
      </c>
      <c r="E26" s="143">
        <f t="shared" si="76"/>
        <v>0</v>
      </c>
      <c r="F26" s="143">
        <f t="shared" si="77"/>
        <v>0</v>
      </c>
      <c r="G26" s="143">
        <f t="shared" si="57"/>
        <v>0</v>
      </c>
      <c r="H26" s="143">
        <f t="shared" si="58"/>
        <v>0</v>
      </c>
      <c r="I26" s="143">
        <f t="shared" si="78"/>
        <v>0</v>
      </c>
      <c r="J26" s="145">
        <v>0</v>
      </c>
      <c r="K26" s="145">
        <v>0</v>
      </c>
      <c r="L26" s="145">
        <v>0</v>
      </c>
      <c r="M26" s="145">
        <v>0</v>
      </c>
      <c r="N26" s="145">
        <v>0</v>
      </c>
      <c r="O26" s="145">
        <v>0</v>
      </c>
      <c r="P26" s="145">
        <v>0</v>
      </c>
      <c r="Q26" s="145">
        <v>0</v>
      </c>
      <c r="R26" s="145">
        <v>0</v>
      </c>
      <c r="S26" s="145">
        <v>0</v>
      </c>
      <c r="T26" s="145">
        <v>0</v>
      </c>
      <c r="U26" s="145">
        <v>0</v>
      </c>
      <c r="V26" s="145">
        <v>0</v>
      </c>
      <c r="W26" s="145">
        <v>0</v>
      </c>
      <c r="X26" s="145">
        <v>0</v>
      </c>
      <c r="Y26" s="145">
        <v>0</v>
      </c>
      <c r="Z26" s="145">
        <v>0</v>
      </c>
      <c r="AA26" s="145">
        <v>0</v>
      </c>
      <c r="AB26" s="145">
        <v>0</v>
      </c>
      <c r="AC26" s="145">
        <v>0</v>
      </c>
      <c r="AD26" s="145">
        <v>0</v>
      </c>
      <c r="AE26" s="145">
        <v>0</v>
      </c>
      <c r="AF26" s="145">
        <v>0</v>
      </c>
      <c r="AG26" s="145">
        <v>0</v>
      </c>
      <c r="AH26" s="145">
        <v>0</v>
      </c>
      <c r="AI26" s="145">
        <v>0</v>
      </c>
      <c r="AJ26" s="145">
        <v>0</v>
      </c>
      <c r="AK26" s="145">
        <v>0</v>
      </c>
      <c r="AL26" s="145">
        <v>0</v>
      </c>
      <c r="AM26" s="145">
        <v>0</v>
      </c>
      <c r="AN26" s="145">
        <v>0</v>
      </c>
      <c r="AO26" s="145">
        <v>0</v>
      </c>
      <c r="AP26" s="145">
        <v>0</v>
      </c>
      <c r="AQ26" s="145">
        <v>0</v>
      </c>
      <c r="AR26" s="145">
        <v>0</v>
      </c>
      <c r="AS26" s="145">
        <v>0</v>
      </c>
      <c r="AT26" s="145">
        <v>0</v>
      </c>
      <c r="AU26" s="145">
        <v>0</v>
      </c>
      <c r="AV26" s="145">
        <v>0</v>
      </c>
      <c r="AW26" s="145">
        <v>0</v>
      </c>
      <c r="AX26" s="145">
        <v>0</v>
      </c>
      <c r="AY26" s="145">
        <v>0</v>
      </c>
      <c r="AZ26" s="145">
        <v>0</v>
      </c>
      <c r="BA26" s="145">
        <v>0</v>
      </c>
      <c r="BB26" s="145">
        <v>0</v>
      </c>
      <c r="BC26" s="145">
        <v>0</v>
      </c>
      <c r="BD26" s="145">
        <v>0</v>
      </c>
      <c r="BE26" s="145">
        <v>0</v>
      </c>
      <c r="BF26" s="145">
        <v>0</v>
      </c>
      <c r="BG26" s="145">
        <v>0</v>
      </c>
      <c r="BH26" s="145">
        <v>0</v>
      </c>
      <c r="BI26" s="145">
        <v>0</v>
      </c>
      <c r="BJ26" s="145">
        <v>0</v>
      </c>
      <c r="BK26" s="145">
        <v>0</v>
      </c>
      <c r="BL26" s="145">
        <v>0</v>
      </c>
      <c r="BM26" s="145">
        <v>0</v>
      </c>
      <c r="BN26" s="145">
        <v>0</v>
      </c>
      <c r="BO26" s="145">
        <v>0</v>
      </c>
      <c r="BP26" s="145">
        <v>0</v>
      </c>
      <c r="BQ26" s="145">
        <v>0</v>
      </c>
      <c r="BR26" s="145">
        <v>0</v>
      </c>
      <c r="BS26" s="145">
        <v>0</v>
      </c>
      <c r="BT26" s="145">
        <v>0</v>
      </c>
      <c r="BU26" s="145">
        <v>0</v>
      </c>
      <c r="BV26" s="145">
        <v>0</v>
      </c>
      <c r="BW26" s="145">
        <v>0</v>
      </c>
      <c r="BX26" s="145">
        <v>0</v>
      </c>
      <c r="BY26" s="145">
        <v>0</v>
      </c>
      <c r="BZ26" s="145">
        <v>0</v>
      </c>
      <c r="CA26" s="145">
        <v>0</v>
      </c>
      <c r="CB26" s="145">
        <v>0</v>
      </c>
      <c r="CC26" s="145">
        <v>0</v>
      </c>
      <c r="CD26" s="145">
        <v>0</v>
      </c>
      <c r="CE26" s="145">
        <v>0</v>
      </c>
      <c r="CF26" s="145">
        <v>0</v>
      </c>
      <c r="CG26" s="145">
        <v>0</v>
      </c>
      <c r="CH26" s="145">
        <v>0</v>
      </c>
      <c r="CI26" s="145">
        <v>0</v>
      </c>
      <c r="CJ26" s="145">
        <v>0</v>
      </c>
      <c r="CK26" s="145">
        <v>0</v>
      </c>
      <c r="CL26" s="143">
        <f t="shared" si="79"/>
        <v>0</v>
      </c>
      <c r="CM26" s="143">
        <f t="shared" si="75"/>
        <v>0</v>
      </c>
    </row>
    <row r="27" spans="1:93" ht="31.5" x14ac:dyDescent="0.25">
      <c r="A27" s="50" t="s">
        <v>182</v>
      </c>
      <c r="B27" s="31" t="s">
        <v>441</v>
      </c>
      <c r="C27" s="143">
        <f>CL27</f>
        <v>81.641130172000004</v>
      </c>
      <c r="D27" s="143">
        <f>CM27</f>
        <v>81.641130172000004</v>
      </c>
      <c r="E27" s="143">
        <f t="shared" si="76"/>
        <v>81.641130172000004</v>
      </c>
      <c r="F27" s="143">
        <f t="shared" si="77"/>
        <v>58.214850172000006</v>
      </c>
      <c r="G27" s="143">
        <f t="shared" si="57"/>
        <v>58.214850172000006</v>
      </c>
      <c r="H27" s="143">
        <f t="shared" si="58"/>
        <v>58.214850172000006</v>
      </c>
      <c r="I27" s="143">
        <f>D27-L27-P27-T27-X27-AB27</f>
        <v>15.615600000000008</v>
      </c>
      <c r="J27" s="145">
        <v>23.426279999999998</v>
      </c>
      <c r="K27" s="145">
        <v>3</v>
      </c>
      <c r="L27" s="145">
        <f>J27</f>
        <v>23.426279999999998</v>
      </c>
      <c r="M27" s="145">
        <v>3</v>
      </c>
      <c r="N27" s="145">
        <v>0</v>
      </c>
      <c r="O27" s="145">
        <v>0</v>
      </c>
      <c r="P27" s="145">
        <v>0</v>
      </c>
      <c r="Q27" s="145">
        <v>0</v>
      </c>
      <c r="R27" s="145">
        <v>3.5473370000000002</v>
      </c>
      <c r="S27" s="145">
        <v>4</v>
      </c>
      <c r="T27" s="145">
        <v>3.5473370000000002</v>
      </c>
      <c r="U27" s="145">
        <v>4</v>
      </c>
      <c r="V27" s="145">
        <v>3.98432546</v>
      </c>
      <c r="W27" s="145">
        <v>4</v>
      </c>
      <c r="X27" s="145">
        <v>3.98432546</v>
      </c>
      <c r="Y27" s="145">
        <v>4</v>
      </c>
      <c r="Z27" s="145">
        <v>35.067587711999998</v>
      </c>
      <c r="AA27" s="145">
        <v>1</v>
      </c>
      <c r="AB27" s="145">
        <v>35.067587711999998</v>
      </c>
      <c r="AC27" s="145">
        <v>1</v>
      </c>
      <c r="AD27" s="145">
        <v>15.615600000000001</v>
      </c>
      <c r="AE27" s="145">
        <v>1</v>
      </c>
      <c r="AF27" s="145">
        <v>0</v>
      </c>
      <c r="AG27" s="145">
        <v>0</v>
      </c>
      <c r="AH27" s="145">
        <v>0</v>
      </c>
      <c r="AI27" s="145">
        <v>0</v>
      </c>
      <c r="AJ27" s="145">
        <v>15.615600000000001</v>
      </c>
      <c r="AK27" s="145">
        <v>1</v>
      </c>
      <c r="AL27" s="145">
        <v>0</v>
      </c>
      <c r="AM27" s="145">
        <v>0</v>
      </c>
      <c r="AN27" s="145">
        <v>0</v>
      </c>
      <c r="AO27" s="145">
        <v>0</v>
      </c>
      <c r="AP27" s="145">
        <v>0</v>
      </c>
      <c r="AQ27" s="145">
        <v>0</v>
      </c>
      <c r="AR27" s="145">
        <v>0</v>
      </c>
      <c r="AS27" s="145">
        <v>0</v>
      </c>
      <c r="AT27" s="145">
        <v>0</v>
      </c>
      <c r="AU27" s="145">
        <v>0</v>
      </c>
      <c r="AV27" s="145">
        <v>0</v>
      </c>
      <c r="AW27" s="145">
        <v>0</v>
      </c>
      <c r="AX27" s="145">
        <f>AT27</f>
        <v>0</v>
      </c>
      <c r="AY27" s="145">
        <v>0</v>
      </c>
      <c r="AZ27" s="145">
        <v>0</v>
      </c>
      <c r="BA27" s="145">
        <v>0</v>
      </c>
      <c r="BB27" s="145">
        <f>AX27</f>
        <v>0</v>
      </c>
      <c r="BC27" s="145">
        <v>0</v>
      </c>
      <c r="BD27" s="145">
        <v>0</v>
      </c>
      <c r="BE27" s="145">
        <v>0</v>
      </c>
      <c r="BF27" s="145">
        <f>BB27</f>
        <v>0</v>
      </c>
      <c r="BG27" s="145">
        <v>0</v>
      </c>
      <c r="BH27" s="145">
        <v>0</v>
      </c>
      <c r="BI27" s="145">
        <v>0</v>
      </c>
      <c r="BJ27" s="145">
        <f>BF27</f>
        <v>0</v>
      </c>
      <c r="BK27" s="145">
        <v>0</v>
      </c>
      <c r="BL27" s="145">
        <v>0</v>
      </c>
      <c r="BM27" s="145">
        <v>0</v>
      </c>
      <c r="BN27" s="145">
        <f>BJ27</f>
        <v>0</v>
      </c>
      <c r="BO27" s="145">
        <v>0</v>
      </c>
      <c r="BP27" s="145">
        <v>0</v>
      </c>
      <c r="BQ27" s="145">
        <v>0</v>
      </c>
      <c r="BR27" s="145">
        <f>BN27</f>
        <v>0</v>
      </c>
      <c r="BS27" s="145">
        <v>0</v>
      </c>
      <c r="BT27" s="145">
        <v>0</v>
      </c>
      <c r="BU27" s="145">
        <v>0</v>
      </c>
      <c r="BV27" s="145">
        <f>BR27</f>
        <v>0</v>
      </c>
      <c r="BW27" s="145">
        <v>0</v>
      </c>
      <c r="BX27" s="145">
        <v>0</v>
      </c>
      <c r="BY27" s="145">
        <v>0</v>
      </c>
      <c r="BZ27" s="145">
        <f>BV27</f>
        <v>0</v>
      </c>
      <c r="CA27" s="145">
        <v>0</v>
      </c>
      <c r="CB27" s="145">
        <v>0</v>
      </c>
      <c r="CC27" s="145">
        <v>0</v>
      </c>
      <c r="CD27" s="145">
        <f>BZ27</f>
        <v>0</v>
      </c>
      <c r="CE27" s="145">
        <v>0</v>
      </c>
      <c r="CF27" s="145">
        <v>0</v>
      </c>
      <c r="CG27" s="145">
        <v>0</v>
      </c>
      <c r="CH27" s="145">
        <v>0</v>
      </c>
      <c r="CI27" s="145">
        <v>0</v>
      </c>
      <c r="CJ27" s="145">
        <v>0</v>
      </c>
      <c r="CK27" s="145">
        <v>0</v>
      </c>
      <c r="CL27" s="143">
        <f>J27+N27+R27+V27+AL27+Z27+AD27+AH27+AP27+AT27+AX27+BB27+BF27+BJ27+BN27+BR27+BV27+BZ27+CD27</f>
        <v>81.641130172000004</v>
      </c>
      <c r="CM27" s="143">
        <f>+BT27+BP27+BL27+BH27+BD27+AZ27+AV27+AR27+AN27+AJ27+AF27+AB27+X27+T27+P27+L27+BX27+CB27+CF27+CJ27</f>
        <v>81.641130172000004</v>
      </c>
      <c r="CO27" s="263"/>
    </row>
    <row r="28" spans="1:93" x14ac:dyDescent="0.25">
      <c r="A28" s="50" t="s">
        <v>181</v>
      </c>
      <c r="B28" s="31" t="s">
        <v>541</v>
      </c>
      <c r="C28" s="143">
        <f t="shared" ref="C28:C29" si="80">CL28</f>
        <v>0</v>
      </c>
      <c r="D28" s="143">
        <f t="shared" ref="D28:D64" si="81">CM28</f>
        <v>0</v>
      </c>
      <c r="E28" s="143">
        <f t="shared" si="76"/>
        <v>0</v>
      </c>
      <c r="F28" s="143">
        <f t="shared" si="77"/>
        <v>0</v>
      </c>
      <c r="G28" s="143">
        <f t="shared" si="57"/>
        <v>0</v>
      </c>
      <c r="H28" s="143">
        <f t="shared" si="58"/>
        <v>0</v>
      </c>
      <c r="I28" s="143">
        <f t="shared" si="78"/>
        <v>0</v>
      </c>
      <c r="J28" s="145">
        <v>0</v>
      </c>
      <c r="K28" s="145">
        <v>0</v>
      </c>
      <c r="L28" s="145">
        <v>0</v>
      </c>
      <c r="M28" s="145">
        <v>0</v>
      </c>
      <c r="N28" s="145">
        <v>0</v>
      </c>
      <c r="O28" s="145">
        <v>0</v>
      </c>
      <c r="P28" s="145">
        <v>0</v>
      </c>
      <c r="Q28" s="145">
        <v>0</v>
      </c>
      <c r="R28" s="145">
        <v>0</v>
      </c>
      <c r="S28" s="145">
        <v>0</v>
      </c>
      <c r="T28" s="145">
        <v>0</v>
      </c>
      <c r="U28" s="145">
        <v>0</v>
      </c>
      <c r="V28" s="145">
        <v>0</v>
      </c>
      <c r="W28" s="145">
        <v>0</v>
      </c>
      <c r="X28" s="145">
        <v>0</v>
      </c>
      <c r="Y28" s="145">
        <v>0</v>
      </c>
      <c r="Z28" s="145">
        <v>0</v>
      </c>
      <c r="AA28" s="145">
        <v>0</v>
      </c>
      <c r="AB28" s="145">
        <v>0</v>
      </c>
      <c r="AC28" s="145">
        <v>0</v>
      </c>
      <c r="AD28" s="145">
        <v>0</v>
      </c>
      <c r="AE28" s="145">
        <v>0</v>
      </c>
      <c r="AF28" s="145">
        <v>0</v>
      </c>
      <c r="AG28" s="145">
        <v>0</v>
      </c>
      <c r="AH28" s="145">
        <v>0</v>
      </c>
      <c r="AI28" s="145">
        <v>0</v>
      </c>
      <c r="AJ28" s="145">
        <v>0</v>
      </c>
      <c r="AK28" s="145">
        <v>0</v>
      </c>
      <c r="AL28" s="145">
        <v>0</v>
      </c>
      <c r="AM28" s="145">
        <v>0</v>
      </c>
      <c r="AN28" s="145">
        <v>0</v>
      </c>
      <c r="AO28" s="145">
        <v>0</v>
      </c>
      <c r="AP28" s="145">
        <v>0</v>
      </c>
      <c r="AQ28" s="145">
        <v>0</v>
      </c>
      <c r="AR28" s="145">
        <v>0</v>
      </c>
      <c r="AS28" s="145">
        <v>0</v>
      </c>
      <c r="AT28" s="145">
        <v>0</v>
      </c>
      <c r="AU28" s="145">
        <v>0</v>
      </c>
      <c r="AV28" s="145">
        <v>0</v>
      </c>
      <c r="AW28" s="145">
        <v>0</v>
      </c>
      <c r="AX28" s="145">
        <v>0</v>
      </c>
      <c r="AY28" s="145">
        <v>0</v>
      </c>
      <c r="AZ28" s="145">
        <v>0</v>
      </c>
      <c r="BA28" s="145">
        <v>0</v>
      </c>
      <c r="BB28" s="145">
        <v>0</v>
      </c>
      <c r="BC28" s="145">
        <v>0</v>
      </c>
      <c r="BD28" s="145">
        <v>0</v>
      </c>
      <c r="BE28" s="145">
        <v>0</v>
      </c>
      <c r="BF28" s="145">
        <v>0</v>
      </c>
      <c r="BG28" s="145">
        <v>0</v>
      </c>
      <c r="BH28" s="145">
        <v>0</v>
      </c>
      <c r="BI28" s="145">
        <v>0</v>
      </c>
      <c r="BJ28" s="145">
        <v>0</v>
      </c>
      <c r="BK28" s="145">
        <v>0</v>
      </c>
      <c r="BL28" s="145">
        <v>0</v>
      </c>
      <c r="BM28" s="145">
        <v>0</v>
      </c>
      <c r="BN28" s="145">
        <v>0</v>
      </c>
      <c r="BO28" s="145">
        <v>0</v>
      </c>
      <c r="BP28" s="145">
        <v>0</v>
      </c>
      <c r="BQ28" s="145">
        <v>0</v>
      </c>
      <c r="BR28" s="145">
        <v>0</v>
      </c>
      <c r="BS28" s="145">
        <v>0</v>
      </c>
      <c r="BT28" s="145">
        <v>0</v>
      </c>
      <c r="BU28" s="145">
        <v>0</v>
      </c>
      <c r="BV28" s="145">
        <v>0</v>
      </c>
      <c r="BW28" s="145">
        <v>0</v>
      </c>
      <c r="BX28" s="145">
        <v>0</v>
      </c>
      <c r="BY28" s="145">
        <v>0</v>
      </c>
      <c r="BZ28" s="145">
        <v>0</v>
      </c>
      <c r="CA28" s="145">
        <v>0</v>
      </c>
      <c r="CB28" s="145">
        <v>0</v>
      </c>
      <c r="CC28" s="145">
        <v>0</v>
      </c>
      <c r="CD28" s="145">
        <v>0</v>
      </c>
      <c r="CE28" s="145">
        <v>0</v>
      </c>
      <c r="CF28" s="145">
        <v>0</v>
      </c>
      <c r="CG28" s="145">
        <v>0</v>
      </c>
      <c r="CH28" s="145">
        <v>0</v>
      </c>
      <c r="CI28" s="145">
        <v>0</v>
      </c>
      <c r="CJ28" s="145">
        <v>0</v>
      </c>
      <c r="CK28" s="145">
        <v>0</v>
      </c>
      <c r="CL28" s="143">
        <f t="shared" ref="CL28:CL64" si="82">J28+N28+R28+V28+AL28+Z28+AD28+AH28+AP28+AT28+AX28+BB28+BF28+BJ28+BN28+BR28+BV28+BZ28+CD28</f>
        <v>0</v>
      </c>
      <c r="CM28" s="143">
        <f t="shared" ref="CM28:CM64" si="83">+BT28+BP28+BL28+BH28+BD28+AZ28+AV28+AR28+AN28+AJ28+AF28+AB28+X28+T28+P28+L28+BX28+CB28+CF28+CJ28</f>
        <v>0</v>
      </c>
    </row>
    <row r="29" spans="1:93" x14ac:dyDescent="0.25">
      <c r="A29" s="50" t="s">
        <v>180</v>
      </c>
      <c r="B29" s="54" t="s">
        <v>179</v>
      </c>
      <c r="C29" s="143">
        <f t="shared" si="80"/>
        <v>1538.3216520000001</v>
      </c>
      <c r="D29" s="143">
        <f t="shared" si="81"/>
        <v>1840.12112494846</v>
      </c>
      <c r="E29" s="143">
        <f t="shared" si="76"/>
        <v>1538.3216520000001</v>
      </c>
      <c r="F29" s="143">
        <f t="shared" si="77"/>
        <v>1538.3216520000001</v>
      </c>
      <c r="G29" s="143">
        <f t="shared" si="57"/>
        <v>1538.3216520000001</v>
      </c>
      <c r="H29" s="143">
        <f t="shared" si="58"/>
        <v>1538.3216520000001</v>
      </c>
      <c r="I29" s="143">
        <f>D29-L29-P29-T29-X29-AB29</f>
        <v>1840.12112494846</v>
      </c>
      <c r="J29" s="145">
        <v>0</v>
      </c>
      <c r="K29" s="145">
        <v>0</v>
      </c>
      <c r="L29" s="145">
        <v>0</v>
      </c>
      <c r="M29" s="145">
        <v>0</v>
      </c>
      <c r="N29" s="145">
        <v>0</v>
      </c>
      <c r="O29" s="145">
        <v>0</v>
      </c>
      <c r="P29" s="145">
        <v>0</v>
      </c>
      <c r="Q29" s="145">
        <v>0</v>
      </c>
      <c r="R29" s="145">
        <v>0</v>
      </c>
      <c r="S29" s="145">
        <v>0</v>
      </c>
      <c r="T29" s="145">
        <v>0</v>
      </c>
      <c r="U29" s="145">
        <v>0</v>
      </c>
      <c r="V29" s="145">
        <v>0</v>
      </c>
      <c r="W29" s="145">
        <v>0</v>
      </c>
      <c r="X29" s="145">
        <v>0</v>
      </c>
      <c r="Y29" s="145">
        <v>0</v>
      </c>
      <c r="Z29" s="145">
        <v>0</v>
      </c>
      <c r="AA29" s="145">
        <v>0</v>
      </c>
      <c r="AB29" s="145">
        <v>0</v>
      </c>
      <c r="AC29" s="145">
        <v>0</v>
      </c>
      <c r="AD29" s="145">
        <v>0</v>
      </c>
      <c r="AE29" s="145">
        <v>0</v>
      </c>
      <c r="AF29" s="145">
        <v>0</v>
      </c>
      <c r="AG29" s="145">
        <v>0</v>
      </c>
      <c r="AH29" s="145">
        <v>1538.3216520000001</v>
      </c>
      <c r="AI29" s="145" t="s">
        <v>607</v>
      </c>
      <c r="AJ29" s="145">
        <v>0</v>
      </c>
      <c r="AK29" s="145">
        <v>0</v>
      </c>
      <c r="AL29" s="145">
        <v>0</v>
      </c>
      <c r="AM29" s="145">
        <v>0</v>
      </c>
      <c r="AN29" s="145">
        <v>1840.12112494846</v>
      </c>
      <c r="AO29" s="145" t="s">
        <v>607</v>
      </c>
      <c r="AP29" s="145">
        <v>0</v>
      </c>
      <c r="AQ29" s="145">
        <v>0</v>
      </c>
      <c r="AR29" s="145">
        <v>0</v>
      </c>
      <c r="AS29" s="145">
        <v>0</v>
      </c>
      <c r="AT29" s="145">
        <v>0</v>
      </c>
      <c r="AU29" s="145">
        <v>0</v>
      </c>
      <c r="AV29" s="145">
        <v>0</v>
      </c>
      <c r="AW29" s="145">
        <v>0</v>
      </c>
      <c r="AX29" s="145">
        <v>0</v>
      </c>
      <c r="AY29" s="145">
        <v>0</v>
      </c>
      <c r="AZ29" s="145">
        <v>0</v>
      </c>
      <c r="BA29" s="145">
        <v>0</v>
      </c>
      <c r="BB29" s="145">
        <v>0</v>
      </c>
      <c r="BC29" s="145">
        <v>0</v>
      </c>
      <c r="BD29" s="145">
        <v>0</v>
      </c>
      <c r="BE29" s="145">
        <v>0</v>
      </c>
      <c r="BF29" s="145">
        <v>0</v>
      </c>
      <c r="BG29" s="145">
        <v>0</v>
      </c>
      <c r="BH29" s="145">
        <v>0</v>
      </c>
      <c r="BI29" s="145">
        <v>0</v>
      </c>
      <c r="BJ29" s="145">
        <v>0</v>
      </c>
      <c r="BK29" s="145">
        <v>0</v>
      </c>
      <c r="BL29" s="145">
        <v>0</v>
      </c>
      <c r="BM29" s="145">
        <v>0</v>
      </c>
      <c r="BN29" s="145">
        <v>0</v>
      </c>
      <c r="BO29" s="145">
        <v>0</v>
      </c>
      <c r="BP29" s="145">
        <v>0</v>
      </c>
      <c r="BQ29" s="145">
        <v>0</v>
      </c>
      <c r="BR29" s="145">
        <v>0</v>
      </c>
      <c r="BS29" s="145">
        <v>0</v>
      </c>
      <c r="BT29" s="145">
        <v>0</v>
      </c>
      <c r="BU29" s="145">
        <v>0</v>
      </c>
      <c r="BV29" s="145">
        <v>0</v>
      </c>
      <c r="BW29" s="145">
        <v>0</v>
      </c>
      <c r="BX29" s="145">
        <v>0</v>
      </c>
      <c r="BY29" s="145">
        <v>0</v>
      </c>
      <c r="BZ29" s="145">
        <v>0</v>
      </c>
      <c r="CA29" s="145">
        <v>0</v>
      </c>
      <c r="CB29" s="145">
        <v>0</v>
      </c>
      <c r="CC29" s="145">
        <v>0</v>
      </c>
      <c r="CD29" s="145">
        <v>0</v>
      </c>
      <c r="CE29" s="145">
        <v>0</v>
      </c>
      <c r="CF29" s="145">
        <v>0</v>
      </c>
      <c r="CG29" s="145">
        <v>0</v>
      </c>
      <c r="CH29" s="145">
        <v>0</v>
      </c>
      <c r="CI29" s="145">
        <v>0</v>
      </c>
      <c r="CJ29" s="145">
        <v>0</v>
      </c>
      <c r="CK29" s="145">
        <v>0</v>
      </c>
      <c r="CL29" s="143">
        <f t="shared" si="82"/>
        <v>1538.3216520000001</v>
      </c>
      <c r="CM29" s="143">
        <f t="shared" si="83"/>
        <v>1840.12112494846</v>
      </c>
    </row>
    <row r="30" spans="1:93" ht="47.25" x14ac:dyDescent="0.25">
      <c r="A30" s="53" t="s">
        <v>64</v>
      </c>
      <c r="B30" s="52" t="s">
        <v>178</v>
      </c>
      <c r="C30" s="144">
        <f>CL30</f>
        <v>1349.9693184749999</v>
      </c>
      <c r="D30" s="144">
        <f>CM30</f>
        <v>1601.4688792653899</v>
      </c>
      <c r="E30" s="144">
        <f t="shared" si="76"/>
        <v>1349.9693184749999</v>
      </c>
      <c r="F30" s="144">
        <f t="shared" si="77"/>
        <v>1330.4474184749999</v>
      </c>
      <c r="G30" s="144">
        <f t="shared" si="57"/>
        <v>1330.4474184749999</v>
      </c>
      <c r="H30" s="144">
        <f t="shared" si="58"/>
        <v>1330.4474184749999</v>
      </c>
      <c r="I30" s="144">
        <f>D30-L30-P30-T30-X30-AB30</f>
        <v>1546.4472707903899</v>
      </c>
      <c r="J30" s="143">
        <f>SUM(J31:J34)</f>
        <v>19.521899999999999</v>
      </c>
      <c r="K30" s="143">
        <f t="shared" ref="K30:AG30" si="84">SUM(K31:K34)</f>
        <v>3</v>
      </c>
      <c r="L30" s="143">
        <f>SUM(L31:L34)</f>
        <v>19.521899999999999</v>
      </c>
      <c r="M30" s="143">
        <f t="shared" ref="M30" si="85">SUM(M31:M34)</f>
        <v>3</v>
      </c>
      <c r="N30" s="143">
        <f>SUM(N31:N34)</f>
        <v>0</v>
      </c>
      <c r="O30" s="143">
        <f t="shared" si="84"/>
        <v>0</v>
      </c>
      <c r="P30" s="143">
        <f>SUM(P31:P34)</f>
        <v>0</v>
      </c>
      <c r="Q30" s="143">
        <f t="shared" si="84"/>
        <v>0</v>
      </c>
      <c r="R30" s="143">
        <f>SUM(R31:R34)</f>
        <v>0</v>
      </c>
      <c r="S30" s="143">
        <f t="shared" ref="S30:U30" si="86">SUM(S31:S34)</f>
        <v>0</v>
      </c>
      <c r="T30" s="143">
        <f>SUM(T31:T34)</f>
        <v>0</v>
      </c>
      <c r="U30" s="143">
        <f t="shared" si="86"/>
        <v>0</v>
      </c>
      <c r="V30" s="143">
        <f>SUM(V31:V34)</f>
        <v>35.499708474999998</v>
      </c>
      <c r="W30" s="143">
        <v>4</v>
      </c>
      <c r="X30" s="143">
        <f>SUM(X31:X34)</f>
        <v>35.499708474999998</v>
      </c>
      <c r="Y30" s="143">
        <f t="shared" ref="Y30:AA30" si="87">SUM(Y31:Y34)</f>
        <v>4</v>
      </c>
      <c r="Z30" s="143">
        <f t="shared" si="87"/>
        <v>0</v>
      </c>
      <c r="AA30" s="143">
        <f t="shared" si="87"/>
        <v>0</v>
      </c>
      <c r="AB30" s="143">
        <f t="shared" si="84"/>
        <v>0</v>
      </c>
      <c r="AC30" s="143">
        <f t="shared" si="84"/>
        <v>0</v>
      </c>
      <c r="AD30" s="143">
        <f t="shared" si="84"/>
        <v>13.013000000000002</v>
      </c>
      <c r="AE30" s="143">
        <f t="shared" si="84"/>
        <v>1</v>
      </c>
      <c r="AF30" s="143">
        <f t="shared" si="84"/>
        <v>0</v>
      </c>
      <c r="AG30" s="143">
        <f t="shared" si="84"/>
        <v>0</v>
      </c>
      <c r="AH30" s="143">
        <f t="shared" ref="AH30:AI30" si="88">SUM(AH31:AH34)</f>
        <v>0</v>
      </c>
      <c r="AI30" s="143">
        <f t="shared" si="88"/>
        <v>0</v>
      </c>
      <c r="AJ30" s="143">
        <f>SUM(AJ31:AJ34)</f>
        <v>13.013000000000002</v>
      </c>
      <c r="AK30" s="143">
        <f>SUM(AK31:AK34)</f>
        <v>1</v>
      </c>
      <c r="AL30" s="143">
        <f t="shared" ref="AL30:AM30" si="89">SUM(AL31:AL34)</f>
        <v>1281.93471</v>
      </c>
      <c r="AM30" s="143">
        <f t="shared" si="89"/>
        <v>1</v>
      </c>
      <c r="AN30" s="143">
        <f>SUM(AN31:AN34)</f>
        <v>0</v>
      </c>
      <c r="AO30" s="143">
        <f>SUM(AO31:AO34)</f>
        <v>0</v>
      </c>
      <c r="AP30" s="143">
        <f t="shared" ref="AP30" si="90">SUM(AP31:AP34)</f>
        <v>0</v>
      </c>
      <c r="AQ30" s="143">
        <f t="shared" ref="AQ30:BU30" si="91">SUM(AQ31:AQ34)</f>
        <v>0</v>
      </c>
      <c r="AR30" s="143">
        <f t="shared" si="91"/>
        <v>1533.43427079039</v>
      </c>
      <c r="AS30" s="143">
        <f t="shared" si="91"/>
        <v>1</v>
      </c>
      <c r="AT30" s="143">
        <f t="shared" si="91"/>
        <v>0</v>
      </c>
      <c r="AU30" s="143">
        <f t="shared" si="91"/>
        <v>0</v>
      </c>
      <c r="AV30" s="143">
        <f t="shared" si="91"/>
        <v>0</v>
      </c>
      <c r="AW30" s="143">
        <f t="shared" si="91"/>
        <v>0</v>
      </c>
      <c r="AX30" s="143">
        <f t="shared" si="91"/>
        <v>0</v>
      </c>
      <c r="AY30" s="143">
        <f t="shared" si="91"/>
        <v>0</v>
      </c>
      <c r="AZ30" s="143">
        <f t="shared" si="91"/>
        <v>0</v>
      </c>
      <c r="BA30" s="143">
        <f t="shared" si="91"/>
        <v>0</v>
      </c>
      <c r="BB30" s="143">
        <f t="shared" ref="BB30:BQ30" si="92">SUM(BB31:BB34)</f>
        <v>0</v>
      </c>
      <c r="BC30" s="143">
        <f t="shared" si="92"/>
        <v>0</v>
      </c>
      <c r="BD30" s="143">
        <f t="shared" si="92"/>
        <v>0</v>
      </c>
      <c r="BE30" s="143">
        <f t="shared" si="92"/>
        <v>0</v>
      </c>
      <c r="BF30" s="143">
        <f t="shared" si="92"/>
        <v>0</v>
      </c>
      <c r="BG30" s="143">
        <f t="shared" si="92"/>
        <v>0</v>
      </c>
      <c r="BH30" s="143">
        <f t="shared" si="92"/>
        <v>0</v>
      </c>
      <c r="BI30" s="143">
        <f t="shared" si="92"/>
        <v>0</v>
      </c>
      <c r="BJ30" s="143">
        <f t="shared" si="92"/>
        <v>0</v>
      </c>
      <c r="BK30" s="143">
        <f t="shared" si="92"/>
        <v>0</v>
      </c>
      <c r="BL30" s="143">
        <f t="shared" si="92"/>
        <v>0</v>
      </c>
      <c r="BM30" s="143">
        <f t="shared" si="92"/>
        <v>0</v>
      </c>
      <c r="BN30" s="143">
        <f t="shared" si="92"/>
        <v>0</v>
      </c>
      <c r="BO30" s="143">
        <f t="shared" si="92"/>
        <v>0</v>
      </c>
      <c r="BP30" s="143">
        <f t="shared" si="92"/>
        <v>0</v>
      </c>
      <c r="BQ30" s="143">
        <f t="shared" si="92"/>
        <v>0</v>
      </c>
      <c r="BR30" s="143">
        <f t="shared" si="91"/>
        <v>0</v>
      </c>
      <c r="BS30" s="143">
        <f t="shared" si="91"/>
        <v>0</v>
      </c>
      <c r="BT30" s="143">
        <f t="shared" si="91"/>
        <v>0</v>
      </c>
      <c r="BU30" s="143">
        <f t="shared" si="91"/>
        <v>0</v>
      </c>
      <c r="BV30" s="143">
        <f t="shared" ref="BV30:BY30" si="93">SUM(BV31:BV34)</f>
        <v>0</v>
      </c>
      <c r="BW30" s="143">
        <f t="shared" si="93"/>
        <v>0</v>
      </c>
      <c r="BX30" s="143">
        <f t="shared" si="93"/>
        <v>0</v>
      </c>
      <c r="BY30" s="143">
        <f t="shared" si="93"/>
        <v>0</v>
      </c>
      <c r="BZ30" s="143">
        <f t="shared" ref="BZ30:CC30" si="94">SUM(BZ31:BZ34)</f>
        <v>0</v>
      </c>
      <c r="CA30" s="143">
        <f t="shared" si="94"/>
        <v>0</v>
      </c>
      <c r="CB30" s="143">
        <f t="shared" si="94"/>
        <v>0</v>
      </c>
      <c r="CC30" s="143">
        <f t="shared" si="94"/>
        <v>0</v>
      </c>
      <c r="CD30" s="143">
        <f t="shared" ref="CD30:CG30" si="95">SUM(CD31:CD34)</f>
        <v>0</v>
      </c>
      <c r="CE30" s="143">
        <f t="shared" si="95"/>
        <v>0</v>
      </c>
      <c r="CF30" s="143">
        <f t="shared" si="95"/>
        <v>0</v>
      </c>
      <c r="CG30" s="143">
        <f t="shared" si="95"/>
        <v>0</v>
      </c>
      <c r="CH30" s="143">
        <f t="shared" ref="CH30:CK30" si="96">SUM(CH31:CH34)</f>
        <v>0</v>
      </c>
      <c r="CI30" s="143">
        <f t="shared" si="96"/>
        <v>0</v>
      </c>
      <c r="CJ30" s="143">
        <f t="shared" si="96"/>
        <v>0</v>
      </c>
      <c r="CK30" s="143">
        <f t="shared" si="96"/>
        <v>0</v>
      </c>
      <c r="CL30" s="143">
        <f>J30+N30+R30+V30+AL30+Z30+AD30+AH30+AP30+AT30+AX30+BB30+BF30+BJ30+BN30+BR30+BV30+BZ30+CD30</f>
        <v>1349.9693184749999</v>
      </c>
      <c r="CM30" s="143">
        <f>+BT30+BP30+BL30+BH30+BD30+AZ30+AV30+AR30+AN30+AJ30+AF30+AB30+X30+T30+P30+L30+BX30+CB30+CF30+CJ30</f>
        <v>1601.4688792653899</v>
      </c>
    </row>
    <row r="31" spans="1:93" x14ac:dyDescent="0.25">
      <c r="A31" s="53" t="s">
        <v>177</v>
      </c>
      <c r="B31" s="31" t="s">
        <v>176</v>
      </c>
      <c r="C31" s="144">
        <f t="shared" ref="C31:D64" si="97">CL31</f>
        <v>68.034608474999999</v>
      </c>
      <c r="D31" s="144">
        <f t="shared" si="97"/>
        <v>68.034608474999999</v>
      </c>
      <c r="E31" s="143">
        <f t="shared" si="76"/>
        <v>68.034608474999999</v>
      </c>
      <c r="F31" s="143">
        <f t="shared" si="77"/>
        <v>48.512708474999997</v>
      </c>
      <c r="G31" s="143">
        <f t="shared" si="57"/>
        <v>48.512708474999997</v>
      </c>
      <c r="H31" s="143">
        <f t="shared" si="58"/>
        <v>48.512708474999997</v>
      </c>
      <c r="I31" s="143">
        <f t="shared" ref="I31" si="98">D31-L31-P31-T31-X31-AB31</f>
        <v>13.012999999999998</v>
      </c>
      <c r="J31" s="151">
        <v>19.521899999999999</v>
      </c>
      <c r="K31" s="151">
        <v>3</v>
      </c>
      <c r="L31" s="151">
        <f>J31</f>
        <v>19.521899999999999</v>
      </c>
      <c r="M31" s="151">
        <v>3</v>
      </c>
      <c r="N31" s="151">
        <v>0</v>
      </c>
      <c r="O31" s="151">
        <v>0</v>
      </c>
      <c r="P31" s="151">
        <v>0</v>
      </c>
      <c r="Q31" s="151">
        <v>0</v>
      </c>
      <c r="R31" s="151">
        <v>0</v>
      </c>
      <c r="S31" s="151">
        <v>0</v>
      </c>
      <c r="T31" s="151">
        <v>0</v>
      </c>
      <c r="U31" s="151">
        <v>0</v>
      </c>
      <c r="V31" s="151">
        <v>35.499708474999998</v>
      </c>
      <c r="W31" s="151">
        <v>4</v>
      </c>
      <c r="X31" s="151">
        <v>35.499708474999998</v>
      </c>
      <c r="Y31" s="151">
        <v>4</v>
      </c>
      <c r="Z31" s="151">
        <v>0</v>
      </c>
      <c r="AA31" s="151">
        <v>0</v>
      </c>
      <c r="AB31" s="151">
        <v>0</v>
      </c>
      <c r="AC31" s="151">
        <v>0</v>
      </c>
      <c r="AD31" s="151">
        <f>AD27/1.2</f>
        <v>13.013000000000002</v>
      </c>
      <c r="AE31" s="151">
        <v>1</v>
      </c>
      <c r="AF31" s="151">
        <v>0</v>
      </c>
      <c r="AG31" s="151">
        <v>0</v>
      </c>
      <c r="AH31" s="151">
        <v>0</v>
      </c>
      <c r="AI31" s="151">
        <v>0</v>
      </c>
      <c r="AJ31" s="151">
        <v>13.013000000000002</v>
      </c>
      <c r="AK31" s="151">
        <v>1</v>
      </c>
      <c r="AL31" s="151">
        <v>0</v>
      </c>
      <c r="AM31" s="151">
        <v>0</v>
      </c>
      <c r="AN31" s="151">
        <v>0</v>
      </c>
      <c r="AO31" s="151">
        <v>0</v>
      </c>
      <c r="AP31" s="151">
        <v>0</v>
      </c>
      <c r="AQ31" s="151">
        <v>0</v>
      </c>
      <c r="AR31" s="151">
        <v>0</v>
      </c>
      <c r="AS31" s="151">
        <v>0</v>
      </c>
      <c r="AT31" s="151">
        <v>0</v>
      </c>
      <c r="AU31" s="151">
        <v>0</v>
      </c>
      <c r="AV31" s="151">
        <v>0</v>
      </c>
      <c r="AW31" s="151">
        <v>0</v>
      </c>
      <c r="AX31" s="151">
        <v>0</v>
      </c>
      <c r="AY31" s="151">
        <v>0</v>
      </c>
      <c r="AZ31" s="151">
        <v>0</v>
      </c>
      <c r="BA31" s="151">
        <v>0</v>
      </c>
      <c r="BB31" s="151">
        <v>0</v>
      </c>
      <c r="BC31" s="151">
        <v>0</v>
      </c>
      <c r="BD31" s="151">
        <v>0</v>
      </c>
      <c r="BE31" s="151">
        <v>0</v>
      </c>
      <c r="BF31" s="151">
        <v>0</v>
      </c>
      <c r="BG31" s="151">
        <v>0</v>
      </c>
      <c r="BH31" s="151">
        <v>0</v>
      </c>
      <c r="BI31" s="151">
        <v>0</v>
      </c>
      <c r="BJ31" s="151">
        <v>0</v>
      </c>
      <c r="BK31" s="151">
        <v>0</v>
      </c>
      <c r="BL31" s="151">
        <v>0</v>
      </c>
      <c r="BM31" s="151">
        <v>0</v>
      </c>
      <c r="BN31" s="151">
        <v>0</v>
      </c>
      <c r="BO31" s="151">
        <v>0</v>
      </c>
      <c r="BP31" s="151">
        <v>0</v>
      </c>
      <c r="BQ31" s="151">
        <v>0</v>
      </c>
      <c r="BR31" s="151">
        <v>0</v>
      </c>
      <c r="BS31" s="151">
        <v>0</v>
      </c>
      <c r="BT31" s="151">
        <v>0</v>
      </c>
      <c r="BU31" s="151">
        <v>0</v>
      </c>
      <c r="BV31" s="151">
        <v>0</v>
      </c>
      <c r="BW31" s="151">
        <v>0</v>
      </c>
      <c r="BX31" s="151">
        <v>0</v>
      </c>
      <c r="BY31" s="151">
        <v>0</v>
      </c>
      <c r="BZ31" s="151">
        <v>0</v>
      </c>
      <c r="CA31" s="151">
        <v>0</v>
      </c>
      <c r="CB31" s="151">
        <v>0</v>
      </c>
      <c r="CC31" s="151">
        <v>0</v>
      </c>
      <c r="CD31" s="151">
        <v>0</v>
      </c>
      <c r="CE31" s="151">
        <v>0</v>
      </c>
      <c r="CF31" s="151">
        <v>0</v>
      </c>
      <c r="CG31" s="151">
        <v>0</v>
      </c>
      <c r="CH31" s="151">
        <v>0</v>
      </c>
      <c r="CI31" s="151">
        <v>0</v>
      </c>
      <c r="CJ31" s="151">
        <v>0</v>
      </c>
      <c r="CK31" s="151">
        <v>0</v>
      </c>
      <c r="CL31" s="143">
        <f>J31+N31+R31+V31+AL31+Z31+AD31+AH31+AP31+AT31+AX31+BB31+BF31+BJ31+BN31+BR31+BV31+BZ31+CD31</f>
        <v>68.034608474999999</v>
      </c>
      <c r="CM31" s="143">
        <f t="shared" si="83"/>
        <v>68.034608474999999</v>
      </c>
    </row>
    <row r="32" spans="1:93" ht="31.5" x14ac:dyDescent="0.25">
      <c r="A32" s="53" t="s">
        <v>175</v>
      </c>
      <c r="B32" s="31" t="s">
        <v>174</v>
      </c>
      <c r="C32" s="144">
        <f t="shared" si="97"/>
        <v>0</v>
      </c>
      <c r="D32" s="143">
        <f t="shared" si="81"/>
        <v>0</v>
      </c>
      <c r="E32" s="143">
        <f t="shared" si="76"/>
        <v>0</v>
      </c>
      <c r="F32" s="143">
        <f t="shared" si="77"/>
        <v>0</v>
      </c>
      <c r="G32" s="143">
        <f t="shared" si="57"/>
        <v>0</v>
      </c>
      <c r="H32" s="143">
        <f t="shared" si="58"/>
        <v>0</v>
      </c>
      <c r="I32" s="143">
        <f t="shared" ref="I32:I64" si="99">D32-L32-P32-T32-X32</f>
        <v>0</v>
      </c>
      <c r="J32" s="151">
        <v>0</v>
      </c>
      <c r="K32" s="151">
        <v>0</v>
      </c>
      <c r="L32" s="151">
        <v>0</v>
      </c>
      <c r="M32" s="151">
        <v>0</v>
      </c>
      <c r="N32" s="151">
        <v>0</v>
      </c>
      <c r="O32" s="151">
        <v>0</v>
      </c>
      <c r="P32" s="151">
        <v>0</v>
      </c>
      <c r="Q32" s="151">
        <v>0</v>
      </c>
      <c r="R32" s="151">
        <v>0</v>
      </c>
      <c r="S32" s="151">
        <v>0</v>
      </c>
      <c r="T32" s="151">
        <v>0</v>
      </c>
      <c r="U32" s="151">
        <v>0</v>
      </c>
      <c r="V32" s="151">
        <v>0</v>
      </c>
      <c r="W32" s="151">
        <v>0</v>
      </c>
      <c r="X32" s="151">
        <v>0</v>
      </c>
      <c r="Y32" s="151">
        <v>0</v>
      </c>
      <c r="Z32" s="151">
        <v>0</v>
      </c>
      <c r="AA32" s="151">
        <v>0</v>
      </c>
      <c r="AB32" s="151">
        <v>0</v>
      </c>
      <c r="AC32" s="151">
        <v>0</v>
      </c>
      <c r="AD32" s="151">
        <v>0</v>
      </c>
      <c r="AE32" s="151">
        <v>0</v>
      </c>
      <c r="AF32" s="151">
        <v>0</v>
      </c>
      <c r="AG32" s="151">
        <v>0</v>
      </c>
      <c r="AH32" s="151">
        <v>0</v>
      </c>
      <c r="AI32" s="151">
        <v>0</v>
      </c>
      <c r="AJ32" s="151">
        <v>0</v>
      </c>
      <c r="AK32" s="151">
        <v>0</v>
      </c>
      <c r="AL32" s="151">
        <v>0</v>
      </c>
      <c r="AM32" s="151">
        <v>0</v>
      </c>
      <c r="AN32" s="151">
        <v>0</v>
      </c>
      <c r="AO32" s="151">
        <v>0</v>
      </c>
      <c r="AP32" s="151">
        <v>0</v>
      </c>
      <c r="AQ32" s="151">
        <v>0</v>
      </c>
      <c r="AR32" s="151">
        <v>0</v>
      </c>
      <c r="AS32" s="151">
        <v>0</v>
      </c>
      <c r="AT32" s="151">
        <v>0</v>
      </c>
      <c r="AU32" s="151">
        <v>0</v>
      </c>
      <c r="AV32" s="151">
        <v>0</v>
      </c>
      <c r="AW32" s="151">
        <v>0</v>
      </c>
      <c r="AX32" s="151">
        <v>0</v>
      </c>
      <c r="AY32" s="151">
        <v>0</v>
      </c>
      <c r="AZ32" s="151">
        <v>0</v>
      </c>
      <c r="BA32" s="151">
        <v>0</v>
      </c>
      <c r="BB32" s="151">
        <v>0</v>
      </c>
      <c r="BC32" s="151">
        <v>0</v>
      </c>
      <c r="BD32" s="151">
        <v>0</v>
      </c>
      <c r="BE32" s="151">
        <v>0</v>
      </c>
      <c r="BF32" s="151">
        <v>0</v>
      </c>
      <c r="BG32" s="151">
        <v>0</v>
      </c>
      <c r="BH32" s="151">
        <v>0</v>
      </c>
      <c r="BI32" s="151">
        <v>0</v>
      </c>
      <c r="BJ32" s="151">
        <v>0</v>
      </c>
      <c r="BK32" s="151">
        <v>0</v>
      </c>
      <c r="BL32" s="151">
        <v>0</v>
      </c>
      <c r="BM32" s="151">
        <v>0</v>
      </c>
      <c r="BN32" s="151">
        <v>0</v>
      </c>
      <c r="BO32" s="151">
        <v>0</v>
      </c>
      <c r="BP32" s="151">
        <v>0</v>
      </c>
      <c r="BQ32" s="151">
        <v>0</v>
      </c>
      <c r="BR32" s="151">
        <v>0</v>
      </c>
      <c r="BS32" s="151">
        <v>0</v>
      </c>
      <c r="BT32" s="151">
        <v>0</v>
      </c>
      <c r="BU32" s="151">
        <v>0</v>
      </c>
      <c r="BV32" s="151">
        <v>0</v>
      </c>
      <c r="BW32" s="151">
        <v>0</v>
      </c>
      <c r="BX32" s="151">
        <v>0</v>
      </c>
      <c r="BY32" s="151">
        <v>0</v>
      </c>
      <c r="BZ32" s="151">
        <v>0</v>
      </c>
      <c r="CA32" s="151">
        <v>0</v>
      </c>
      <c r="CB32" s="151">
        <v>0</v>
      </c>
      <c r="CC32" s="151">
        <v>0</v>
      </c>
      <c r="CD32" s="151">
        <v>0</v>
      </c>
      <c r="CE32" s="151">
        <v>0</v>
      </c>
      <c r="CF32" s="151">
        <v>0</v>
      </c>
      <c r="CG32" s="151">
        <v>0</v>
      </c>
      <c r="CH32" s="151">
        <v>0</v>
      </c>
      <c r="CI32" s="151">
        <v>0</v>
      </c>
      <c r="CJ32" s="151">
        <v>0</v>
      </c>
      <c r="CK32" s="151">
        <v>0</v>
      </c>
      <c r="CL32" s="143">
        <f t="shared" si="82"/>
        <v>0</v>
      </c>
      <c r="CM32" s="143">
        <f t="shared" si="83"/>
        <v>0</v>
      </c>
    </row>
    <row r="33" spans="1:91" x14ac:dyDescent="0.25">
      <c r="A33" s="53" t="s">
        <v>173</v>
      </c>
      <c r="B33" s="31" t="s">
        <v>172</v>
      </c>
      <c r="C33" s="144">
        <f t="shared" si="97"/>
        <v>0</v>
      </c>
      <c r="D33" s="143">
        <f t="shared" si="81"/>
        <v>0</v>
      </c>
      <c r="E33" s="143">
        <f t="shared" si="76"/>
        <v>0</v>
      </c>
      <c r="F33" s="143">
        <f t="shared" si="77"/>
        <v>0</v>
      </c>
      <c r="G33" s="143">
        <f t="shared" si="57"/>
        <v>0</v>
      </c>
      <c r="H33" s="143">
        <f t="shared" si="58"/>
        <v>0</v>
      </c>
      <c r="I33" s="143">
        <f t="shared" si="99"/>
        <v>0</v>
      </c>
      <c r="J33" s="151">
        <v>0</v>
      </c>
      <c r="K33" s="151">
        <v>0</v>
      </c>
      <c r="L33" s="151">
        <v>0</v>
      </c>
      <c r="M33" s="151">
        <v>0</v>
      </c>
      <c r="N33" s="151">
        <v>0</v>
      </c>
      <c r="O33" s="151">
        <v>0</v>
      </c>
      <c r="P33" s="151">
        <v>0</v>
      </c>
      <c r="Q33" s="151">
        <v>0</v>
      </c>
      <c r="R33" s="151">
        <v>0</v>
      </c>
      <c r="S33" s="151">
        <v>0</v>
      </c>
      <c r="T33" s="151">
        <v>0</v>
      </c>
      <c r="U33" s="151">
        <v>0</v>
      </c>
      <c r="V33" s="151">
        <v>0</v>
      </c>
      <c r="W33" s="151">
        <v>0</v>
      </c>
      <c r="X33" s="151">
        <v>0</v>
      </c>
      <c r="Y33" s="151">
        <v>0</v>
      </c>
      <c r="Z33" s="151">
        <v>0</v>
      </c>
      <c r="AA33" s="151">
        <v>0</v>
      </c>
      <c r="AB33" s="151">
        <v>0</v>
      </c>
      <c r="AC33" s="151">
        <v>0</v>
      </c>
      <c r="AD33" s="151">
        <v>0</v>
      </c>
      <c r="AE33" s="151">
        <v>0</v>
      </c>
      <c r="AF33" s="151">
        <v>0</v>
      </c>
      <c r="AG33" s="151">
        <v>0</v>
      </c>
      <c r="AH33" s="151">
        <v>0</v>
      </c>
      <c r="AI33" s="151">
        <v>0</v>
      </c>
      <c r="AJ33" s="151">
        <v>0</v>
      </c>
      <c r="AK33" s="151">
        <v>0</v>
      </c>
      <c r="AL33" s="151">
        <v>0</v>
      </c>
      <c r="AM33" s="151">
        <v>0</v>
      </c>
      <c r="AN33" s="151">
        <v>0</v>
      </c>
      <c r="AO33" s="151">
        <v>0</v>
      </c>
      <c r="AP33" s="151">
        <v>0</v>
      </c>
      <c r="AQ33" s="151">
        <v>0</v>
      </c>
      <c r="AR33" s="151">
        <v>0</v>
      </c>
      <c r="AS33" s="151">
        <v>0</v>
      </c>
      <c r="AT33" s="151">
        <v>0</v>
      </c>
      <c r="AU33" s="151">
        <v>0</v>
      </c>
      <c r="AV33" s="151">
        <v>0</v>
      </c>
      <c r="AW33" s="151">
        <v>0</v>
      </c>
      <c r="AX33" s="151">
        <v>0</v>
      </c>
      <c r="AY33" s="151">
        <v>0</v>
      </c>
      <c r="AZ33" s="151">
        <v>0</v>
      </c>
      <c r="BA33" s="151">
        <v>0</v>
      </c>
      <c r="BB33" s="151">
        <v>0</v>
      </c>
      <c r="BC33" s="151">
        <v>0</v>
      </c>
      <c r="BD33" s="151">
        <v>0</v>
      </c>
      <c r="BE33" s="151">
        <v>0</v>
      </c>
      <c r="BF33" s="151">
        <v>0</v>
      </c>
      <c r="BG33" s="151">
        <v>0</v>
      </c>
      <c r="BH33" s="151">
        <v>0</v>
      </c>
      <c r="BI33" s="151">
        <v>0</v>
      </c>
      <c r="BJ33" s="151">
        <v>0</v>
      </c>
      <c r="BK33" s="151">
        <v>0</v>
      </c>
      <c r="BL33" s="151">
        <v>0</v>
      </c>
      <c r="BM33" s="151">
        <v>0</v>
      </c>
      <c r="BN33" s="151">
        <v>0</v>
      </c>
      <c r="BO33" s="151">
        <v>0</v>
      </c>
      <c r="BP33" s="151">
        <v>0</v>
      </c>
      <c r="BQ33" s="151">
        <v>0</v>
      </c>
      <c r="BR33" s="151">
        <v>0</v>
      </c>
      <c r="BS33" s="151">
        <v>0</v>
      </c>
      <c r="BT33" s="151">
        <v>0</v>
      </c>
      <c r="BU33" s="151">
        <v>0</v>
      </c>
      <c r="BV33" s="151">
        <v>0</v>
      </c>
      <c r="BW33" s="151">
        <v>0</v>
      </c>
      <c r="BX33" s="151">
        <v>0</v>
      </c>
      <c r="BY33" s="151">
        <v>0</v>
      </c>
      <c r="BZ33" s="151">
        <v>0</v>
      </c>
      <c r="CA33" s="151">
        <v>0</v>
      </c>
      <c r="CB33" s="151">
        <v>0</v>
      </c>
      <c r="CC33" s="151">
        <v>0</v>
      </c>
      <c r="CD33" s="151">
        <v>0</v>
      </c>
      <c r="CE33" s="151">
        <v>0</v>
      </c>
      <c r="CF33" s="151">
        <v>0</v>
      </c>
      <c r="CG33" s="151">
        <v>0</v>
      </c>
      <c r="CH33" s="151">
        <v>0</v>
      </c>
      <c r="CI33" s="151">
        <v>0</v>
      </c>
      <c r="CJ33" s="151">
        <v>0</v>
      </c>
      <c r="CK33" s="151">
        <v>0</v>
      </c>
      <c r="CL33" s="143">
        <f t="shared" si="82"/>
        <v>0</v>
      </c>
      <c r="CM33" s="143">
        <f t="shared" si="83"/>
        <v>0</v>
      </c>
    </row>
    <row r="34" spans="1:91" x14ac:dyDescent="0.25">
      <c r="A34" s="53" t="s">
        <v>171</v>
      </c>
      <c r="B34" s="31" t="s">
        <v>170</v>
      </c>
      <c r="C34" s="144">
        <f t="shared" si="97"/>
        <v>1281.93471</v>
      </c>
      <c r="D34" s="143">
        <f>CM34</f>
        <v>1533.43427079039</v>
      </c>
      <c r="E34" s="143">
        <f t="shared" si="76"/>
        <v>1281.93471</v>
      </c>
      <c r="F34" s="143">
        <f t="shared" si="77"/>
        <v>1281.93471</v>
      </c>
      <c r="G34" s="143">
        <f t="shared" si="57"/>
        <v>1281.93471</v>
      </c>
      <c r="H34" s="143">
        <f t="shared" si="58"/>
        <v>1281.93471</v>
      </c>
      <c r="I34" s="143">
        <f>D34-L34-P34-T34-X34-AB34</f>
        <v>1533.43427079039</v>
      </c>
      <c r="J34" s="151">
        <v>0</v>
      </c>
      <c r="K34" s="151">
        <v>0</v>
      </c>
      <c r="L34" s="151">
        <v>0</v>
      </c>
      <c r="M34" s="151">
        <v>0</v>
      </c>
      <c r="N34" s="151">
        <v>0</v>
      </c>
      <c r="O34" s="151">
        <v>0</v>
      </c>
      <c r="P34" s="151">
        <v>0</v>
      </c>
      <c r="Q34" s="151">
        <v>0</v>
      </c>
      <c r="R34" s="151">
        <v>0</v>
      </c>
      <c r="S34" s="151">
        <v>0</v>
      </c>
      <c r="T34" s="151">
        <v>0</v>
      </c>
      <c r="U34" s="151">
        <v>0</v>
      </c>
      <c r="V34" s="151">
        <v>0</v>
      </c>
      <c r="W34" s="151">
        <v>0</v>
      </c>
      <c r="X34" s="151">
        <v>0</v>
      </c>
      <c r="Y34" s="151">
        <v>0</v>
      </c>
      <c r="Z34" s="151">
        <v>0</v>
      </c>
      <c r="AA34" s="151">
        <v>0</v>
      </c>
      <c r="AB34" s="151">
        <v>0</v>
      </c>
      <c r="AC34" s="151">
        <v>0</v>
      </c>
      <c r="AD34" s="151">
        <v>0</v>
      </c>
      <c r="AE34" s="151">
        <v>0</v>
      </c>
      <c r="AF34" s="151">
        <v>0</v>
      </c>
      <c r="AG34" s="151">
        <v>0</v>
      </c>
      <c r="AH34" s="151">
        <v>0</v>
      </c>
      <c r="AI34" s="151">
        <v>0</v>
      </c>
      <c r="AJ34" s="151">
        <v>0</v>
      </c>
      <c r="AK34" s="151">
        <v>0</v>
      </c>
      <c r="AL34" s="151">
        <v>1281.93471</v>
      </c>
      <c r="AM34" s="151">
        <v>1</v>
      </c>
      <c r="AN34" s="145">
        <v>0</v>
      </c>
      <c r="AO34" s="151">
        <v>0</v>
      </c>
      <c r="AP34" s="151">
        <v>0</v>
      </c>
      <c r="AQ34" s="151">
        <v>0</v>
      </c>
      <c r="AR34" s="151">
        <f>1533434.27079039/1000</f>
        <v>1533.43427079039</v>
      </c>
      <c r="AS34" s="151">
        <v>1</v>
      </c>
      <c r="AT34" s="151">
        <v>0</v>
      </c>
      <c r="AU34" s="151">
        <v>0</v>
      </c>
      <c r="AV34" s="151">
        <v>0</v>
      </c>
      <c r="AW34" s="151">
        <v>0</v>
      </c>
      <c r="AX34" s="151">
        <v>0</v>
      </c>
      <c r="AY34" s="151">
        <v>0</v>
      </c>
      <c r="AZ34" s="151">
        <v>0</v>
      </c>
      <c r="BA34" s="151">
        <v>0</v>
      </c>
      <c r="BB34" s="151">
        <v>0</v>
      </c>
      <c r="BC34" s="151">
        <v>0</v>
      </c>
      <c r="BD34" s="151">
        <v>0</v>
      </c>
      <c r="BE34" s="151">
        <v>0</v>
      </c>
      <c r="BF34" s="151">
        <v>0</v>
      </c>
      <c r="BG34" s="151">
        <v>0</v>
      </c>
      <c r="BH34" s="151">
        <v>0</v>
      </c>
      <c r="BI34" s="151">
        <v>0</v>
      </c>
      <c r="BJ34" s="151">
        <v>0</v>
      </c>
      <c r="BK34" s="151">
        <v>0</v>
      </c>
      <c r="BL34" s="151">
        <v>0</v>
      </c>
      <c r="BM34" s="151">
        <v>0</v>
      </c>
      <c r="BN34" s="151">
        <v>0</v>
      </c>
      <c r="BO34" s="151">
        <v>0</v>
      </c>
      <c r="BP34" s="151">
        <v>0</v>
      </c>
      <c r="BQ34" s="151">
        <v>0</v>
      </c>
      <c r="BR34" s="151">
        <v>0</v>
      </c>
      <c r="BS34" s="151">
        <v>0</v>
      </c>
      <c r="BT34" s="151">
        <v>0</v>
      </c>
      <c r="BU34" s="151">
        <v>0</v>
      </c>
      <c r="BV34" s="151">
        <v>0</v>
      </c>
      <c r="BW34" s="151">
        <v>0</v>
      </c>
      <c r="BX34" s="151">
        <v>0</v>
      </c>
      <c r="BY34" s="151">
        <v>0</v>
      </c>
      <c r="BZ34" s="151">
        <v>0</v>
      </c>
      <c r="CA34" s="151">
        <v>0</v>
      </c>
      <c r="CB34" s="151">
        <v>0</v>
      </c>
      <c r="CC34" s="151">
        <v>0</v>
      </c>
      <c r="CD34" s="151">
        <v>0</v>
      </c>
      <c r="CE34" s="151">
        <v>0</v>
      </c>
      <c r="CF34" s="151">
        <v>0</v>
      </c>
      <c r="CG34" s="151">
        <v>0</v>
      </c>
      <c r="CH34" s="151">
        <v>0</v>
      </c>
      <c r="CI34" s="151">
        <v>0</v>
      </c>
      <c r="CJ34" s="151">
        <v>0</v>
      </c>
      <c r="CK34" s="151">
        <v>0</v>
      </c>
      <c r="CL34" s="143">
        <f t="shared" si="82"/>
        <v>1281.93471</v>
      </c>
      <c r="CM34" s="143">
        <f>+BT34+BP34+BL34+BH34+BD34+AZ34+AV34+AR34+AN34+AJ34+AF34+AB34+X34+T34+P34+L34+BX34+CB34+CF34+CJ34</f>
        <v>1533.43427079039</v>
      </c>
    </row>
    <row r="35" spans="1:91" ht="31.5" x14ac:dyDescent="0.25">
      <c r="A35" s="53" t="s">
        <v>63</v>
      </c>
      <c r="B35" s="52" t="s">
        <v>169</v>
      </c>
      <c r="C35" s="143">
        <f t="shared" si="97"/>
        <v>0</v>
      </c>
      <c r="D35" s="143">
        <f t="shared" si="81"/>
        <v>0</v>
      </c>
      <c r="E35" s="143">
        <f t="shared" si="76"/>
        <v>0</v>
      </c>
      <c r="F35" s="143">
        <f t="shared" si="77"/>
        <v>0</v>
      </c>
      <c r="G35" s="143">
        <f t="shared" si="57"/>
        <v>0</v>
      </c>
      <c r="H35" s="143">
        <f t="shared" si="58"/>
        <v>0</v>
      </c>
      <c r="I35" s="143">
        <f t="shared" si="99"/>
        <v>0</v>
      </c>
      <c r="J35" s="143">
        <f t="shared" ref="J35:AC35" si="100">SUM(J36:J42)</f>
        <v>0</v>
      </c>
      <c r="K35" s="143">
        <f t="shared" si="100"/>
        <v>0</v>
      </c>
      <c r="L35" s="143">
        <f t="shared" si="100"/>
        <v>0</v>
      </c>
      <c r="M35" s="143">
        <f t="shared" si="100"/>
        <v>0</v>
      </c>
      <c r="N35" s="143">
        <f t="shared" si="100"/>
        <v>0</v>
      </c>
      <c r="O35" s="143">
        <f t="shared" si="100"/>
        <v>0</v>
      </c>
      <c r="P35" s="143">
        <f t="shared" si="100"/>
        <v>0</v>
      </c>
      <c r="Q35" s="143">
        <f t="shared" si="100"/>
        <v>0</v>
      </c>
      <c r="R35" s="143">
        <f t="shared" ref="R35:S35" si="101">SUM(R36:R42)</f>
        <v>0</v>
      </c>
      <c r="S35" s="143">
        <f t="shared" si="101"/>
        <v>0</v>
      </c>
      <c r="T35" s="143">
        <f t="shared" ref="T35:V35" si="102">SUM(T36:T42)</f>
        <v>0</v>
      </c>
      <c r="U35" s="143">
        <f t="shared" si="102"/>
        <v>0</v>
      </c>
      <c r="V35" s="143">
        <f t="shared" si="102"/>
        <v>0</v>
      </c>
      <c r="W35" s="143">
        <f t="shared" ref="W35:Y35" si="103">SUM(W36:W42)</f>
        <v>0</v>
      </c>
      <c r="X35" s="143">
        <f t="shared" si="103"/>
        <v>0</v>
      </c>
      <c r="Y35" s="143">
        <f t="shared" si="103"/>
        <v>0</v>
      </c>
      <c r="Z35" s="143">
        <f t="shared" ref="Z35:AA35" si="104">SUM(Z36:Z42)</f>
        <v>0</v>
      </c>
      <c r="AA35" s="143">
        <f t="shared" si="104"/>
        <v>0</v>
      </c>
      <c r="AB35" s="143">
        <f t="shared" si="100"/>
        <v>0</v>
      </c>
      <c r="AC35" s="143">
        <f t="shared" si="100"/>
        <v>0</v>
      </c>
      <c r="AD35" s="143">
        <f t="shared" ref="AD35:AF35" si="105">SUM(AD36:AD42)</f>
        <v>0</v>
      </c>
      <c r="AE35" s="143">
        <f t="shared" si="105"/>
        <v>0</v>
      </c>
      <c r="AF35" s="143">
        <f t="shared" si="105"/>
        <v>0</v>
      </c>
      <c r="AG35" s="143">
        <f t="shared" ref="AG35" si="106">SUM(AG36:AG42)</f>
        <v>0</v>
      </c>
      <c r="AH35" s="143">
        <f t="shared" ref="AH35:AI35" si="107">SUM(AH36:AH42)</f>
        <v>0</v>
      </c>
      <c r="AI35" s="143">
        <f t="shared" si="107"/>
        <v>0</v>
      </c>
      <c r="AJ35" s="143">
        <f t="shared" ref="AJ35" si="108">SUM(AJ36:AJ42)</f>
        <v>0</v>
      </c>
      <c r="AK35" s="143">
        <f t="shared" ref="AK35" si="109">SUM(AK36:AK42)</f>
        <v>0</v>
      </c>
      <c r="AL35" s="143">
        <f t="shared" ref="AL35:AM35" si="110">SUM(AL36:AL42)</f>
        <v>0</v>
      </c>
      <c r="AM35" s="143">
        <f t="shared" si="110"/>
        <v>0</v>
      </c>
      <c r="AN35" s="143">
        <f t="shared" ref="AN35:AO35" si="111">SUM(AN36:AN42)</f>
        <v>0</v>
      </c>
      <c r="AO35" s="143">
        <f t="shared" si="111"/>
        <v>0</v>
      </c>
      <c r="AP35" s="143">
        <f t="shared" ref="AP35" si="112">SUM(AP36:AP42)</f>
        <v>0</v>
      </c>
      <c r="AQ35" s="143">
        <f t="shared" ref="AQ35:BU35" si="113">SUM(AQ36:AQ42)</f>
        <v>0</v>
      </c>
      <c r="AR35" s="143">
        <f t="shared" si="113"/>
        <v>0</v>
      </c>
      <c r="AS35" s="143">
        <f t="shared" si="113"/>
        <v>0</v>
      </c>
      <c r="AT35" s="143">
        <f t="shared" ref="AT35" si="114">SUM(AT36:AT42)</f>
        <v>0</v>
      </c>
      <c r="AU35" s="143">
        <f t="shared" si="113"/>
        <v>0</v>
      </c>
      <c r="AV35" s="143">
        <f t="shared" ref="AV35" si="115">SUM(AV36:AV42)</f>
        <v>0</v>
      </c>
      <c r="AW35" s="143">
        <f t="shared" si="113"/>
        <v>0</v>
      </c>
      <c r="AX35" s="143">
        <f t="shared" si="113"/>
        <v>0</v>
      </c>
      <c r="AY35" s="143">
        <f t="shared" si="113"/>
        <v>0</v>
      </c>
      <c r="AZ35" s="143">
        <f t="shared" si="113"/>
        <v>0</v>
      </c>
      <c r="BA35" s="143">
        <f t="shared" si="113"/>
        <v>0</v>
      </c>
      <c r="BB35" s="143">
        <f t="shared" ref="BB35:BQ35" si="116">SUM(BB36:BB42)</f>
        <v>0</v>
      </c>
      <c r="BC35" s="143">
        <f t="shared" si="116"/>
        <v>0</v>
      </c>
      <c r="BD35" s="143">
        <f t="shared" si="116"/>
        <v>0</v>
      </c>
      <c r="BE35" s="143">
        <f t="shared" si="116"/>
        <v>0</v>
      </c>
      <c r="BF35" s="143">
        <f t="shared" si="116"/>
        <v>0</v>
      </c>
      <c r="BG35" s="143">
        <f t="shared" si="116"/>
        <v>0</v>
      </c>
      <c r="BH35" s="143">
        <f t="shared" si="116"/>
        <v>0</v>
      </c>
      <c r="BI35" s="143">
        <f t="shared" si="116"/>
        <v>0</v>
      </c>
      <c r="BJ35" s="143">
        <f t="shared" si="116"/>
        <v>0</v>
      </c>
      <c r="BK35" s="143">
        <f t="shared" si="116"/>
        <v>0</v>
      </c>
      <c r="BL35" s="143">
        <f t="shared" si="116"/>
        <v>0</v>
      </c>
      <c r="BM35" s="143">
        <f t="shared" si="116"/>
        <v>0</v>
      </c>
      <c r="BN35" s="143">
        <f t="shared" si="116"/>
        <v>0</v>
      </c>
      <c r="BO35" s="143">
        <f t="shared" si="116"/>
        <v>0</v>
      </c>
      <c r="BP35" s="143">
        <f t="shared" si="116"/>
        <v>0</v>
      </c>
      <c r="BQ35" s="143">
        <f t="shared" si="116"/>
        <v>0</v>
      </c>
      <c r="BR35" s="143">
        <f t="shared" si="113"/>
        <v>0</v>
      </c>
      <c r="BS35" s="143">
        <f t="shared" si="113"/>
        <v>0</v>
      </c>
      <c r="BT35" s="143">
        <f t="shared" si="113"/>
        <v>0</v>
      </c>
      <c r="BU35" s="143">
        <f t="shared" si="113"/>
        <v>0</v>
      </c>
      <c r="BV35" s="143">
        <f t="shared" ref="BV35:BY35" si="117">SUM(BV36:BV42)</f>
        <v>0</v>
      </c>
      <c r="BW35" s="143">
        <f t="shared" si="117"/>
        <v>0</v>
      </c>
      <c r="BX35" s="143">
        <f t="shared" si="117"/>
        <v>0</v>
      </c>
      <c r="BY35" s="143">
        <f t="shared" si="117"/>
        <v>0</v>
      </c>
      <c r="BZ35" s="143">
        <f t="shared" ref="BZ35:CC35" si="118">SUM(BZ36:BZ42)</f>
        <v>0</v>
      </c>
      <c r="CA35" s="143">
        <f t="shared" si="118"/>
        <v>0</v>
      </c>
      <c r="CB35" s="143">
        <f t="shared" si="118"/>
        <v>0</v>
      </c>
      <c r="CC35" s="143">
        <f t="shared" si="118"/>
        <v>0</v>
      </c>
      <c r="CD35" s="143">
        <f t="shared" ref="CD35:CG35" si="119">SUM(CD36:CD42)</f>
        <v>0</v>
      </c>
      <c r="CE35" s="143">
        <f t="shared" si="119"/>
        <v>0</v>
      </c>
      <c r="CF35" s="143">
        <f t="shared" si="119"/>
        <v>0</v>
      </c>
      <c r="CG35" s="143">
        <f t="shared" si="119"/>
        <v>0</v>
      </c>
      <c r="CH35" s="143">
        <f t="shared" ref="CH35:CK35" si="120">SUM(CH36:CH42)</f>
        <v>0</v>
      </c>
      <c r="CI35" s="143">
        <f t="shared" si="120"/>
        <v>0</v>
      </c>
      <c r="CJ35" s="143">
        <f t="shared" si="120"/>
        <v>0</v>
      </c>
      <c r="CK35" s="143">
        <f t="shared" si="120"/>
        <v>0</v>
      </c>
      <c r="CL35" s="143">
        <f t="shared" si="82"/>
        <v>0</v>
      </c>
      <c r="CM35" s="143">
        <f t="shared" si="83"/>
        <v>0</v>
      </c>
    </row>
    <row r="36" spans="1:91" ht="31.5" x14ac:dyDescent="0.25">
      <c r="A36" s="50" t="s">
        <v>168</v>
      </c>
      <c r="B36" s="49" t="s">
        <v>167</v>
      </c>
      <c r="C36" s="143">
        <f t="shared" si="97"/>
        <v>0</v>
      </c>
      <c r="D36" s="143">
        <f t="shared" si="81"/>
        <v>0</v>
      </c>
      <c r="E36" s="143">
        <f t="shared" si="76"/>
        <v>0</v>
      </c>
      <c r="F36" s="143">
        <f t="shared" si="77"/>
        <v>0</v>
      </c>
      <c r="G36" s="143">
        <f t="shared" si="57"/>
        <v>0</v>
      </c>
      <c r="H36" s="143">
        <f t="shared" si="58"/>
        <v>0</v>
      </c>
      <c r="I36" s="143">
        <f t="shared" si="99"/>
        <v>0</v>
      </c>
      <c r="J36" s="145">
        <v>0</v>
      </c>
      <c r="K36" s="145">
        <v>0</v>
      </c>
      <c r="L36" s="145">
        <v>0</v>
      </c>
      <c r="M36" s="145">
        <v>0</v>
      </c>
      <c r="N36" s="145">
        <v>0</v>
      </c>
      <c r="O36" s="145">
        <v>0</v>
      </c>
      <c r="P36" s="145">
        <v>0</v>
      </c>
      <c r="Q36" s="145">
        <v>0</v>
      </c>
      <c r="R36" s="145">
        <v>0</v>
      </c>
      <c r="S36" s="145">
        <v>0</v>
      </c>
      <c r="T36" s="145">
        <v>0</v>
      </c>
      <c r="U36" s="145">
        <v>0</v>
      </c>
      <c r="V36" s="145">
        <v>0</v>
      </c>
      <c r="W36" s="145">
        <v>0</v>
      </c>
      <c r="X36" s="145">
        <v>0</v>
      </c>
      <c r="Y36" s="145">
        <v>0</v>
      </c>
      <c r="Z36" s="145">
        <v>0</v>
      </c>
      <c r="AA36" s="145">
        <v>0</v>
      </c>
      <c r="AB36" s="145">
        <v>0</v>
      </c>
      <c r="AC36" s="145">
        <v>0</v>
      </c>
      <c r="AD36" s="145">
        <v>0</v>
      </c>
      <c r="AE36" s="145">
        <v>0</v>
      </c>
      <c r="AF36" s="145">
        <v>0</v>
      </c>
      <c r="AG36" s="145">
        <v>0</v>
      </c>
      <c r="AH36" s="145">
        <v>0</v>
      </c>
      <c r="AI36" s="145">
        <v>0</v>
      </c>
      <c r="AJ36" s="145">
        <v>0</v>
      </c>
      <c r="AK36" s="145">
        <v>0</v>
      </c>
      <c r="AL36" s="145">
        <v>0</v>
      </c>
      <c r="AM36" s="145">
        <v>0</v>
      </c>
      <c r="AN36" s="145">
        <v>0</v>
      </c>
      <c r="AO36" s="145">
        <v>0</v>
      </c>
      <c r="AP36" s="145">
        <v>0</v>
      </c>
      <c r="AQ36" s="145">
        <v>0</v>
      </c>
      <c r="AR36" s="145">
        <v>0</v>
      </c>
      <c r="AS36" s="145">
        <v>0</v>
      </c>
      <c r="AT36" s="145">
        <v>0</v>
      </c>
      <c r="AU36" s="145">
        <v>0</v>
      </c>
      <c r="AV36" s="145">
        <v>0</v>
      </c>
      <c r="AW36" s="145">
        <v>0</v>
      </c>
      <c r="AX36" s="145">
        <v>0</v>
      </c>
      <c r="AY36" s="145">
        <v>0</v>
      </c>
      <c r="AZ36" s="145">
        <v>0</v>
      </c>
      <c r="BA36" s="145">
        <v>0</v>
      </c>
      <c r="BB36" s="145">
        <v>0</v>
      </c>
      <c r="BC36" s="145">
        <v>0</v>
      </c>
      <c r="BD36" s="145">
        <v>0</v>
      </c>
      <c r="BE36" s="145">
        <v>0</v>
      </c>
      <c r="BF36" s="145">
        <v>0</v>
      </c>
      <c r="BG36" s="145">
        <v>0</v>
      </c>
      <c r="BH36" s="145">
        <v>0</v>
      </c>
      <c r="BI36" s="145">
        <v>0</v>
      </c>
      <c r="BJ36" s="145">
        <v>0</v>
      </c>
      <c r="BK36" s="145">
        <v>0</v>
      </c>
      <c r="BL36" s="145">
        <v>0</v>
      </c>
      <c r="BM36" s="145">
        <v>0</v>
      </c>
      <c r="BN36" s="145">
        <v>0</v>
      </c>
      <c r="BO36" s="145">
        <v>0</v>
      </c>
      <c r="BP36" s="145">
        <v>0</v>
      </c>
      <c r="BQ36" s="145">
        <v>0</v>
      </c>
      <c r="BR36" s="145">
        <v>0</v>
      </c>
      <c r="BS36" s="145">
        <v>0</v>
      </c>
      <c r="BT36" s="145">
        <v>0</v>
      </c>
      <c r="BU36" s="145">
        <v>0</v>
      </c>
      <c r="BV36" s="145">
        <v>0</v>
      </c>
      <c r="BW36" s="145">
        <v>0</v>
      </c>
      <c r="BX36" s="145">
        <v>0</v>
      </c>
      <c r="BY36" s="145">
        <v>0</v>
      </c>
      <c r="BZ36" s="145">
        <v>0</v>
      </c>
      <c r="CA36" s="145">
        <v>0</v>
      </c>
      <c r="CB36" s="145">
        <v>0</v>
      </c>
      <c r="CC36" s="145">
        <v>0</v>
      </c>
      <c r="CD36" s="145">
        <v>0</v>
      </c>
      <c r="CE36" s="145">
        <v>0</v>
      </c>
      <c r="CF36" s="145">
        <v>0</v>
      </c>
      <c r="CG36" s="145">
        <v>0</v>
      </c>
      <c r="CH36" s="145">
        <v>0</v>
      </c>
      <c r="CI36" s="145">
        <v>0</v>
      </c>
      <c r="CJ36" s="145">
        <v>0</v>
      </c>
      <c r="CK36" s="145">
        <v>0</v>
      </c>
      <c r="CL36" s="143">
        <f t="shared" si="82"/>
        <v>0</v>
      </c>
      <c r="CM36" s="143">
        <f t="shared" si="83"/>
        <v>0</v>
      </c>
    </row>
    <row r="37" spans="1:91" x14ac:dyDescent="0.25">
      <c r="A37" s="50" t="s">
        <v>166</v>
      </c>
      <c r="B37" s="49" t="s">
        <v>156</v>
      </c>
      <c r="C37" s="143">
        <f t="shared" si="97"/>
        <v>0</v>
      </c>
      <c r="D37" s="143">
        <f t="shared" si="81"/>
        <v>0</v>
      </c>
      <c r="E37" s="143">
        <f t="shared" si="76"/>
        <v>0</v>
      </c>
      <c r="F37" s="143">
        <f t="shared" si="77"/>
        <v>0</v>
      </c>
      <c r="G37" s="143">
        <f t="shared" si="57"/>
        <v>0</v>
      </c>
      <c r="H37" s="143">
        <f t="shared" si="58"/>
        <v>0</v>
      </c>
      <c r="I37" s="143">
        <f t="shared" si="99"/>
        <v>0</v>
      </c>
      <c r="J37" s="145">
        <v>0</v>
      </c>
      <c r="K37" s="145">
        <v>0</v>
      </c>
      <c r="L37" s="145">
        <v>0</v>
      </c>
      <c r="M37" s="145">
        <v>0</v>
      </c>
      <c r="N37" s="145">
        <v>0</v>
      </c>
      <c r="O37" s="145">
        <v>0</v>
      </c>
      <c r="P37" s="146">
        <v>0</v>
      </c>
      <c r="Q37" s="145">
        <v>0</v>
      </c>
      <c r="R37" s="145">
        <v>0</v>
      </c>
      <c r="S37" s="145">
        <v>0</v>
      </c>
      <c r="T37" s="145">
        <v>0</v>
      </c>
      <c r="U37" s="145">
        <v>0</v>
      </c>
      <c r="V37" s="145">
        <v>0</v>
      </c>
      <c r="W37" s="145">
        <v>0</v>
      </c>
      <c r="X37" s="145">
        <v>0</v>
      </c>
      <c r="Y37" s="145">
        <v>0</v>
      </c>
      <c r="Z37" s="145">
        <v>0</v>
      </c>
      <c r="AA37" s="145">
        <v>0</v>
      </c>
      <c r="AB37" s="145">
        <v>0</v>
      </c>
      <c r="AC37" s="145">
        <v>0</v>
      </c>
      <c r="AD37" s="145">
        <v>0</v>
      </c>
      <c r="AE37" s="145">
        <v>0</v>
      </c>
      <c r="AF37" s="145">
        <v>0</v>
      </c>
      <c r="AG37" s="145">
        <v>0</v>
      </c>
      <c r="AH37" s="145">
        <v>0</v>
      </c>
      <c r="AI37" s="145">
        <v>0</v>
      </c>
      <c r="AJ37" s="145">
        <v>0</v>
      </c>
      <c r="AK37" s="145">
        <v>0</v>
      </c>
      <c r="AL37" s="145">
        <v>0</v>
      </c>
      <c r="AM37" s="145">
        <v>0</v>
      </c>
      <c r="AN37" s="145">
        <v>0</v>
      </c>
      <c r="AO37" s="145">
        <v>0</v>
      </c>
      <c r="AP37" s="145">
        <v>0</v>
      </c>
      <c r="AQ37" s="145">
        <v>0</v>
      </c>
      <c r="AR37" s="145">
        <v>0</v>
      </c>
      <c r="AS37" s="145">
        <v>0</v>
      </c>
      <c r="AT37" s="145">
        <v>0</v>
      </c>
      <c r="AU37" s="145">
        <v>0</v>
      </c>
      <c r="AV37" s="145">
        <v>0</v>
      </c>
      <c r="AW37" s="145">
        <v>0</v>
      </c>
      <c r="AX37" s="145">
        <v>0</v>
      </c>
      <c r="AY37" s="145">
        <v>0</v>
      </c>
      <c r="AZ37" s="145">
        <v>0</v>
      </c>
      <c r="BA37" s="145">
        <v>0</v>
      </c>
      <c r="BB37" s="145">
        <v>0</v>
      </c>
      <c r="BC37" s="145">
        <v>0</v>
      </c>
      <c r="BD37" s="145">
        <v>0</v>
      </c>
      <c r="BE37" s="145">
        <v>0</v>
      </c>
      <c r="BF37" s="145">
        <v>0</v>
      </c>
      <c r="BG37" s="145">
        <v>0</v>
      </c>
      <c r="BH37" s="145">
        <v>0</v>
      </c>
      <c r="BI37" s="145">
        <v>0</v>
      </c>
      <c r="BJ37" s="145">
        <v>0</v>
      </c>
      <c r="BK37" s="145">
        <v>0</v>
      </c>
      <c r="BL37" s="145">
        <v>0</v>
      </c>
      <c r="BM37" s="145">
        <v>0</v>
      </c>
      <c r="BN37" s="145">
        <v>0</v>
      </c>
      <c r="BO37" s="145">
        <v>0</v>
      </c>
      <c r="BP37" s="145">
        <v>0</v>
      </c>
      <c r="BQ37" s="145">
        <v>0</v>
      </c>
      <c r="BR37" s="145">
        <v>0</v>
      </c>
      <c r="BS37" s="145">
        <v>0</v>
      </c>
      <c r="BT37" s="145">
        <v>0</v>
      </c>
      <c r="BU37" s="145">
        <v>0</v>
      </c>
      <c r="BV37" s="145">
        <v>0</v>
      </c>
      <c r="BW37" s="145">
        <v>0</v>
      </c>
      <c r="BX37" s="145">
        <v>0</v>
      </c>
      <c r="BY37" s="145">
        <v>0</v>
      </c>
      <c r="BZ37" s="145">
        <v>0</v>
      </c>
      <c r="CA37" s="145">
        <v>0</v>
      </c>
      <c r="CB37" s="145">
        <v>0</v>
      </c>
      <c r="CC37" s="145">
        <v>0</v>
      </c>
      <c r="CD37" s="145">
        <v>0</v>
      </c>
      <c r="CE37" s="145">
        <v>0</v>
      </c>
      <c r="CF37" s="145">
        <v>0</v>
      </c>
      <c r="CG37" s="145">
        <v>0</v>
      </c>
      <c r="CH37" s="145">
        <v>0</v>
      </c>
      <c r="CI37" s="145">
        <v>0</v>
      </c>
      <c r="CJ37" s="145">
        <v>0</v>
      </c>
      <c r="CK37" s="145">
        <v>0</v>
      </c>
      <c r="CL37" s="143">
        <f t="shared" si="82"/>
        <v>0</v>
      </c>
      <c r="CM37" s="143">
        <f t="shared" si="83"/>
        <v>0</v>
      </c>
    </row>
    <row r="38" spans="1:91" x14ac:dyDescent="0.25">
      <c r="A38" s="50" t="s">
        <v>165</v>
      </c>
      <c r="B38" s="49" t="s">
        <v>154</v>
      </c>
      <c r="C38" s="143">
        <f t="shared" si="97"/>
        <v>0</v>
      </c>
      <c r="D38" s="143">
        <f>CM38</f>
        <v>0</v>
      </c>
      <c r="E38" s="143">
        <f t="shared" si="76"/>
        <v>0</v>
      </c>
      <c r="F38" s="143">
        <f t="shared" si="77"/>
        <v>0</v>
      </c>
      <c r="G38" s="143">
        <f t="shared" si="57"/>
        <v>0</v>
      </c>
      <c r="H38" s="143">
        <f t="shared" si="58"/>
        <v>0</v>
      </c>
      <c r="I38" s="143">
        <f t="shared" si="99"/>
        <v>0</v>
      </c>
      <c r="J38" s="145">
        <v>0</v>
      </c>
      <c r="K38" s="145">
        <v>0</v>
      </c>
      <c r="L38" s="145">
        <v>0</v>
      </c>
      <c r="M38" s="145">
        <v>0</v>
      </c>
      <c r="N38" s="145">
        <v>0</v>
      </c>
      <c r="O38" s="145">
        <v>0</v>
      </c>
      <c r="P38" s="146">
        <v>0</v>
      </c>
      <c r="Q38" s="145">
        <v>0</v>
      </c>
      <c r="R38" s="145">
        <v>0</v>
      </c>
      <c r="S38" s="145">
        <v>0</v>
      </c>
      <c r="T38" s="145">
        <v>0</v>
      </c>
      <c r="U38" s="145">
        <v>0</v>
      </c>
      <c r="V38" s="145">
        <v>0</v>
      </c>
      <c r="W38" s="145">
        <v>0</v>
      </c>
      <c r="X38" s="145">
        <v>0</v>
      </c>
      <c r="Y38" s="145">
        <v>0</v>
      </c>
      <c r="Z38" s="145">
        <v>0</v>
      </c>
      <c r="AA38" s="145">
        <v>0</v>
      </c>
      <c r="AB38" s="145">
        <v>0</v>
      </c>
      <c r="AC38" s="145">
        <v>0</v>
      </c>
      <c r="AD38" s="145">
        <v>0</v>
      </c>
      <c r="AE38" s="145">
        <v>0</v>
      </c>
      <c r="AF38" s="145">
        <v>0</v>
      </c>
      <c r="AG38" s="145">
        <v>0</v>
      </c>
      <c r="AH38" s="145">
        <v>0</v>
      </c>
      <c r="AI38" s="145">
        <v>0</v>
      </c>
      <c r="AJ38" s="145">
        <v>0</v>
      </c>
      <c r="AK38" s="145">
        <v>0</v>
      </c>
      <c r="AL38" s="145">
        <v>0</v>
      </c>
      <c r="AM38" s="145">
        <v>0</v>
      </c>
      <c r="AN38" s="145">
        <v>0</v>
      </c>
      <c r="AO38" s="145">
        <v>0</v>
      </c>
      <c r="AP38" s="145">
        <v>0</v>
      </c>
      <c r="AQ38" s="145">
        <v>0</v>
      </c>
      <c r="AR38" s="145">
        <v>0</v>
      </c>
      <c r="AS38" s="145">
        <v>0</v>
      </c>
      <c r="AT38" s="145">
        <v>0</v>
      </c>
      <c r="AU38" s="145">
        <v>0</v>
      </c>
      <c r="AV38" s="145">
        <v>0</v>
      </c>
      <c r="AW38" s="145">
        <v>0</v>
      </c>
      <c r="AX38" s="145">
        <v>0</v>
      </c>
      <c r="AY38" s="145">
        <v>0</v>
      </c>
      <c r="AZ38" s="145">
        <v>0</v>
      </c>
      <c r="BA38" s="145">
        <v>0</v>
      </c>
      <c r="BB38" s="145">
        <v>0</v>
      </c>
      <c r="BC38" s="145">
        <v>0</v>
      </c>
      <c r="BD38" s="145">
        <v>0</v>
      </c>
      <c r="BE38" s="145">
        <v>0</v>
      </c>
      <c r="BF38" s="145">
        <v>0</v>
      </c>
      <c r="BG38" s="145">
        <v>0</v>
      </c>
      <c r="BH38" s="145">
        <v>0</v>
      </c>
      <c r="BI38" s="145">
        <v>0</v>
      </c>
      <c r="BJ38" s="145">
        <v>0</v>
      </c>
      <c r="BK38" s="145">
        <v>0</v>
      </c>
      <c r="BL38" s="145">
        <v>0</v>
      </c>
      <c r="BM38" s="145">
        <v>0</v>
      </c>
      <c r="BN38" s="145">
        <v>0</v>
      </c>
      <c r="BO38" s="145">
        <v>0</v>
      </c>
      <c r="BP38" s="145">
        <v>0</v>
      </c>
      <c r="BQ38" s="145">
        <v>0</v>
      </c>
      <c r="BR38" s="145">
        <v>0</v>
      </c>
      <c r="BS38" s="145">
        <v>0</v>
      </c>
      <c r="BT38" s="145">
        <v>0</v>
      </c>
      <c r="BU38" s="145">
        <v>0</v>
      </c>
      <c r="BV38" s="145">
        <v>0</v>
      </c>
      <c r="BW38" s="145">
        <v>0</v>
      </c>
      <c r="BX38" s="145">
        <v>0</v>
      </c>
      <c r="BY38" s="145">
        <v>0</v>
      </c>
      <c r="BZ38" s="145">
        <v>0</v>
      </c>
      <c r="CA38" s="145">
        <v>0</v>
      </c>
      <c r="CB38" s="145">
        <v>0</v>
      </c>
      <c r="CC38" s="145">
        <v>0</v>
      </c>
      <c r="CD38" s="145">
        <v>0</v>
      </c>
      <c r="CE38" s="145">
        <v>0</v>
      </c>
      <c r="CF38" s="145">
        <v>0</v>
      </c>
      <c r="CG38" s="145">
        <v>0</v>
      </c>
      <c r="CH38" s="145">
        <v>0</v>
      </c>
      <c r="CI38" s="145">
        <v>0</v>
      </c>
      <c r="CJ38" s="145">
        <v>0</v>
      </c>
      <c r="CK38" s="145">
        <v>0</v>
      </c>
      <c r="CL38" s="143">
        <f t="shared" si="82"/>
        <v>0</v>
      </c>
      <c r="CM38" s="143">
        <f t="shared" si="83"/>
        <v>0</v>
      </c>
    </row>
    <row r="39" spans="1:91" ht="31.5" x14ac:dyDescent="0.25">
      <c r="A39" s="50" t="s">
        <v>164</v>
      </c>
      <c r="B39" s="31" t="s">
        <v>152</v>
      </c>
      <c r="C39" s="143">
        <f t="shared" si="97"/>
        <v>0</v>
      </c>
      <c r="D39" s="143">
        <f t="shared" si="81"/>
        <v>0</v>
      </c>
      <c r="E39" s="143">
        <f t="shared" si="76"/>
        <v>0</v>
      </c>
      <c r="F39" s="143">
        <f t="shared" si="77"/>
        <v>0</v>
      </c>
      <c r="G39" s="143">
        <f t="shared" si="57"/>
        <v>0</v>
      </c>
      <c r="H39" s="143">
        <f t="shared" si="58"/>
        <v>0</v>
      </c>
      <c r="I39" s="143">
        <f t="shared" si="99"/>
        <v>0</v>
      </c>
      <c r="J39" s="145">
        <v>0</v>
      </c>
      <c r="K39" s="145">
        <v>0</v>
      </c>
      <c r="L39" s="145">
        <v>0</v>
      </c>
      <c r="M39" s="145">
        <v>0</v>
      </c>
      <c r="N39" s="145">
        <v>0</v>
      </c>
      <c r="O39" s="145">
        <v>0</v>
      </c>
      <c r="P39" s="146">
        <v>0</v>
      </c>
      <c r="Q39" s="145">
        <v>0</v>
      </c>
      <c r="R39" s="145">
        <v>0</v>
      </c>
      <c r="S39" s="145">
        <v>0</v>
      </c>
      <c r="T39" s="145">
        <v>0</v>
      </c>
      <c r="U39" s="145">
        <v>0</v>
      </c>
      <c r="V39" s="145">
        <v>0</v>
      </c>
      <c r="W39" s="145">
        <v>0</v>
      </c>
      <c r="X39" s="145">
        <v>0</v>
      </c>
      <c r="Y39" s="145">
        <v>0</v>
      </c>
      <c r="Z39" s="145">
        <v>0</v>
      </c>
      <c r="AA39" s="145">
        <v>0</v>
      </c>
      <c r="AB39" s="145">
        <v>0</v>
      </c>
      <c r="AC39" s="145">
        <v>0</v>
      </c>
      <c r="AD39" s="145">
        <v>0</v>
      </c>
      <c r="AE39" s="145">
        <v>0</v>
      </c>
      <c r="AF39" s="145">
        <v>0</v>
      </c>
      <c r="AG39" s="145">
        <v>0</v>
      </c>
      <c r="AH39" s="145">
        <v>0</v>
      </c>
      <c r="AI39" s="145">
        <v>0</v>
      </c>
      <c r="AJ39" s="145">
        <v>0</v>
      </c>
      <c r="AK39" s="145">
        <v>0</v>
      </c>
      <c r="AL39" s="145">
        <v>0</v>
      </c>
      <c r="AM39" s="145">
        <v>0</v>
      </c>
      <c r="AN39" s="145">
        <v>0</v>
      </c>
      <c r="AO39" s="145">
        <v>0</v>
      </c>
      <c r="AP39" s="145">
        <v>0</v>
      </c>
      <c r="AQ39" s="145">
        <v>0</v>
      </c>
      <c r="AR39" s="145">
        <v>0</v>
      </c>
      <c r="AS39" s="145">
        <v>0</v>
      </c>
      <c r="AT39" s="145">
        <v>0</v>
      </c>
      <c r="AU39" s="145">
        <v>0</v>
      </c>
      <c r="AV39" s="145">
        <v>0</v>
      </c>
      <c r="AW39" s="145">
        <v>0</v>
      </c>
      <c r="AX39" s="145">
        <v>0</v>
      </c>
      <c r="AY39" s="145">
        <v>0</v>
      </c>
      <c r="AZ39" s="145">
        <v>0</v>
      </c>
      <c r="BA39" s="145">
        <v>0</v>
      </c>
      <c r="BB39" s="145">
        <v>0</v>
      </c>
      <c r="BC39" s="145">
        <v>0</v>
      </c>
      <c r="BD39" s="145">
        <v>0</v>
      </c>
      <c r="BE39" s="145">
        <v>0</v>
      </c>
      <c r="BF39" s="145">
        <v>0</v>
      </c>
      <c r="BG39" s="145">
        <v>0</v>
      </c>
      <c r="BH39" s="145">
        <v>0</v>
      </c>
      <c r="BI39" s="145">
        <v>0</v>
      </c>
      <c r="BJ39" s="145">
        <v>0</v>
      </c>
      <c r="BK39" s="145">
        <v>0</v>
      </c>
      <c r="BL39" s="145">
        <v>0</v>
      </c>
      <c r="BM39" s="145">
        <v>0</v>
      </c>
      <c r="BN39" s="145">
        <v>0</v>
      </c>
      <c r="BO39" s="145">
        <v>0</v>
      </c>
      <c r="BP39" s="145">
        <v>0</v>
      </c>
      <c r="BQ39" s="145">
        <v>0</v>
      </c>
      <c r="BR39" s="145">
        <v>0</v>
      </c>
      <c r="BS39" s="145">
        <v>0</v>
      </c>
      <c r="BT39" s="145">
        <v>0</v>
      </c>
      <c r="BU39" s="145">
        <v>0</v>
      </c>
      <c r="BV39" s="145">
        <v>0</v>
      </c>
      <c r="BW39" s="145">
        <v>0</v>
      </c>
      <c r="BX39" s="145">
        <v>0</v>
      </c>
      <c r="BY39" s="145">
        <v>0</v>
      </c>
      <c r="BZ39" s="145">
        <v>0</v>
      </c>
      <c r="CA39" s="145">
        <v>0</v>
      </c>
      <c r="CB39" s="145">
        <v>0</v>
      </c>
      <c r="CC39" s="145">
        <v>0</v>
      </c>
      <c r="CD39" s="145">
        <v>0</v>
      </c>
      <c r="CE39" s="145">
        <v>0</v>
      </c>
      <c r="CF39" s="145">
        <v>0</v>
      </c>
      <c r="CG39" s="145">
        <v>0</v>
      </c>
      <c r="CH39" s="145">
        <v>0</v>
      </c>
      <c r="CI39" s="145">
        <v>0</v>
      </c>
      <c r="CJ39" s="145">
        <v>0</v>
      </c>
      <c r="CK39" s="145">
        <v>0</v>
      </c>
      <c r="CL39" s="143">
        <f t="shared" si="82"/>
        <v>0</v>
      </c>
      <c r="CM39" s="143">
        <f t="shared" si="83"/>
        <v>0</v>
      </c>
    </row>
    <row r="40" spans="1:91" ht="31.5" x14ac:dyDescent="0.25">
      <c r="A40" s="50" t="s">
        <v>163</v>
      </c>
      <c r="B40" s="31" t="s">
        <v>150</v>
      </c>
      <c r="C40" s="143">
        <f t="shared" si="97"/>
        <v>0</v>
      </c>
      <c r="D40" s="143">
        <f t="shared" si="81"/>
        <v>0</v>
      </c>
      <c r="E40" s="143">
        <f t="shared" si="76"/>
        <v>0</v>
      </c>
      <c r="F40" s="143">
        <f t="shared" si="77"/>
        <v>0</v>
      </c>
      <c r="G40" s="143">
        <f t="shared" si="57"/>
        <v>0</v>
      </c>
      <c r="H40" s="143">
        <f t="shared" si="58"/>
        <v>0</v>
      </c>
      <c r="I40" s="143">
        <f t="shared" si="99"/>
        <v>0</v>
      </c>
      <c r="J40" s="145">
        <v>0</v>
      </c>
      <c r="K40" s="145">
        <v>0</v>
      </c>
      <c r="L40" s="145">
        <v>0</v>
      </c>
      <c r="M40" s="145">
        <v>0</v>
      </c>
      <c r="N40" s="145">
        <v>0</v>
      </c>
      <c r="O40" s="145">
        <v>0</v>
      </c>
      <c r="P40" s="146">
        <v>0</v>
      </c>
      <c r="Q40" s="145">
        <v>0</v>
      </c>
      <c r="R40" s="145">
        <v>0</v>
      </c>
      <c r="S40" s="145">
        <v>0</v>
      </c>
      <c r="T40" s="145">
        <v>0</v>
      </c>
      <c r="U40" s="145">
        <v>0</v>
      </c>
      <c r="V40" s="145">
        <v>0</v>
      </c>
      <c r="W40" s="145">
        <v>0</v>
      </c>
      <c r="X40" s="145">
        <v>0</v>
      </c>
      <c r="Y40" s="145">
        <v>0</v>
      </c>
      <c r="Z40" s="145">
        <v>0</v>
      </c>
      <c r="AA40" s="145">
        <v>0</v>
      </c>
      <c r="AB40" s="145">
        <v>0</v>
      </c>
      <c r="AC40" s="145">
        <v>0</v>
      </c>
      <c r="AD40" s="145">
        <v>0</v>
      </c>
      <c r="AE40" s="145">
        <v>0</v>
      </c>
      <c r="AF40" s="145">
        <v>0</v>
      </c>
      <c r="AG40" s="145">
        <v>0</v>
      </c>
      <c r="AH40" s="145">
        <v>0</v>
      </c>
      <c r="AI40" s="145">
        <v>0</v>
      </c>
      <c r="AJ40" s="145">
        <v>0</v>
      </c>
      <c r="AK40" s="145">
        <v>0</v>
      </c>
      <c r="AL40" s="145">
        <v>0</v>
      </c>
      <c r="AM40" s="145">
        <v>0</v>
      </c>
      <c r="AN40" s="145">
        <v>0</v>
      </c>
      <c r="AO40" s="145">
        <v>0</v>
      </c>
      <c r="AP40" s="145">
        <v>0</v>
      </c>
      <c r="AQ40" s="145">
        <v>0</v>
      </c>
      <c r="AR40" s="145">
        <v>0</v>
      </c>
      <c r="AS40" s="145">
        <v>0</v>
      </c>
      <c r="AT40" s="145">
        <v>0</v>
      </c>
      <c r="AU40" s="145">
        <v>0</v>
      </c>
      <c r="AV40" s="145">
        <v>0</v>
      </c>
      <c r="AW40" s="145">
        <v>0</v>
      </c>
      <c r="AX40" s="145">
        <v>0</v>
      </c>
      <c r="AY40" s="145">
        <v>0</v>
      </c>
      <c r="AZ40" s="145">
        <v>0</v>
      </c>
      <c r="BA40" s="145">
        <v>0</v>
      </c>
      <c r="BB40" s="145">
        <v>0</v>
      </c>
      <c r="BC40" s="145">
        <v>0</v>
      </c>
      <c r="BD40" s="145">
        <v>0</v>
      </c>
      <c r="BE40" s="145">
        <v>0</v>
      </c>
      <c r="BF40" s="145">
        <v>0</v>
      </c>
      <c r="BG40" s="145">
        <v>0</v>
      </c>
      <c r="BH40" s="145">
        <v>0</v>
      </c>
      <c r="BI40" s="145">
        <v>0</v>
      </c>
      <c r="BJ40" s="145">
        <v>0</v>
      </c>
      <c r="BK40" s="145">
        <v>0</v>
      </c>
      <c r="BL40" s="145">
        <v>0</v>
      </c>
      <c r="BM40" s="145">
        <v>0</v>
      </c>
      <c r="BN40" s="145">
        <v>0</v>
      </c>
      <c r="BO40" s="145">
        <v>0</v>
      </c>
      <c r="BP40" s="145">
        <v>0</v>
      </c>
      <c r="BQ40" s="145">
        <v>0</v>
      </c>
      <c r="BR40" s="145">
        <v>0</v>
      </c>
      <c r="BS40" s="145">
        <v>0</v>
      </c>
      <c r="BT40" s="145">
        <v>0</v>
      </c>
      <c r="BU40" s="145">
        <v>0</v>
      </c>
      <c r="BV40" s="145">
        <v>0</v>
      </c>
      <c r="BW40" s="145">
        <v>0</v>
      </c>
      <c r="BX40" s="145">
        <v>0</v>
      </c>
      <c r="BY40" s="145">
        <v>0</v>
      </c>
      <c r="BZ40" s="145">
        <v>0</v>
      </c>
      <c r="CA40" s="145">
        <v>0</v>
      </c>
      <c r="CB40" s="145">
        <v>0</v>
      </c>
      <c r="CC40" s="145">
        <v>0</v>
      </c>
      <c r="CD40" s="145">
        <v>0</v>
      </c>
      <c r="CE40" s="145">
        <v>0</v>
      </c>
      <c r="CF40" s="145">
        <v>0</v>
      </c>
      <c r="CG40" s="145">
        <v>0</v>
      </c>
      <c r="CH40" s="145">
        <v>0</v>
      </c>
      <c r="CI40" s="145">
        <v>0</v>
      </c>
      <c r="CJ40" s="145">
        <v>0</v>
      </c>
      <c r="CK40" s="145">
        <v>0</v>
      </c>
      <c r="CL40" s="143">
        <f t="shared" si="82"/>
        <v>0</v>
      </c>
      <c r="CM40" s="143">
        <f t="shared" si="83"/>
        <v>0</v>
      </c>
    </row>
    <row r="41" spans="1:91" x14ac:dyDescent="0.25">
      <c r="A41" s="50" t="s">
        <v>162</v>
      </c>
      <c r="B41" s="31" t="s">
        <v>148</v>
      </c>
      <c r="C41" s="143">
        <f t="shared" si="97"/>
        <v>0</v>
      </c>
      <c r="D41" s="143">
        <f t="shared" si="81"/>
        <v>0</v>
      </c>
      <c r="E41" s="143">
        <f t="shared" si="76"/>
        <v>0</v>
      </c>
      <c r="F41" s="143">
        <f t="shared" si="77"/>
        <v>0</v>
      </c>
      <c r="G41" s="143">
        <f t="shared" si="57"/>
        <v>0</v>
      </c>
      <c r="H41" s="143">
        <f t="shared" si="58"/>
        <v>0</v>
      </c>
      <c r="I41" s="143">
        <f t="shared" si="99"/>
        <v>0</v>
      </c>
      <c r="J41" s="145">
        <v>0</v>
      </c>
      <c r="K41" s="145">
        <v>0</v>
      </c>
      <c r="L41" s="145">
        <v>0</v>
      </c>
      <c r="M41" s="145">
        <v>0</v>
      </c>
      <c r="N41" s="145">
        <v>0</v>
      </c>
      <c r="O41" s="145">
        <v>0</v>
      </c>
      <c r="P41" s="146">
        <v>0</v>
      </c>
      <c r="Q41" s="145">
        <v>0</v>
      </c>
      <c r="R41" s="145">
        <v>0</v>
      </c>
      <c r="S41" s="145">
        <v>0</v>
      </c>
      <c r="T41" s="145">
        <v>0</v>
      </c>
      <c r="U41" s="145">
        <v>0</v>
      </c>
      <c r="V41" s="145">
        <v>0</v>
      </c>
      <c r="W41" s="145">
        <v>0</v>
      </c>
      <c r="X41" s="145">
        <v>0</v>
      </c>
      <c r="Y41" s="145">
        <v>0</v>
      </c>
      <c r="Z41" s="145">
        <v>0</v>
      </c>
      <c r="AA41" s="145">
        <v>0</v>
      </c>
      <c r="AB41" s="145">
        <v>0</v>
      </c>
      <c r="AC41" s="145">
        <v>0</v>
      </c>
      <c r="AD41" s="145">
        <v>0</v>
      </c>
      <c r="AE41" s="145">
        <v>0</v>
      </c>
      <c r="AF41" s="145">
        <v>0</v>
      </c>
      <c r="AG41" s="145">
        <v>0</v>
      </c>
      <c r="AH41" s="145">
        <v>0</v>
      </c>
      <c r="AI41" s="145">
        <v>0</v>
      </c>
      <c r="AJ41" s="145">
        <v>0</v>
      </c>
      <c r="AK41" s="145">
        <v>0</v>
      </c>
      <c r="AL41" s="145">
        <v>0</v>
      </c>
      <c r="AM41" s="145">
        <v>0</v>
      </c>
      <c r="AN41" s="145">
        <v>0</v>
      </c>
      <c r="AO41" s="145">
        <v>0</v>
      </c>
      <c r="AP41" s="145">
        <v>0</v>
      </c>
      <c r="AQ41" s="145">
        <v>0</v>
      </c>
      <c r="AR41" s="145">
        <v>0</v>
      </c>
      <c r="AS41" s="145">
        <v>0</v>
      </c>
      <c r="AT41" s="145">
        <v>0</v>
      </c>
      <c r="AU41" s="145">
        <v>0</v>
      </c>
      <c r="AV41" s="145">
        <v>0</v>
      </c>
      <c r="AW41" s="145">
        <v>0</v>
      </c>
      <c r="AX41" s="145">
        <v>0</v>
      </c>
      <c r="AY41" s="145">
        <v>0</v>
      </c>
      <c r="AZ41" s="145">
        <v>0</v>
      </c>
      <c r="BA41" s="145">
        <v>0</v>
      </c>
      <c r="BB41" s="145">
        <v>0</v>
      </c>
      <c r="BC41" s="145">
        <v>0</v>
      </c>
      <c r="BD41" s="145">
        <v>0</v>
      </c>
      <c r="BE41" s="145">
        <v>0</v>
      </c>
      <c r="BF41" s="145">
        <v>0</v>
      </c>
      <c r="BG41" s="145">
        <v>0</v>
      </c>
      <c r="BH41" s="145">
        <v>0</v>
      </c>
      <c r="BI41" s="145">
        <v>0</v>
      </c>
      <c r="BJ41" s="145">
        <v>0</v>
      </c>
      <c r="BK41" s="145">
        <v>0</v>
      </c>
      <c r="BL41" s="145">
        <v>0</v>
      </c>
      <c r="BM41" s="145">
        <v>0</v>
      </c>
      <c r="BN41" s="145">
        <v>0</v>
      </c>
      <c r="BO41" s="145">
        <v>0</v>
      </c>
      <c r="BP41" s="145">
        <v>0</v>
      </c>
      <c r="BQ41" s="145">
        <v>0</v>
      </c>
      <c r="BR41" s="145">
        <v>0</v>
      </c>
      <c r="BS41" s="145">
        <v>0</v>
      </c>
      <c r="BT41" s="145">
        <v>0</v>
      </c>
      <c r="BU41" s="145">
        <v>0</v>
      </c>
      <c r="BV41" s="145">
        <v>0</v>
      </c>
      <c r="BW41" s="145">
        <v>0</v>
      </c>
      <c r="BX41" s="145">
        <v>0</v>
      </c>
      <c r="BY41" s="145">
        <v>0</v>
      </c>
      <c r="BZ41" s="145">
        <v>0</v>
      </c>
      <c r="CA41" s="145">
        <v>0</v>
      </c>
      <c r="CB41" s="145">
        <v>0</v>
      </c>
      <c r="CC41" s="145">
        <v>0</v>
      </c>
      <c r="CD41" s="145">
        <v>0</v>
      </c>
      <c r="CE41" s="145">
        <v>0</v>
      </c>
      <c r="CF41" s="145">
        <v>0</v>
      </c>
      <c r="CG41" s="145">
        <v>0</v>
      </c>
      <c r="CH41" s="145">
        <v>0</v>
      </c>
      <c r="CI41" s="145">
        <v>0</v>
      </c>
      <c r="CJ41" s="145">
        <v>0</v>
      </c>
      <c r="CK41" s="145">
        <v>0</v>
      </c>
      <c r="CL41" s="143">
        <f t="shared" si="82"/>
        <v>0</v>
      </c>
      <c r="CM41" s="143">
        <f t="shared" si="83"/>
        <v>0</v>
      </c>
    </row>
    <row r="42" spans="1:91" ht="18.75" x14ac:dyDescent="0.25">
      <c r="A42" s="50" t="s">
        <v>161</v>
      </c>
      <c r="B42" s="49" t="s">
        <v>146</v>
      </c>
      <c r="C42" s="143">
        <f t="shared" si="97"/>
        <v>0</v>
      </c>
      <c r="D42" s="143">
        <f t="shared" si="81"/>
        <v>0</v>
      </c>
      <c r="E42" s="143">
        <f t="shared" si="76"/>
        <v>0</v>
      </c>
      <c r="F42" s="143">
        <f t="shared" si="77"/>
        <v>0</v>
      </c>
      <c r="G42" s="143">
        <f t="shared" si="57"/>
        <v>0</v>
      </c>
      <c r="H42" s="143">
        <f t="shared" si="58"/>
        <v>0</v>
      </c>
      <c r="I42" s="143">
        <f t="shared" si="99"/>
        <v>0</v>
      </c>
      <c r="J42" s="145">
        <v>0</v>
      </c>
      <c r="K42" s="145">
        <v>0</v>
      </c>
      <c r="L42" s="145">
        <v>0</v>
      </c>
      <c r="M42" s="145">
        <v>0</v>
      </c>
      <c r="N42" s="145">
        <v>0</v>
      </c>
      <c r="O42" s="145">
        <v>0</v>
      </c>
      <c r="P42" s="147">
        <v>0</v>
      </c>
      <c r="Q42" s="145">
        <v>0</v>
      </c>
      <c r="R42" s="145">
        <v>0</v>
      </c>
      <c r="S42" s="145">
        <v>0</v>
      </c>
      <c r="T42" s="145">
        <v>0</v>
      </c>
      <c r="U42" s="145">
        <v>0</v>
      </c>
      <c r="V42" s="145">
        <v>0</v>
      </c>
      <c r="W42" s="145">
        <v>0</v>
      </c>
      <c r="X42" s="145">
        <v>0</v>
      </c>
      <c r="Y42" s="145">
        <v>0</v>
      </c>
      <c r="Z42" s="145">
        <v>0</v>
      </c>
      <c r="AA42" s="145">
        <v>0</v>
      </c>
      <c r="AB42" s="145">
        <v>0</v>
      </c>
      <c r="AC42" s="145">
        <v>0</v>
      </c>
      <c r="AD42" s="145">
        <v>0</v>
      </c>
      <c r="AE42" s="145">
        <v>0</v>
      </c>
      <c r="AF42" s="145">
        <v>0</v>
      </c>
      <c r="AG42" s="145">
        <v>0</v>
      </c>
      <c r="AH42" s="145">
        <v>0</v>
      </c>
      <c r="AI42" s="145">
        <v>0</v>
      </c>
      <c r="AJ42" s="145">
        <v>0</v>
      </c>
      <c r="AK42" s="145">
        <v>0</v>
      </c>
      <c r="AL42" s="145">
        <v>0</v>
      </c>
      <c r="AM42" s="145">
        <v>0</v>
      </c>
      <c r="AN42" s="145">
        <v>0</v>
      </c>
      <c r="AO42" s="145">
        <v>0</v>
      </c>
      <c r="AP42" s="145">
        <v>0</v>
      </c>
      <c r="AQ42" s="145">
        <v>0</v>
      </c>
      <c r="AR42" s="145">
        <v>0</v>
      </c>
      <c r="AS42" s="145">
        <v>0</v>
      </c>
      <c r="AT42" s="145">
        <v>0</v>
      </c>
      <c r="AU42" s="145">
        <v>0</v>
      </c>
      <c r="AV42" s="145">
        <v>0</v>
      </c>
      <c r="AW42" s="145">
        <v>0</v>
      </c>
      <c r="AX42" s="145">
        <v>0</v>
      </c>
      <c r="AY42" s="145">
        <v>0</v>
      </c>
      <c r="AZ42" s="145">
        <v>0</v>
      </c>
      <c r="BA42" s="145">
        <v>0</v>
      </c>
      <c r="BB42" s="145">
        <v>0</v>
      </c>
      <c r="BC42" s="145">
        <v>0</v>
      </c>
      <c r="BD42" s="145">
        <v>0</v>
      </c>
      <c r="BE42" s="145">
        <v>0</v>
      </c>
      <c r="BF42" s="145">
        <v>0</v>
      </c>
      <c r="BG42" s="145">
        <v>0</v>
      </c>
      <c r="BH42" s="145">
        <v>0</v>
      </c>
      <c r="BI42" s="145">
        <v>0</v>
      </c>
      <c r="BJ42" s="145">
        <v>0</v>
      </c>
      <c r="BK42" s="145">
        <v>0</v>
      </c>
      <c r="BL42" s="145">
        <v>0</v>
      </c>
      <c r="BM42" s="145">
        <v>0</v>
      </c>
      <c r="BN42" s="145">
        <v>0</v>
      </c>
      <c r="BO42" s="145">
        <v>0</v>
      </c>
      <c r="BP42" s="145">
        <v>0</v>
      </c>
      <c r="BQ42" s="145">
        <v>0</v>
      </c>
      <c r="BR42" s="145">
        <v>0</v>
      </c>
      <c r="BS42" s="145">
        <v>0</v>
      </c>
      <c r="BT42" s="145">
        <v>0</v>
      </c>
      <c r="BU42" s="145">
        <v>0</v>
      </c>
      <c r="BV42" s="145">
        <v>0</v>
      </c>
      <c r="BW42" s="145">
        <v>0</v>
      </c>
      <c r="BX42" s="145">
        <v>0</v>
      </c>
      <c r="BY42" s="145">
        <v>0</v>
      </c>
      <c r="BZ42" s="145">
        <v>0</v>
      </c>
      <c r="CA42" s="145">
        <v>0</v>
      </c>
      <c r="CB42" s="145">
        <v>0</v>
      </c>
      <c r="CC42" s="145">
        <v>0</v>
      </c>
      <c r="CD42" s="145">
        <v>0</v>
      </c>
      <c r="CE42" s="145">
        <v>0</v>
      </c>
      <c r="CF42" s="145">
        <v>0</v>
      </c>
      <c r="CG42" s="145">
        <v>0</v>
      </c>
      <c r="CH42" s="145">
        <v>0</v>
      </c>
      <c r="CI42" s="145">
        <v>0</v>
      </c>
      <c r="CJ42" s="145">
        <v>0</v>
      </c>
      <c r="CK42" s="145">
        <v>0</v>
      </c>
      <c r="CL42" s="143">
        <f t="shared" si="82"/>
        <v>0</v>
      </c>
      <c r="CM42" s="143">
        <f t="shared" si="83"/>
        <v>0</v>
      </c>
    </row>
    <row r="43" spans="1:91" x14ac:dyDescent="0.25">
      <c r="A43" s="53" t="s">
        <v>62</v>
      </c>
      <c r="B43" s="52" t="s">
        <v>160</v>
      </c>
      <c r="C43" s="143">
        <f t="shared" si="97"/>
        <v>1349.9693184749999</v>
      </c>
      <c r="D43" s="143">
        <f>D50</f>
        <v>1601.4685459320501</v>
      </c>
      <c r="E43" s="143">
        <f t="shared" si="76"/>
        <v>1349.9693184749999</v>
      </c>
      <c r="F43" s="143">
        <f t="shared" si="77"/>
        <v>1349.9693184749999</v>
      </c>
      <c r="G43" s="143">
        <f t="shared" si="57"/>
        <v>1349.9693184749999</v>
      </c>
      <c r="H43" s="143">
        <f t="shared" si="58"/>
        <v>1349.9693184749999</v>
      </c>
      <c r="I43" s="143">
        <f>D43-L43-P43-T43-X43-AB43</f>
        <v>1601.4685459320501</v>
      </c>
      <c r="J43" s="143">
        <f t="shared" ref="J43:AC43" si="121">SUM(J44:J50)</f>
        <v>0</v>
      </c>
      <c r="K43" s="143">
        <f t="shared" si="121"/>
        <v>0</v>
      </c>
      <c r="L43" s="143">
        <f t="shared" si="121"/>
        <v>0</v>
      </c>
      <c r="M43" s="143">
        <f t="shared" si="121"/>
        <v>0</v>
      </c>
      <c r="N43" s="143">
        <f t="shared" si="121"/>
        <v>0</v>
      </c>
      <c r="O43" s="143">
        <f t="shared" si="121"/>
        <v>0</v>
      </c>
      <c r="P43" s="143">
        <f t="shared" si="121"/>
        <v>0</v>
      </c>
      <c r="Q43" s="143">
        <f t="shared" si="121"/>
        <v>0</v>
      </c>
      <c r="R43" s="143">
        <f t="shared" si="121"/>
        <v>0</v>
      </c>
      <c r="S43" s="143">
        <f t="shared" si="121"/>
        <v>0</v>
      </c>
      <c r="T43" s="143">
        <f t="shared" ref="T43:V43" si="122">SUM(T44:T50)</f>
        <v>0</v>
      </c>
      <c r="U43" s="143">
        <f t="shared" si="122"/>
        <v>0</v>
      </c>
      <c r="V43" s="143">
        <f t="shared" si="122"/>
        <v>0</v>
      </c>
      <c r="W43" s="143">
        <f t="shared" ref="W43:AA43" si="123">SUM(W44:W50)</f>
        <v>0</v>
      </c>
      <c r="X43" s="143">
        <f t="shared" si="123"/>
        <v>0</v>
      </c>
      <c r="Y43" s="143">
        <f t="shared" si="123"/>
        <v>0</v>
      </c>
      <c r="Z43" s="143">
        <f t="shared" si="123"/>
        <v>0</v>
      </c>
      <c r="AA43" s="143">
        <f t="shared" si="123"/>
        <v>0</v>
      </c>
      <c r="AB43" s="143">
        <f t="shared" si="121"/>
        <v>0</v>
      </c>
      <c r="AC43" s="143">
        <f t="shared" si="121"/>
        <v>0</v>
      </c>
      <c r="AD43" s="143">
        <f t="shared" ref="AD43:AE43" si="124">SUM(AD44:AD50)</f>
        <v>0</v>
      </c>
      <c r="AE43" s="143">
        <f t="shared" si="124"/>
        <v>0</v>
      </c>
      <c r="AF43" s="143">
        <f t="shared" ref="AF43" si="125">SUM(AF44:AF50)</f>
        <v>0</v>
      </c>
      <c r="AG43" s="143">
        <f t="shared" ref="AG43:AI43" si="126">SUM(AG44:AG50)</f>
        <v>0</v>
      </c>
      <c r="AH43" s="143">
        <f t="shared" si="126"/>
        <v>0</v>
      </c>
      <c r="AI43" s="143">
        <f t="shared" si="126"/>
        <v>0</v>
      </c>
      <c r="AJ43" s="143">
        <f t="shared" ref="AJ43" si="127">SUM(AJ44:AJ50)</f>
        <v>0</v>
      </c>
      <c r="AK43" s="143">
        <f t="shared" ref="AK43" si="128">SUM(AK44:AK50)</f>
        <v>0</v>
      </c>
      <c r="AL43" s="143">
        <f t="shared" ref="AL43:AM43" si="129">SUM(AL44:AL50)</f>
        <v>1349.9693184749999</v>
      </c>
      <c r="AM43" s="143">
        <f t="shared" si="129"/>
        <v>4</v>
      </c>
      <c r="AN43" s="143">
        <f t="shared" ref="AN43:AP43" si="130">SUM(AN44:AN50)</f>
        <v>0</v>
      </c>
      <c r="AO43" s="143">
        <f t="shared" si="130"/>
        <v>0</v>
      </c>
      <c r="AP43" s="143">
        <f t="shared" si="130"/>
        <v>0</v>
      </c>
      <c r="AQ43" s="143">
        <f t="shared" ref="AQ43:BU43" si="131">SUM(AQ44:AQ50)</f>
        <v>0</v>
      </c>
      <c r="AR43" s="143">
        <f t="shared" ref="AR43:AS43" si="132">SUM(AR44:AR50)</f>
        <v>1601.4685459320501</v>
      </c>
      <c r="AS43" s="143">
        <f t="shared" si="132"/>
        <v>1</v>
      </c>
      <c r="AT43" s="143">
        <f t="shared" ref="AT43" si="133">SUM(AT44:AT50)</f>
        <v>0</v>
      </c>
      <c r="AU43" s="143">
        <f t="shared" si="131"/>
        <v>0</v>
      </c>
      <c r="AV43" s="143">
        <f t="shared" ref="AV43" si="134">SUM(AV44:AV50)</f>
        <v>0</v>
      </c>
      <c r="AW43" s="143">
        <f t="shared" si="131"/>
        <v>0</v>
      </c>
      <c r="AX43" s="143">
        <f t="shared" si="131"/>
        <v>0</v>
      </c>
      <c r="AY43" s="143">
        <f t="shared" si="131"/>
        <v>0</v>
      </c>
      <c r="AZ43" s="143">
        <f t="shared" si="131"/>
        <v>0</v>
      </c>
      <c r="BA43" s="143">
        <f t="shared" si="131"/>
        <v>0</v>
      </c>
      <c r="BB43" s="143">
        <f t="shared" ref="BB43:BQ43" si="135">SUM(BB44:BB50)</f>
        <v>0</v>
      </c>
      <c r="BC43" s="143">
        <f t="shared" si="135"/>
        <v>0</v>
      </c>
      <c r="BD43" s="143">
        <f t="shared" si="135"/>
        <v>0</v>
      </c>
      <c r="BE43" s="143">
        <f t="shared" si="135"/>
        <v>0</v>
      </c>
      <c r="BF43" s="143">
        <f t="shared" si="135"/>
        <v>0</v>
      </c>
      <c r="BG43" s="143">
        <f t="shared" si="135"/>
        <v>0</v>
      </c>
      <c r="BH43" s="143">
        <f t="shared" si="135"/>
        <v>0</v>
      </c>
      <c r="BI43" s="143">
        <f t="shared" si="135"/>
        <v>0</v>
      </c>
      <c r="BJ43" s="143">
        <f t="shared" si="135"/>
        <v>0</v>
      </c>
      <c r="BK43" s="143">
        <f t="shared" si="135"/>
        <v>0</v>
      </c>
      <c r="BL43" s="143">
        <f t="shared" si="135"/>
        <v>0</v>
      </c>
      <c r="BM43" s="143">
        <f t="shared" si="135"/>
        <v>0</v>
      </c>
      <c r="BN43" s="143">
        <f t="shared" si="135"/>
        <v>0</v>
      </c>
      <c r="BO43" s="143">
        <f t="shared" si="135"/>
        <v>0</v>
      </c>
      <c r="BP43" s="143">
        <f t="shared" si="135"/>
        <v>0</v>
      </c>
      <c r="BQ43" s="143">
        <f t="shared" si="135"/>
        <v>0</v>
      </c>
      <c r="BR43" s="143">
        <f t="shared" si="131"/>
        <v>0</v>
      </c>
      <c r="BS43" s="143">
        <f t="shared" si="131"/>
        <v>0</v>
      </c>
      <c r="BT43" s="143">
        <f t="shared" si="131"/>
        <v>0</v>
      </c>
      <c r="BU43" s="143">
        <f t="shared" si="131"/>
        <v>0</v>
      </c>
      <c r="BV43" s="143">
        <f t="shared" ref="BV43:BY43" si="136">SUM(BV44:BV50)</f>
        <v>0</v>
      </c>
      <c r="BW43" s="143">
        <f t="shared" si="136"/>
        <v>0</v>
      </c>
      <c r="BX43" s="143">
        <f t="shared" si="136"/>
        <v>0</v>
      </c>
      <c r="BY43" s="143">
        <f t="shared" si="136"/>
        <v>0</v>
      </c>
      <c r="BZ43" s="143">
        <f t="shared" ref="BZ43:CC43" si="137">SUM(BZ44:BZ50)</f>
        <v>0</v>
      </c>
      <c r="CA43" s="143">
        <f t="shared" si="137"/>
        <v>0</v>
      </c>
      <c r="CB43" s="143">
        <f t="shared" si="137"/>
        <v>0</v>
      </c>
      <c r="CC43" s="143">
        <f t="shared" si="137"/>
        <v>0</v>
      </c>
      <c r="CD43" s="143">
        <f t="shared" ref="CD43:CG43" si="138">SUM(CD44:CD50)</f>
        <v>0</v>
      </c>
      <c r="CE43" s="143">
        <f t="shared" si="138"/>
        <v>0</v>
      </c>
      <c r="CF43" s="143">
        <f t="shared" si="138"/>
        <v>0</v>
      </c>
      <c r="CG43" s="143">
        <f t="shared" si="138"/>
        <v>0</v>
      </c>
      <c r="CH43" s="143">
        <f t="shared" ref="CH43:CK43" si="139">SUM(CH44:CH50)</f>
        <v>0</v>
      </c>
      <c r="CI43" s="143">
        <f t="shared" si="139"/>
        <v>0</v>
      </c>
      <c r="CJ43" s="143">
        <f t="shared" si="139"/>
        <v>0</v>
      </c>
      <c r="CK43" s="143">
        <f t="shared" si="139"/>
        <v>0</v>
      </c>
      <c r="CL43" s="143">
        <f t="shared" si="82"/>
        <v>1349.9693184749999</v>
      </c>
      <c r="CM43" s="143">
        <f t="shared" si="83"/>
        <v>1601.4685459320501</v>
      </c>
    </row>
    <row r="44" spans="1:91" x14ac:dyDescent="0.25">
      <c r="A44" s="50" t="s">
        <v>159</v>
      </c>
      <c r="B44" s="31" t="s">
        <v>158</v>
      </c>
      <c r="C44" s="143">
        <f t="shared" si="97"/>
        <v>0</v>
      </c>
      <c r="D44" s="143">
        <f t="shared" ref="D44:D51" si="140">C44</f>
        <v>0</v>
      </c>
      <c r="E44" s="143">
        <f t="shared" si="76"/>
        <v>0</v>
      </c>
      <c r="F44" s="143">
        <f t="shared" si="77"/>
        <v>0</v>
      </c>
      <c r="G44" s="143">
        <f t="shared" si="57"/>
        <v>0</v>
      </c>
      <c r="H44" s="143">
        <f t="shared" si="58"/>
        <v>0</v>
      </c>
      <c r="I44" s="143">
        <f t="shared" si="99"/>
        <v>0</v>
      </c>
      <c r="J44" s="145">
        <v>0</v>
      </c>
      <c r="K44" s="145">
        <v>0</v>
      </c>
      <c r="L44" s="145">
        <v>0</v>
      </c>
      <c r="M44" s="145">
        <v>0</v>
      </c>
      <c r="N44" s="145">
        <v>0</v>
      </c>
      <c r="O44" s="145">
        <v>0</v>
      </c>
      <c r="P44" s="147">
        <v>0</v>
      </c>
      <c r="Q44" s="145">
        <v>0</v>
      </c>
      <c r="R44" s="145">
        <v>0</v>
      </c>
      <c r="S44" s="145">
        <v>0</v>
      </c>
      <c r="T44" s="145">
        <v>0</v>
      </c>
      <c r="U44" s="145">
        <v>0</v>
      </c>
      <c r="V44" s="145">
        <v>0</v>
      </c>
      <c r="W44" s="145">
        <v>0</v>
      </c>
      <c r="X44" s="145">
        <v>0</v>
      </c>
      <c r="Y44" s="145">
        <v>0</v>
      </c>
      <c r="Z44" s="145">
        <v>0</v>
      </c>
      <c r="AA44" s="145">
        <v>0</v>
      </c>
      <c r="AB44" s="145">
        <v>0</v>
      </c>
      <c r="AC44" s="145">
        <v>0</v>
      </c>
      <c r="AD44" s="145">
        <v>0</v>
      </c>
      <c r="AE44" s="145">
        <v>0</v>
      </c>
      <c r="AF44" s="145">
        <v>0</v>
      </c>
      <c r="AG44" s="145">
        <v>0</v>
      </c>
      <c r="AH44" s="145">
        <v>0</v>
      </c>
      <c r="AI44" s="145">
        <v>0</v>
      </c>
      <c r="AJ44" s="145">
        <v>0</v>
      </c>
      <c r="AK44" s="145">
        <v>0</v>
      </c>
      <c r="AL44" s="145">
        <v>0</v>
      </c>
      <c r="AM44" s="145">
        <v>0</v>
      </c>
      <c r="AN44" s="145">
        <v>0</v>
      </c>
      <c r="AO44" s="145">
        <v>0</v>
      </c>
      <c r="AP44" s="145">
        <v>0</v>
      </c>
      <c r="AQ44" s="145">
        <v>0</v>
      </c>
      <c r="AR44" s="145">
        <v>0</v>
      </c>
      <c r="AS44" s="145">
        <v>0</v>
      </c>
      <c r="AT44" s="145">
        <v>0</v>
      </c>
      <c r="AU44" s="145">
        <v>0</v>
      </c>
      <c r="AV44" s="145">
        <v>0</v>
      </c>
      <c r="AW44" s="145">
        <v>0</v>
      </c>
      <c r="AX44" s="145">
        <v>0</v>
      </c>
      <c r="AY44" s="145">
        <v>0</v>
      </c>
      <c r="AZ44" s="145">
        <v>0</v>
      </c>
      <c r="BA44" s="145">
        <v>0</v>
      </c>
      <c r="BB44" s="145">
        <v>0</v>
      </c>
      <c r="BC44" s="145">
        <v>0</v>
      </c>
      <c r="BD44" s="145">
        <v>0</v>
      </c>
      <c r="BE44" s="145">
        <v>0</v>
      </c>
      <c r="BF44" s="145">
        <v>0</v>
      </c>
      <c r="BG44" s="145">
        <v>0</v>
      </c>
      <c r="BH44" s="145">
        <v>0</v>
      </c>
      <c r="BI44" s="145">
        <v>0</v>
      </c>
      <c r="BJ44" s="145">
        <v>0</v>
      </c>
      <c r="BK44" s="145">
        <v>0</v>
      </c>
      <c r="BL44" s="145">
        <v>0</v>
      </c>
      <c r="BM44" s="145">
        <v>0</v>
      </c>
      <c r="BN44" s="145">
        <v>0</v>
      </c>
      <c r="BO44" s="145">
        <v>0</v>
      </c>
      <c r="BP44" s="145">
        <v>0</v>
      </c>
      <c r="BQ44" s="145">
        <v>0</v>
      </c>
      <c r="BR44" s="145">
        <v>0</v>
      </c>
      <c r="BS44" s="145">
        <v>0</v>
      </c>
      <c r="BT44" s="145">
        <v>0</v>
      </c>
      <c r="BU44" s="145">
        <v>0</v>
      </c>
      <c r="BV44" s="145">
        <v>0</v>
      </c>
      <c r="BW44" s="145">
        <v>0</v>
      </c>
      <c r="BX44" s="145">
        <v>0</v>
      </c>
      <c r="BY44" s="145">
        <v>0</v>
      </c>
      <c r="BZ44" s="145">
        <v>0</v>
      </c>
      <c r="CA44" s="145">
        <v>0</v>
      </c>
      <c r="CB44" s="145">
        <v>0</v>
      </c>
      <c r="CC44" s="145">
        <v>0</v>
      </c>
      <c r="CD44" s="145">
        <v>0</v>
      </c>
      <c r="CE44" s="145">
        <v>0</v>
      </c>
      <c r="CF44" s="145">
        <v>0</v>
      </c>
      <c r="CG44" s="145">
        <v>0</v>
      </c>
      <c r="CH44" s="145">
        <v>0</v>
      </c>
      <c r="CI44" s="145">
        <v>0</v>
      </c>
      <c r="CJ44" s="145">
        <v>0</v>
      </c>
      <c r="CK44" s="145">
        <v>0</v>
      </c>
      <c r="CL44" s="143">
        <f t="shared" si="82"/>
        <v>0</v>
      </c>
      <c r="CM44" s="143">
        <f t="shared" si="83"/>
        <v>0</v>
      </c>
    </row>
    <row r="45" spans="1:91" x14ac:dyDescent="0.25">
      <c r="A45" s="50" t="s">
        <v>157</v>
      </c>
      <c r="B45" s="31" t="s">
        <v>156</v>
      </c>
      <c r="C45" s="143">
        <f t="shared" si="97"/>
        <v>0</v>
      </c>
      <c r="D45" s="143">
        <f t="shared" si="140"/>
        <v>0</v>
      </c>
      <c r="E45" s="143">
        <f t="shared" si="76"/>
        <v>0</v>
      </c>
      <c r="F45" s="143">
        <f t="shared" si="77"/>
        <v>0</v>
      </c>
      <c r="G45" s="143">
        <f t="shared" si="57"/>
        <v>0</v>
      </c>
      <c r="H45" s="143">
        <f t="shared" si="58"/>
        <v>0</v>
      </c>
      <c r="I45" s="143">
        <f t="shared" si="99"/>
        <v>0</v>
      </c>
      <c r="J45" s="145">
        <v>0</v>
      </c>
      <c r="K45" s="145">
        <v>0</v>
      </c>
      <c r="L45" s="145">
        <v>0</v>
      </c>
      <c r="M45" s="145">
        <v>0</v>
      </c>
      <c r="N45" s="145">
        <v>0</v>
      </c>
      <c r="O45" s="145">
        <v>0</v>
      </c>
      <c r="P45" s="146">
        <v>0</v>
      </c>
      <c r="Q45" s="145">
        <v>0</v>
      </c>
      <c r="R45" s="145">
        <v>0</v>
      </c>
      <c r="S45" s="145">
        <v>0</v>
      </c>
      <c r="T45" s="145">
        <v>0</v>
      </c>
      <c r="U45" s="145">
        <v>0</v>
      </c>
      <c r="V45" s="145">
        <v>0</v>
      </c>
      <c r="W45" s="145">
        <v>0</v>
      </c>
      <c r="X45" s="145">
        <v>0</v>
      </c>
      <c r="Y45" s="145">
        <v>0</v>
      </c>
      <c r="Z45" s="145">
        <v>0</v>
      </c>
      <c r="AA45" s="145">
        <v>0</v>
      </c>
      <c r="AB45" s="145">
        <v>0</v>
      </c>
      <c r="AC45" s="145">
        <v>0</v>
      </c>
      <c r="AD45" s="145">
        <v>0</v>
      </c>
      <c r="AE45" s="145">
        <v>0</v>
      </c>
      <c r="AF45" s="145">
        <v>0</v>
      </c>
      <c r="AG45" s="145">
        <v>0</v>
      </c>
      <c r="AH45" s="145">
        <v>0</v>
      </c>
      <c r="AI45" s="145">
        <v>0</v>
      </c>
      <c r="AJ45" s="145">
        <v>0</v>
      </c>
      <c r="AK45" s="145">
        <v>0</v>
      </c>
      <c r="AL45" s="145">
        <v>0</v>
      </c>
      <c r="AM45" s="145">
        <v>0</v>
      </c>
      <c r="AN45" s="145">
        <v>0</v>
      </c>
      <c r="AO45" s="145">
        <v>0</v>
      </c>
      <c r="AP45" s="145">
        <v>0</v>
      </c>
      <c r="AQ45" s="145">
        <v>0</v>
      </c>
      <c r="AR45" s="145">
        <v>0</v>
      </c>
      <c r="AS45" s="145">
        <v>0</v>
      </c>
      <c r="AT45" s="145">
        <v>0</v>
      </c>
      <c r="AU45" s="145">
        <v>0</v>
      </c>
      <c r="AV45" s="145">
        <v>0</v>
      </c>
      <c r="AW45" s="145">
        <v>0</v>
      </c>
      <c r="AX45" s="145">
        <v>0</v>
      </c>
      <c r="AY45" s="145">
        <v>0</v>
      </c>
      <c r="AZ45" s="145">
        <v>0</v>
      </c>
      <c r="BA45" s="145">
        <v>0</v>
      </c>
      <c r="BB45" s="145">
        <v>0</v>
      </c>
      <c r="BC45" s="145">
        <v>0</v>
      </c>
      <c r="BD45" s="145">
        <v>0</v>
      </c>
      <c r="BE45" s="145">
        <v>0</v>
      </c>
      <c r="BF45" s="145">
        <v>0</v>
      </c>
      <c r="BG45" s="145">
        <v>0</v>
      </c>
      <c r="BH45" s="145">
        <v>0</v>
      </c>
      <c r="BI45" s="145">
        <v>0</v>
      </c>
      <c r="BJ45" s="145">
        <v>0</v>
      </c>
      <c r="BK45" s="145">
        <v>0</v>
      </c>
      <c r="BL45" s="145">
        <v>0</v>
      </c>
      <c r="BM45" s="145">
        <v>0</v>
      </c>
      <c r="BN45" s="145">
        <v>0</v>
      </c>
      <c r="BO45" s="145">
        <v>0</v>
      </c>
      <c r="BP45" s="145">
        <v>0</v>
      </c>
      <c r="BQ45" s="145">
        <v>0</v>
      </c>
      <c r="BR45" s="145">
        <v>0</v>
      </c>
      <c r="BS45" s="145">
        <v>0</v>
      </c>
      <c r="BT45" s="145">
        <v>0</v>
      </c>
      <c r="BU45" s="145">
        <v>0</v>
      </c>
      <c r="BV45" s="145">
        <v>0</v>
      </c>
      <c r="BW45" s="145">
        <v>0</v>
      </c>
      <c r="BX45" s="145">
        <v>0</v>
      </c>
      <c r="BY45" s="145">
        <v>0</v>
      </c>
      <c r="BZ45" s="145">
        <v>0</v>
      </c>
      <c r="CA45" s="145">
        <v>0</v>
      </c>
      <c r="CB45" s="145">
        <v>0</v>
      </c>
      <c r="CC45" s="145">
        <v>0</v>
      </c>
      <c r="CD45" s="145">
        <v>0</v>
      </c>
      <c r="CE45" s="145">
        <v>0</v>
      </c>
      <c r="CF45" s="145">
        <v>0</v>
      </c>
      <c r="CG45" s="145">
        <v>0</v>
      </c>
      <c r="CH45" s="145">
        <v>0</v>
      </c>
      <c r="CI45" s="145">
        <v>0</v>
      </c>
      <c r="CJ45" s="145">
        <v>0</v>
      </c>
      <c r="CK45" s="145">
        <v>0</v>
      </c>
      <c r="CL45" s="143">
        <f t="shared" si="82"/>
        <v>0</v>
      </c>
      <c r="CM45" s="143">
        <f t="shared" si="83"/>
        <v>0</v>
      </c>
    </row>
    <row r="46" spans="1:91" x14ac:dyDescent="0.25">
      <c r="A46" s="50" t="s">
        <v>155</v>
      </c>
      <c r="B46" s="31" t="s">
        <v>154</v>
      </c>
      <c r="C46" s="143">
        <f t="shared" si="97"/>
        <v>0</v>
      </c>
      <c r="D46" s="143">
        <f t="shared" si="140"/>
        <v>0</v>
      </c>
      <c r="E46" s="143">
        <f t="shared" si="76"/>
        <v>0</v>
      </c>
      <c r="F46" s="143">
        <f t="shared" si="77"/>
        <v>0</v>
      </c>
      <c r="G46" s="143">
        <f t="shared" si="57"/>
        <v>0</v>
      </c>
      <c r="H46" s="143">
        <f t="shared" si="58"/>
        <v>0</v>
      </c>
      <c r="I46" s="143">
        <f t="shared" si="99"/>
        <v>0</v>
      </c>
      <c r="J46" s="145">
        <v>0</v>
      </c>
      <c r="K46" s="145">
        <v>0</v>
      </c>
      <c r="L46" s="145">
        <v>0</v>
      </c>
      <c r="M46" s="145">
        <v>0</v>
      </c>
      <c r="N46" s="145">
        <v>0</v>
      </c>
      <c r="O46" s="145">
        <v>0</v>
      </c>
      <c r="P46" s="146">
        <v>0</v>
      </c>
      <c r="Q46" s="145">
        <v>0</v>
      </c>
      <c r="R46" s="145">
        <v>0</v>
      </c>
      <c r="S46" s="145">
        <v>0</v>
      </c>
      <c r="T46" s="145">
        <v>0</v>
      </c>
      <c r="U46" s="145">
        <v>0</v>
      </c>
      <c r="V46" s="145">
        <v>0</v>
      </c>
      <c r="W46" s="145">
        <v>0</v>
      </c>
      <c r="X46" s="145">
        <v>0</v>
      </c>
      <c r="Y46" s="145">
        <v>0</v>
      </c>
      <c r="Z46" s="145">
        <v>0</v>
      </c>
      <c r="AA46" s="145">
        <v>0</v>
      </c>
      <c r="AB46" s="145">
        <v>0</v>
      </c>
      <c r="AC46" s="145">
        <v>0</v>
      </c>
      <c r="AD46" s="145">
        <v>0</v>
      </c>
      <c r="AE46" s="145">
        <v>0</v>
      </c>
      <c r="AF46" s="145">
        <v>0</v>
      </c>
      <c r="AG46" s="145">
        <v>0</v>
      </c>
      <c r="AH46" s="145">
        <v>0</v>
      </c>
      <c r="AI46" s="145">
        <v>0</v>
      </c>
      <c r="AJ46" s="145">
        <v>0</v>
      </c>
      <c r="AK46" s="145">
        <v>0</v>
      </c>
      <c r="AL46" s="145">
        <v>0</v>
      </c>
      <c r="AM46" s="145">
        <v>0</v>
      </c>
      <c r="AN46" s="145">
        <v>0</v>
      </c>
      <c r="AO46" s="145">
        <v>0</v>
      </c>
      <c r="AP46" s="145">
        <v>0</v>
      </c>
      <c r="AQ46" s="145">
        <v>0</v>
      </c>
      <c r="AR46" s="145">
        <v>0</v>
      </c>
      <c r="AS46" s="145">
        <v>0</v>
      </c>
      <c r="AT46" s="145">
        <v>0</v>
      </c>
      <c r="AU46" s="145">
        <v>0</v>
      </c>
      <c r="AV46" s="145">
        <v>0</v>
      </c>
      <c r="AW46" s="145">
        <v>0</v>
      </c>
      <c r="AX46" s="145">
        <v>0</v>
      </c>
      <c r="AY46" s="145">
        <v>0</v>
      </c>
      <c r="AZ46" s="145">
        <v>0</v>
      </c>
      <c r="BA46" s="145">
        <v>0</v>
      </c>
      <c r="BB46" s="145">
        <v>0</v>
      </c>
      <c r="BC46" s="145">
        <v>0</v>
      </c>
      <c r="BD46" s="145">
        <v>0</v>
      </c>
      <c r="BE46" s="145">
        <v>0</v>
      </c>
      <c r="BF46" s="145">
        <v>0</v>
      </c>
      <c r="BG46" s="145">
        <v>0</v>
      </c>
      <c r="BH46" s="145">
        <v>0</v>
      </c>
      <c r="BI46" s="145">
        <v>0</v>
      </c>
      <c r="BJ46" s="145">
        <v>0</v>
      </c>
      <c r="BK46" s="145">
        <v>0</v>
      </c>
      <c r="BL46" s="145">
        <v>0</v>
      </c>
      <c r="BM46" s="145">
        <v>0</v>
      </c>
      <c r="BN46" s="145">
        <v>0</v>
      </c>
      <c r="BO46" s="145">
        <v>0</v>
      </c>
      <c r="BP46" s="145">
        <v>0</v>
      </c>
      <c r="BQ46" s="145">
        <v>0</v>
      </c>
      <c r="BR46" s="145">
        <v>0</v>
      </c>
      <c r="BS46" s="145">
        <v>0</v>
      </c>
      <c r="BT46" s="145">
        <v>0</v>
      </c>
      <c r="BU46" s="145">
        <v>0</v>
      </c>
      <c r="BV46" s="145">
        <v>0</v>
      </c>
      <c r="BW46" s="145">
        <v>0</v>
      </c>
      <c r="BX46" s="145">
        <v>0</v>
      </c>
      <c r="BY46" s="145">
        <v>0</v>
      </c>
      <c r="BZ46" s="145">
        <v>0</v>
      </c>
      <c r="CA46" s="145">
        <v>0</v>
      </c>
      <c r="CB46" s="145">
        <v>0</v>
      </c>
      <c r="CC46" s="145">
        <v>0</v>
      </c>
      <c r="CD46" s="145">
        <v>0</v>
      </c>
      <c r="CE46" s="145">
        <v>0</v>
      </c>
      <c r="CF46" s="145">
        <v>0</v>
      </c>
      <c r="CG46" s="145">
        <v>0</v>
      </c>
      <c r="CH46" s="145">
        <v>0</v>
      </c>
      <c r="CI46" s="145">
        <v>0</v>
      </c>
      <c r="CJ46" s="145">
        <v>0</v>
      </c>
      <c r="CK46" s="145">
        <v>0</v>
      </c>
      <c r="CL46" s="143">
        <f t="shared" si="82"/>
        <v>0</v>
      </c>
      <c r="CM46" s="143">
        <f t="shared" si="83"/>
        <v>0</v>
      </c>
    </row>
    <row r="47" spans="1:91" ht="31.5" x14ac:dyDescent="0.25">
      <c r="A47" s="50" t="s">
        <v>153</v>
      </c>
      <c r="B47" s="31" t="s">
        <v>152</v>
      </c>
      <c r="C47" s="143">
        <f t="shared" si="97"/>
        <v>0</v>
      </c>
      <c r="D47" s="143">
        <f t="shared" si="140"/>
        <v>0</v>
      </c>
      <c r="E47" s="143">
        <f t="shared" si="76"/>
        <v>0</v>
      </c>
      <c r="F47" s="143">
        <f t="shared" si="77"/>
        <v>0</v>
      </c>
      <c r="G47" s="143">
        <f t="shared" si="57"/>
        <v>0</v>
      </c>
      <c r="H47" s="143">
        <f t="shared" si="58"/>
        <v>0</v>
      </c>
      <c r="I47" s="143">
        <f t="shared" si="99"/>
        <v>0</v>
      </c>
      <c r="J47" s="145">
        <v>0</v>
      </c>
      <c r="K47" s="145">
        <v>0</v>
      </c>
      <c r="L47" s="145">
        <v>0</v>
      </c>
      <c r="M47" s="145">
        <v>0</v>
      </c>
      <c r="N47" s="145">
        <v>0</v>
      </c>
      <c r="O47" s="145">
        <v>0</v>
      </c>
      <c r="P47" s="146">
        <v>0</v>
      </c>
      <c r="Q47" s="145">
        <v>0</v>
      </c>
      <c r="R47" s="145">
        <v>0</v>
      </c>
      <c r="S47" s="145">
        <v>0</v>
      </c>
      <c r="T47" s="145">
        <v>0</v>
      </c>
      <c r="U47" s="145">
        <v>0</v>
      </c>
      <c r="V47" s="145">
        <v>0</v>
      </c>
      <c r="W47" s="145">
        <v>0</v>
      </c>
      <c r="X47" s="145">
        <v>0</v>
      </c>
      <c r="Y47" s="145">
        <v>0</v>
      </c>
      <c r="Z47" s="145">
        <v>0</v>
      </c>
      <c r="AA47" s="145">
        <v>0</v>
      </c>
      <c r="AB47" s="145">
        <v>0</v>
      </c>
      <c r="AC47" s="145">
        <v>0</v>
      </c>
      <c r="AD47" s="145">
        <v>0</v>
      </c>
      <c r="AE47" s="145">
        <v>0</v>
      </c>
      <c r="AF47" s="145">
        <v>0</v>
      </c>
      <c r="AG47" s="145">
        <v>0</v>
      </c>
      <c r="AH47" s="145">
        <v>0</v>
      </c>
      <c r="AI47" s="145">
        <v>0</v>
      </c>
      <c r="AJ47" s="145">
        <v>0</v>
      </c>
      <c r="AK47" s="145">
        <v>0</v>
      </c>
      <c r="AL47" s="145">
        <v>0</v>
      </c>
      <c r="AM47" s="145">
        <v>0</v>
      </c>
      <c r="AN47" s="145">
        <v>0</v>
      </c>
      <c r="AO47" s="145">
        <v>0</v>
      </c>
      <c r="AP47" s="145">
        <v>0</v>
      </c>
      <c r="AQ47" s="145">
        <v>0</v>
      </c>
      <c r="AR47" s="145">
        <v>0</v>
      </c>
      <c r="AS47" s="145">
        <v>0</v>
      </c>
      <c r="AT47" s="145">
        <v>0</v>
      </c>
      <c r="AU47" s="145">
        <v>0</v>
      </c>
      <c r="AV47" s="145">
        <v>0</v>
      </c>
      <c r="AW47" s="145">
        <v>0</v>
      </c>
      <c r="AX47" s="145">
        <v>0</v>
      </c>
      <c r="AY47" s="145">
        <v>0</v>
      </c>
      <c r="AZ47" s="145">
        <v>0</v>
      </c>
      <c r="BA47" s="145">
        <v>0</v>
      </c>
      <c r="BB47" s="145">
        <v>0</v>
      </c>
      <c r="BC47" s="145">
        <v>0</v>
      </c>
      <c r="BD47" s="145">
        <v>0</v>
      </c>
      <c r="BE47" s="145">
        <v>0</v>
      </c>
      <c r="BF47" s="145">
        <v>0</v>
      </c>
      <c r="BG47" s="145">
        <v>0</v>
      </c>
      <c r="BH47" s="145">
        <v>0</v>
      </c>
      <c r="BI47" s="145">
        <v>0</v>
      </c>
      <c r="BJ47" s="145">
        <v>0</v>
      </c>
      <c r="BK47" s="145">
        <v>0</v>
      </c>
      <c r="BL47" s="145">
        <v>0</v>
      </c>
      <c r="BM47" s="145">
        <v>0</v>
      </c>
      <c r="BN47" s="145">
        <v>0</v>
      </c>
      <c r="BO47" s="145">
        <v>0</v>
      </c>
      <c r="BP47" s="145">
        <v>0</v>
      </c>
      <c r="BQ47" s="145">
        <v>0</v>
      </c>
      <c r="BR47" s="145">
        <v>0</v>
      </c>
      <c r="BS47" s="145">
        <v>0</v>
      </c>
      <c r="BT47" s="145">
        <v>0</v>
      </c>
      <c r="BU47" s="145">
        <v>0</v>
      </c>
      <c r="BV47" s="145">
        <v>0</v>
      </c>
      <c r="BW47" s="145">
        <v>0</v>
      </c>
      <c r="BX47" s="145">
        <v>0</v>
      </c>
      <c r="BY47" s="145">
        <v>0</v>
      </c>
      <c r="BZ47" s="145">
        <v>0</v>
      </c>
      <c r="CA47" s="145">
        <v>0</v>
      </c>
      <c r="CB47" s="145">
        <v>0</v>
      </c>
      <c r="CC47" s="145">
        <v>0</v>
      </c>
      <c r="CD47" s="145">
        <v>0</v>
      </c>
      <c r="CE47" s="145">
        <v>0</v>
      </c>
      <c r="CF47" s="145">
        <v>0</v>
      </c>
      <c r="CG47" s="145">
        <v>0</v>
      </c>
      <c r="CH47" s="145">
        <v>0</v>
      </c>
      <c r="CI47" s="145">
        <v>0</v>
      </c>
      <c r="CJ47" s="145">
        <v>0</v>
      </c>
      <c r="CK47" s="145">
        <v>0</v>
      </c>
      <c r="CL47" s="143">
        <f t="shared" si="82"/>
        <v>0</v>
      </c>
      <c r="CM47" s="143">
        <f t="shared" si="83"/>
        <v>0</v>
      </c>
    </row>
    <row r="48" spans="1:91" ht="31.5" x14ac:dyDescent="0.25">
      <c r="A48" s="50" t="s">
        <v>151</v>
      </c>
      <c r="B48" s="31" t="s">
        <v>150</v>
      </c>
      <c r="C48" s="143">
        <f t="shared" si="97"/>
        <v>0</v>
      </c>
      <c r="D48" s="143">
        <f t="shared" si="140"/>
        <v>0</v>
      </c>
      <c r="E48" s="143">
        <f t="shared" si="76"/>
        <v>0</v>
      </c>
      <c r="F48" s="143">
        <f t="shared" si="77"/>
        <v>0</v>
      </c>
      <c r="G48" s="143">
        <f t="shared" si="57"/>
        <v>0</v>
      </c>
      <c r="H48" s="143">
        <f t="shared" si="58"/>
        <v>0</v>
      </c>
      <c r="I48" s="143">
        <f t="shared" si="99"/>
        <v>0</v>
      </c>
      <c r="J48" s="145">
        <v>0</v>
      </c>
      <c r="K48" s="145">
        <v>0</v>
      </c>
      <c r="L48" s="145">
        <v>0</v>
      </c>
      <c r="M48" s="145">
        <v>0</v>
      </c>
      <c r="N48" s="145">
        <v>0</v>
      </c>
      <c r="O48" s="145">
        <v>0</v>
      </c>
      <c r="P48" s="146">
        <v>0</v>
      </c>
      <c r="Q48" s="145">
        <v>0</v>
      </c>
      <c r="R48" s="145">
        <v>0</v>
      </c>
      <c r="S48" s="145">
        <v>0</v>
      </c>
      <c r="T48" s="145">
        <v>0</v>
      </c>
      <c r="U48" s="145">
        <v>0</v>
      </c>
      <c r="V48" s="145">
        <v>0</v>
      </c>
      <c r="W48" s="145">
        <v>0</v>
      </c>
      <c r="X48" s="145">
        <v>0</v>
      </c>
      <c r="Y48" s="145">
        <v>0</v>
      </c>
      <c r="Z48" s="145">
        <v>0</v>
      </c>
      <c r="AA48" s="145">
        <v>0</v>
      </c>
      <c r="AB48" s="145">
        <v>0</v>
      </c>
      <c r="AC48" s="145">
        <v>0</v>
      </c>
      <c r="AD48" s="145">
        <v>0</v>
      </c>
      <c r="AE48" s="145">
        <v>0</v>
      </c>
      <c r="AF48" s="145">
        <v>0</v>
      </c>
      <c r="AG48" s="145">
        <v>0</v>
      </c>
      <c r="AH48" s="145">
        <v>0</v>
      </c>
      <c r="AI48" s="145">
        <v>0</v>
      </c>
      <c r="AJ48" s="145">
        <v>0</v>
      </c>
      <c r="AK48" s="145">
        <v>0</v>
      </c>
      <c r="AL48" s="145">
        <v>0</v>
      </c>
      <c r="AM48" s="145">
        <v>0</v>
      </c>
      <c r="AN48" s="145">
        <v>0</v>
      </c>
      <c r="AO48" s="145">
        <v>0</v>
      </c>
      <c r="AP48" s="145">
        <v>0</v>
      </c>
      <c r="AQ48" s="145">
        <v>0</v>
      </c>
      <c r="AR48" s="145">
        <v>0</v>
      </c>
      <c r="AS48" s="145">
        <v>0</v>
      </c>
      <c r="AT48" s="145">
        <v>0</v>
      </c>
      <c r="AU48" s="145">
        <v>0</v>
      </c>
      <c r="AV48" s="145">
        <v>0</v>
      </c>
      <c r="AW48" s="145">
        <v>0</v>
      </c>
      <c r="AX48" s="145">
        <v>0</v>
      </c>
      <c r="AY48" s="145">
        <v>0</v>
      </c>
      <c r="AZ48" s="145">
        <v>0</v>
      </c>
      <c r="BA48" s="145">
        <v>0</v>
      </c>
      <c r="BB48" s="145">
        <v>0</v>
      </c>
      <c r="BC48" s="145">
        <v>0</v>
      </c>
      <c r="BD48" s="145">
        <v>0</v>
      </c>
      <c r="BE48" s="145">
        <v>0</v>
      </c>
      <c r="BF48" s="145">
        <v>0</v>
      </c>
      <c r="BG48" s="145">
        <v>0</v>
      </c>
      <c r="BH48" s="145">
        <v>0</v>
      </c>
      <c r="BI48" s="145">
        <v>0</v>
      </c>
      <c r="BJ48" s="145">
        <v>0</v>
      </c>
      <c r="BK48" s="145">
        <v>0</v>
      </c>
      <c r="BL48" s="145">
        <v>0</v>
      </c>
      <c r="BM48" s="145">
        <v>0</v>
      </c>
      <c r="BN48" s="145">
        <v>0</v>
      </c>
      <c r="BO48" s="145">
        <v>0</v>
      </c>
      <c r="BP48" s="145">
        <v>0</v>
      </c>
      <c r="BQ48" s="145">
        <v>0</v>
      </c>
      <c r="BR48" s="145">
        <v>0</v>
      </c>
      <c r="BS48" s="145">
        <v>0</v>
      </c>
      <c r="BT48" s="145">
        <v>0</v>
      </c>
      <c r="BU48" s="145">
        <v>0</v>
      </c>
      <c r="BV48" s="145">
        <v>0</v>
      </c>
      <c r="BW48" s="145">
        <v>0</v>
      </c>
      <c r="BX48" s="145">
        <v>0</v>
      </c>
      <c r="BY48" s="145">
        <v>0</v>
      </c>
      <c r="BZ48" s="145">
        <v>0</v>
      </c>
      <c r="CA48" s="145">
        <v>0</v>
      </c>
      <c r="CB48" s="145">
        <v>0</v>
      </c>
      <c r="CC48" s="145">
        <v>0</v>
      </c>
      <c r="CD48" s="145">
        <v>0</v>
      </c>
      <c r="CE48" s="145">
        <v>0</v>
      </c>
      <c r="CF48" s="145">
        <v>0</v>
      </c>
      <c r="CG48" s="145">
        <v>0</v>
      </c>
      <c r="CH48" s="145">
        <v>0</v>
      </c>
      <c r="CI48" s="145">
        <v>0</v>
      </c>
      <c r="CJ48" s="145">
        <v>0</v>
      </c>
      <c r="CK48" s="145">
        <v>0</v>
      </c>
      <c r="CL48" s="143">
        <f t="shared" si="82"/>
        <v>0</v>
      </c>
      <c r="CM48" s="143">
        <f t="shared" si="83"/>
        <v>0</v>
      </c>
    </row>
    <row r="49" spans="1:91" x14ac:dyDescent="0.25">
      <c r="A49" s="50" t="s">
        <v>149</v>
      </c>
      <c r="B49" s="31" t="s">
        <v>148</v>
      </c>
      <c r="C49" s="143">
        <f t="shared" si="97"/>
        <v>0</v>
      </c>
      <c r="D49" s="143">
        <f t="shared" si="140"/>
        <v>0</v>
      </c>
      <c r="E49" s="143">
        <f t="shared" si="76"/>
        <v>0</v>
      </c>
      <c r="F49" s="143">
        <f t="shared" si="77"/>
        <v>0</v>
      </c>
      <c r="G49" s="143">
        <f t="shared" si="57"/>
        <v>0</v>
      </c>
      <c r="H49" s="143">
        <f t="shared" si="58"/>
        <v>0</v>
      </c>
      <c r="I49" s="143">
        <f t="shared" si="99"/>
        <v>0</v>
      </c>
      <c r="J49" s="145">
        <v>0</v>
      </c>
      <c r="K49" s="145">
        <v>0</v>
      </c>
      <c r="L49" s="145">
        <v>0</v>
      </c>
      <c r="M49" s="145">
        <v>0</v>
      </c>
      <c r="N49" s="145">
        <v>0</v>
      </c>
      <c r="O49" s="145">
        <v>0</v>
      </c>
      <c r="P49" s="146">
        <v>0</v>
      </c>
      <c r="Q49" s="145">
        <v>0</v>
      </c>
      <c r="R49" s="145">
        <v>0</v>
      </c>
      <c r="S49" s="145">
        <v>0</v>
      </c>
      <c r="T49" s="145">
        <v>0</v>
      </c>
      <c r="U49" s="145">
        <v>0</v>
      </c>
      <c r="V49" s="145">
        <v>0</v>
      </c>
      <c r="W49" s="145">
        <v>0</v>
      </c>
      <c r="X49" s="145">
        <v>0</v>
      </c>
      <c r="Y49" s="145">
        <v>0</v>
      </c>
      <c r="Z49" s="145">
        <v>0</v>
      </c>
      <c r="AA49" s="145">
        <v>0</v>
      </c>
      <c r="AB49" s="145">
        <v>0</v>
      </c>
      <c r="AC49" s="145">
        <v>0</v>
      </c>
      <c r="AD49" s="145">
        <v>0</v>
      </c>
      <c r="AE49" s="145">
        <v>0</v>
      </c>
      <c r="AF49" s="145">
        <v>0</v>
      </c>
      <c r="AG49" s="145">
        <v>0</v>
      </c>
      <c r="AH49" s="145">
        <v>0</v>
      </c>
      <c r="AI49" s="145">
        <v>0</v>
      </c>
      <c r="AJ49" s="145">
        <v>0</v>
      </c>
      <c r="AK49" s="145">
        <v>0</v>
      </c>
      <c r="AL49" s="145">
        <v>0</v>
      </c>
      <c r="AM49" s="145">
        <v>0</v>
      </c>
      <c r="AN49" s="145">
        <v>0</v>
      </c>
      <c r="AO49" s="145">
        <v>0</v>
      </c>
      <c r="AP49" s="145">
        <v>0</v>
      </c>
      <c r="AQ49" s="145">
        <v>0</v>
      </c>
      <c r="AR49" s="145">
        <v>0</v>
      </c>
      <c r="AS49" s="145">
        <v>0</v>
      </c>
      <c r="AT49" s="145">
        <v>0</v>
      </c>
      <c r="AU49" s="145">
        <v>0</v>
      </c>
      <c r="AV49" s="145">
        <v>0</v>
      </c>
      <c r="AW49" s="145">
        <v>0</v>
      </c>
      <c r="AX49" s="145">
        <v>0</v>
      </c>
      <c r="AY49" s="145">
        <v>0</v>
      </c>
      <c r="AZ49" s="145">
        <v>0</v>
      </c>
      <c r="BA49" s="145">
        <v>0</v>
      </c>
      <c r="BB49" s="145">
        <v>0</v>
      </c>
      <c r="BC49" s="145">
        <v>0</v>
      </c>
      <c r="BD49" s="145">
        <v>0</v>
      </c>
      <c r="BE49" s="145">
        <v>0</v>
      </c>
      <c r="BF49" s="145">
        <v>0</v>
      </c>
      <c r="BG49" s="145">
        <v>0</v>
      </c>
      <c r="BH49" s="145">
        <v>0</v>
      </c>
      <c r="BI49" s="145">
        <v>0</v>
      </c>
      <c r="BJ49" s="145">
        <v>0</v>
      </c>
      <c r="BK49" s="145">
        <v>0</v>
      </c>
      <c r="BL49" s="145">
        <v>0</v>
      </c>
      <c r="BM49" s="145">
        <v>0</v>
      </c>
      <c r="BN49" s="145">
        <v>0</v>
      </c>
      <c r="BO49" s="145">
        <v>0</v>
      </c>
      <c r="BP49" s="145">
        <v>0</v>
      </c>
      <c r="BQ49" s="145">
        <v>0</v>
      </c>
      <c r="BR49" s="145">
        <v>0</v>
      </c>
      <c r="BS49" s="145">
        <v>0</v>
      </c>
      <c r="BT49" s="145">
        <v>0</v>
      </c>
      <c r="BU49" s="145">
        <v>0</v>
      </c>
      <c r="BV49" s="145">
        <v>0</v>
      </c>
      <c r="BW49" s="145">
        <v>0</v>
      </c>
      <c r="BX49" s="145">
        <v>0</v>
      </c>
      <c r="BY49" s="145">
        <v>0</v>
      </c>
      <c r="BZ49" s="145">
        <v>0</v>
      </c>
      <c r="CA49" s="145">
        <v>0</v>
      </c>
      <c r="CB49" s="145">
        <v>0</v>
      </c>
      <c r="CC49" s="145">
        <v>0</v>
      </c>
      <c r="CD49" s="145">
        <v>0</v>
      </c>
      <c r="CE49" s="145">
        <v>0</v>
      </c>
      <c r="CF49" s="145">
        <v>0</v>
      </c>
      <c r="CG49" s="145">
        <v>0</v>
      </c>
      <c r="CH49" s="145">
        <v>0</v>
      </c>
      <c r="CI49" s="145">
        <v>0</v>
      </c>
      <c r="CJ49" s="145">
        <v>0</v>
      </c>
      <c r="CK49" s="145">
        <v>0</v>
      </c>
      <c r="CL49" s="143">
        <f t="shared" si="82"/>
        <v>0</v>
      </c>
      <c r="CM49" s="143">
        <f t="shared" si="83"/>
        <v>0</v>
      </c>
    </row>
    <row r="50" spans="1:91" ht="18.75" x14ac:dyDescent="0.25">
      <c r="A50" s="50" t="s">
        <v>147</v>
      </c>
      <c r="B50" s="49" t="s">
        <v>146</v>
      </c>
      <c r="C50" s="143">
        <f t="shared" si="97"/>
        <v>1349.9693184749999</v>
      </c>
      <c r="D50" s="143">
        <f>CM50</f>
        <v>1601.4685459320501</v>
      </c>
      <c r="E50" s="143">
        <f t="shared" si="76"/>
        <v>1349.9693184749999</v>
      </c>
      <c r="F50" s="143">
        <f t="shared" si="77"/>
        <v>1349.9693184749999</v>
      </c>
      <c r="G50" s="143">
        <f t="shared" si="57"/>
        <v>1349.9693184749999</v>
      </c>
      <c r="H50" s="143">
        <f t="shared" si="58"/>
        <v>1349.9693184749999</v>
      </c>
      <c r="I50" s="143">
        <f t="shared" si="99"/>
        <v>1601.4685459320501</v>
      </c>
      <c r="J50" s="145">
        <v>0</v>
      </c>
      <c r="K50" s="145">
        <v>0</v>
      </c>
      <c r="L50" s="145">
        <v>0</v>
      </c>
      <c r="M50" s="145">
        <v>0</v>
      </c>
      <c r="N50" s="145">
        <v>0</v>
      </c>
      <c r="O50" s="145">
        <v>0</v>
      </c>
      <c r="P50" s="146">
        <v>0</v>
      </c>
      <c r="Q50" s="145">
        <v>0</v>
      </c>
      <c r="R50" s="145">
        <v>0</v>
      </c>
      <c r="S50" s="145">
        <v>0</v>
      </c>
      <c r="T50" s="145">
        <v>0</v>
      </c>
      <c r="U50" s="145">
        <v>0</v>
      </c>
      <c r="V50" s="145">
        <v>0</v>
      </c>
      <c r="W50" s="145">
        <v>0</v>
      </c>
      <c r="X50" s="145">
        <v>0</v>
      </c>
      <c r="Y50" s="145">
        <v>0</v>
      </c>
      <c r="Z50" s="145">
        <f t="shared" ref="Z50:AA50" si="141">Z52</f>
        <v>0</v>
      </c>
      <c r="AA50" s="145">
        <f t="shared" si="141"/>
        <v>0</v>
      </c>
      <c r="AB50" s="145">
        <f t="shared" ref="AB50:AC50" si="142">AB52</f>
        <v>0</v>
      </c>
      <c r="AC50" s="145">
        <f t="shared" si="142"/>
        <v>0</v>
      </c>
      <c r="AD50" s="145">
        <v>0</v>
      </c>
      <c r="AE50" s="145">
        <v>0</v>
      </c>
      <c r="AF50" s="145">
        <v>0</v>
      </c>
      <c r="AG50" s="145">
        <v>0</v>
      </c>
      <c r="AH50" s="145">
        <v>0</v>
      </c>
      <c r="AI50" s="145">
        <v>0</v>
      </c>
      <c r="AJ50" s="145">
        <v>0</v>
      </c>
      <c r="AK50" s="145">
        <v>0</v>
      </c>
      <c r="AL50" s="145">
        <v>1349.9693184749999</v>
      </c>
      <c r="AM50" s="145">
        <v>4</v>
      </c>
      <c r="AN50" s="145">
        <v>0</v>
      </c>
      <c r="AO50" s="145">
        <v>0</v>
      </c>
      <c r="AP50" s="145">
        <v>0</v>
      </c>
      <c r="AQ50" s="145">
        <v>0</v>
      </c>
      <c r="AR50" s="145">
        <f>1601468.54593205/1000</f>
        <v>1601.4685459320501</v>
      </c>
      <c r="AS50" s="145">
        <v>1</v>
      </c>
      <c r="AT50" s="145">
        <v>0</v>
      </c>
      <c r="AU50" s="145">
        <v>0</v>
      </c>
      <c r="AV50" s="145">
        <v>0</v>
      </c>
      <c r="AW50" s="145">
        <v>0</v>
      </c>
      <c r="AX50" s="145">
        <v>0</v>
      </c>
      <c r="AY50" s="145">
        <v>0</v>
      </c>
      <c r="AZ50" s="145">
        <v>0</v>
      </c>
      <c r="BA50" s="145">
        <v>0</v>
      </c>
      <c r="BB50" s="145">
        <v>0</v>
      </c>
      <c r="BC50" s="145">
        <v>0</v>
      </c>
      <c r="BD50" s="145">
        <v>0</v>
      </c>
      <c r="BE50" s="145">
        <v>0</v>
      </c>
      <c r="BF50" s="145">
        <v>0</v>
      </c>
      <c r="BG50" s="145">
        <v>0</v>
      </c>
      <c r="BH50" s="145">
        <v>0</v>
      </c>
      <c r="BI50" s="145">
        <v>0</v>
      </c>
      <c r="BJ50" s="145">
        <v>0</v>
      </c>
      <c r="BK50" s="145">
        <v>0</v>
      </c>
      <c r="BL50" s="145">
        <v>0</v>
      </c>
      <c r="BM50" s="145">
        <v>0</v>
      </c>
      <c r="BN50" s="145">
        <v>0</v>
      </c>
      <c r="BO50" s="145">
        <v>0</v>
      </c>
      <c r="BP50" s="145">
        <v>0</v>
      </c>
      <c r="BQ50" s="145">
        <v>0</v>
      </c>
      <c r="BR50" s="145">
        <v>0</v>
      </c>
      <c r="BS50" s="145">
        <v>0</v>
      </c>
      <c r="BT50" s="145">
        <v>0</v>
      </c>
      <c r="BU50" s="145">
        <v>0</v>
      </c>
      <c r="BV50" s="145">
        <v>0</v>
      </c>
      <c r="BW50" s="145">
        <v>0</v>
      </c>
      <c r="BX50" s="145">
        <v>0</v>
      </c>
      <c r="BY50" s="145">
        <v>0</v>
      </c>
      <c r="BZ50" s="145">
        <v>0</v>
      </c>
      <c r="CA50" s="145">
        <v>0</v>
      </c>
      <c r="CB50" s="145">
        <v>0</v>
      </c>
      <c r="CC50" s="145">
        <v>0</v>
      </c>
      <c r="CD50" s="145">
        <v>0</v>
      </c>
      <c r="CE50" s="145">
        <v>0</v>
      </c>
      <c r="CF50" s="145">
        <v>0</v>
      </c>
      <c r="CG50" s="145">
        <v>0</v>
      </c>
      <c r="CH50" s="145">
        <v>0</v>
      </c>
      <c r="CI50" s="145">
        <v>0</v>
      </c>
      <c r="CJ50" s="145">
        <v>0</v>
      </c>
      <c r="CK50" s="145">
        <v>0</v>
      </c>
      <c r="CL50" s="143">
        <f t="shared" si="82"/>
        <v>1349.9693184749999</v>
      </c>
      <c r="CM50" s="143">
        <f t="shared" si="83"/>
        <v>1601.4685459320501</v>
      </c>
    </row>
    <row r="51" spans="1:91" ht="35.25" customHeight="1" x14ac:dyDescent="0.25">
      <c r="A51" s="53" t="s">
        <v>60</v>
      </c>
      <c r="B51" s="52" t="s">
        <v>145</v>
      </c>
      <c r="C51" s="143">
        <f t="shared" si="97"/>
        <v>0</v>
      </c>
      <c r="D51" s="143">
        <f t="shared" si="140"/>
        <v>0</v>
      </c>
      <c r="E51" s="143">
        <f t="shared" si="76"/>
        <v>0</v>
      </c>
      <c r="F51" s="143">
        <f t="shared" si="77"/>
        <v>0</v>
      </c>
      <c r="G51" s="143">
        <f t="shared" si="57"/>
        <v>0</v>
      </c>
      <c r="H51" s="143">
        <f t="shared" si="58"/>
        <v>0</v>
      </c>
      <c r="I51" s="143">
        <f t="shared" si="99"/>
        <v>0</v>
      </c>
      <c r="J51" s="143">
        <v>0</v>
      </c>
      <c r="K51" s="143">
        <v>0</v>
      </c>
      <c r="L51" s="143">
        <v>0</v>
      </c>
      <c r="M51" s="143">
        <v>0</v>
      </c>
      <c r="N51" s="143">
        <v>0</v>
      </c>
      <c r="O51" s="143">
        <v>0</v>
      </c>
      <c r="P51" s="148">
        <v>0</v>
      </c>
      <c r="Q51" s="143">
        <v>0</v>
      </c>
      <c r="R51" s="143">
        <v>0</v>
      </c>
      <c r="S51" s="143">
        <v>0</v>
      </c>
      <c r="T51" s="143">
        <v>0</v>
      </c>
      <c r="U51" s="143">
        <v>0</v>
      </c>
      <c r="V51" s="143">
        <v>0</v>
      </c>
      <c r="W51" s="143">
        <v>0</v>
      </c>
      <c r="X51" s="143">
        <v>0</v>
      </c>
      <c r="Y51" s="143">
        <v>0</v>
      </c>
      <c r="Z51" s="143">
        <v>0</v>
      </c>
      <c r="AA51" s="143">
        <v>0</v>
      </c>
      <c r="AB51" s="143">
        <v>0</v>
      </c>
      <c r="AC51" s="143">
        <v>0</v>
      </c>
      <c r="AD51" s="143">
        <v>0</v>
      </c>
      <c r="AE51" s="143">
        <v>0</v>
      </c>
      <c r="AF51" s="143">
        <v>0</v>
      </c>
      <c r="AG51" s="143">
        <v>0</v>
      </c>
      <c r="AH51" s="143">
        <v>0</v>
      </c>
      <c r="AI51" s="143">
        <v>0</v>
      </c>
      <c r="AJ51" s="143">
        <v>0</v>
      </c>
      <c r="AK51" s="143">
        <v>0</v>
      </c>
      <c r="AL51" s="143">
        <v>0</v>
      </c>
      <c r="AM51" s="143">
        <v>0</v>
      </c>
      <c r="AN51" s="143">
        <v>0</v>
      </c>
      <c r="AO51" s="143">
        <v>0</v>
      </c>
      <c r="AP51" s="143">
        <v>0</v>
      </c>
      <c r="AQ51" s="143">
        <v>0</v>
      </c>
      <c r="AR51" s="143">
        <v>0</v>
      </c>
      <c r="AS51" s="143">
        <v>0</v>
      </c>
      <c r="AT51" s="143">
        <v>0</v>
      </c>
      <c r="AU51" s="143">
        <v>0</v>
      </c>
      <c r="AV51" s="143">
        <v>0</v>
      </c>
      <c r="AW51" s="143">
        <v>0</v>
      </c>
      <c r="AX51" s="143">
        <v>0</v>
      </c>
      <c r="AY51" s="143">
        <v>0</v>
      </c>
      <c r="AZ51" s="143">
        <v>0</v>
      </c>
      <c r="BA51" s="143">
        <v>0</v>
      </c>
      <c r="BB51" s="143">
        <v>0</v>
      </c>
      <c r="BC51" s="143">
        <v>0</v>
      </c>
      <c r="BD51" s="143">
        <v>0</v>
      </c>
      <c r="BE51" s="143">
        <v>0</v>
      </c>
      <c r="BF51" s="143">
        <v>0</v>
      </c>
      <c r="BG51" s="143">
        <v>0</v>
      </c>
      <c r="BH51" s="143">
        <v>0</v>
      </c>
      <c r="BI51" s="143">
        <v>0</v>
      </c>
      <c r="BJ51" s="143">
        <v>0</v>
      </c>
      <c r="BK51" s="143">
        <v>0</v>
      </c>
      <c r="BL51" s="143">
        <v>0</v>
      </c>
      <c r="BM51" s="143">
        <v>0</v>
      </c>
      <c r="BN51" s="143">
        <v>0</v>
      </c>
      <c r="BO51" s="143">
        <v>0</v>
      </c>
      <c r="BP51" s="143">
        <v>0</v>
      </c>
      <c r="BQ51" s="143">
        <v>0</v>
      </c>
      <c r="BR51" s="143">
        <v>0</v>
      </c>
      <c r="BS51" s="143">
        <v>0</v>
      </c>
      <c r="BT51" s="143">
        <v>0</v>
      </c>
      <c r="BU51" s="143">
        <v>0</v>
      </c>
      <c r="BV51" s="143">
        <v>0</v>
      </c>
      <c r="BW51" s="143">
        <v>0</v>
      </c>
      <c r="BX51" s="143">
        <v>0</v>
      </c>
      <c r="BY51" s="143">
        <v>0</v>
      </c>
      <c r="BZ51" s="143">
        <v>0</v>
      </c>
      <c r="CA51" s="143">
        <v>0</v>
      </c>
      <c r="CB51" s="143">
        <v>0</v>
      </c>
      <c r="CC51" s="143">
        <v>0</v>
      </c>
      <c r="CD51" s="143">
        <v>0</v>
      </c>
      <c r="CE51" s="143">
        <v>0</v>
      </c>
      <c r="CF51" s="143">
        <v>0</v>
      </c>
      <c r="CG51" s="143">
        <v>0</v>
      </c>
      <c r="CH51" s="143">
        <v>0</v>
      </c>
      <c r="CI51" s="143">
        <v>0</v>
      </c>
      <c r="CJ51" s="143">
        <v>0</v>
      </c>
      <c r="CK51" s="143">
        <v>0</v>
      </c>
      <c r="CL51" s="143">
        <f t="shared" si="82"/>
        <v>0</v>
      </c>
      <c r="CM51" s="143">
        <f t="shared" si="83"/>
        <v>0</v>
      </c>
    </row>
    <row r="52" spans="1:91" x14ac:dyDescent="0.25">
      <c r="A52" s="50" t="s">
        <v>144</v>
      </c>
      <c r="B52" s="31" t="s">
        <v>143</v>
      </c>
      <c r="C52" s="143">
        <f t="shared" si="97"/>
        <v>1349.9693184749999</v>
      </c>
      <c r="D52" s="143">
        <f>D50</f>
        <v>1601.4685459320501</v>
      </c>
      <c r="E52" s="143">
        <f t="shared" si="76"/>
        <v>1349.9693184749999</v>
      </c>
      <c r="F52" s="143">
        <f t="shared" si="77"/>
        <v>1349.9693184749999</v>
      </c>
      <c r="G52" s="143">
        <f t="shared" si="57"/>
        <v>1349.9693184749999</v>
      </c>
      <c r="H52" s="143">
        <f t="shared" si="58"/>
        <v>1349.9693184749999</v>
      </c>
      <c r="I52" s="143">
        <f t="shared" si="99"/>
        <v>1601.4685459320501</v>
      </c>
      <c r="J52" s="145">
        <v>0</v>
      </c>
      <c r="K52" s="145">
        <v>0</v>
      </c>
      <c r="L52" s="145">
        <v>0</v>
      </c>
      <c r="M52" s="145">
        <v>0</v>
      </c>
      <c r="N52" s="145">
        <v>0</v>
      </c>
      <c r="O52" s="145">
        <v>0</v>
      </c>
      <c r="P52" s="147">
        <v>0</v>
      </c>
      <c r="Q52" s="145">
        <v>0</v>
      </c>
      <c r="R52" s="145">
        <v>0</v>
      </c>
      <c r="S52" s="145">
        <v>0</v>
      </c>
      <c r="T52" s="145">
        <v>0</v>
      </c>
      <c r="U52" s="145">
        <v>0</v>
      </c>
      <c r="V52" s="145">
        <v>0</v>
      </c>
      <c r="W52" s="145">
        <v>0</v>
      </c>
      <c r="X52" s="145">
        <v>0</v>
      </c>
      <c r="Y52" s="145">
        <v>0</v>
      </c>
      <c r="Z52" s="151">
        <v>0</v>
      </c>
      <c r="AA52" s="151">
        <v>0</v>
      </c>
      <c r="AB52" s="151">
        <v>0</v>
      </c>
      <c r="AC52" s="151">
        <v>0</v>
      </c>
      <c r="AD52" s="145">
        <f>AD50</f>
        <v>0</v>
      </c>
      <c r="AE52" s="145">
        <f>AE50</f>
        <v>0</v>
      </c>
      <c r="AF52" s="145">
        <v>0</v>
      </c>
      <c r="AG52" s="145">
        <v>0</v>
      </c>
      <c r="AH52" s="145">
        <f>AH50</f>
        <v>0</v>
      </c>
      <c r="AI52" s="145">
        <f>AI50</f>
        <v>0</v>
      </c>
      <c r="AJ52" s="145">
        <v>0</v>
      </c>
      <c r="AK52" s="145">
        <v>0</v>
      </c>
      <c r="AL52" s="145">
        <f>AL50</f>
        <v>1349.9693184749999</v>
      </c>
      <c r="AM52" s="145">
        <f>AM50</f>
        <v>4</v>
      </c>
      <c r="AN52" s="145">
        <f>AN50</f>
        <v>0</v>
      </c>
      <c r="AO52" s="145">
        <f>AO50</f>
        <v>0</v>
      </c>
      <c r="AP52" s="145">
        <v>0</v>
      </c>
      <c r="AQ52" s="145">
        <v>0</v>
      </c>
      <c r="AR52" s="145">
        <f>AR50</f>
        <v>1601.4685459320501</v>
      </c>
      <c r="AS52" s="145">
        <f>AS50</f>
        <v>1</v>
      </c>
      <c r="AT52" s="145">
        <v>0</v>
      </c>
      <c r="AU52" s="145">
        <v>0</v>
      </c>
      <c r="AV52" s="145">
        <v>0</v>
      </c>
      <c r="AW52" s="145">
        <v>0</v>
      </c>
      <c r="AX52" s="145">
        <v>0</v>
      </c>
      <c r="AY52" s="145">
        <v>0</v>
      </c>
      <c r="AZ52" s="145">
        <v>0</v>
      </c>
      <c r="BA52" s="145">
        <v>0</v>
      </c>
      <c r="BB52" s="145">
        <v>0</v>
      </c>
      <c r="BC52" s="145">
        <v>0</v>
      </c>
      <c r="BD52" s="145">
        <v>0</v>
      </c>
      <c r="BE52" s="145">
        <v>0</v>
      </c>
      <c r="BF52" s="145">
        <v>0</v>
      </c>
      <c r="BG52" s="145">
        <v>0</v>
      </c>
      <c r="BH52" s="145">
        <v>0</v>
      </c>
      <c r="BI52" s="145">
        <v>0</v>
      </c>
      <c r="BJ52" s="145">
        <v>0</v>
      </c>
      <c r="BK52" s="145">
        <v>0</v>
      </c>
      <c r="BL52" s="145">
        <v>0</v>
      </c>
      <c r="BM52" s="145">
        <v>0</v>
      </c>
      <c r="BN52" s="145">
        <v>0</v>
      </c>
      <c r="BO52" s="145">
        <v>0</v>
      </c>
      <c r="BP52" s="145">
        <v>0</v>
      </c>
      <c r="BQ52" s="145">
        <v>0</v>
      </c>
      <c r="BR52" s="145">
        <v>0</v>
      </c>
      <c r="BS52" s="145">
        <v>0</v>
      </c>
      <c r="BT52" s="145">
        <v>0</v>
      </c>
      <c r="BU52" s="145">
        <v>0</v>
      </c>
      <c r="BV52" s="145">
        <v>0</v>
      </c>
      <c r="BW52" s="145">
        <v>0</v>
      </c>
      <c r="BX52" s="145">
        <v>0</v>
      </c>
      <c r="BY52" s="145">
        <v>0</v>
      </c>
      <c r="BZ52" s="145">
        <v>0</v>
      </c>
      <c r="CA52" s="145">
        <v>0</v>
      </c>
      <c r="CB52" s="145">
        <v>0</v>
      </c>
      <c r="CC52" s="145">
        <v>0</v>
      </c>
      <c r="CD52" s="145">
        <v>0</v>
      </c>
      <c r="CE52" s="145">
        <v>0</v>
      </c>
      <c r="CF52" s="145">
        <v>0</v>
      </c>
      <c r="CG52" s="145">
        <v>0</v>
      </c>
      <c r="CH52" s="145">
        <v>0</v>
      </c>
      <c r="CI52" s="145">
        <v>0</v>
      </c>
      <c r="CJ52" s="145">
        <v>0</v>
      </c>
      <c r="CK52" s="145">
        <v>0</v>
      </c>
      <c r="CL52" s="143">
        <f t="shared" si="82"/>
        <v>1349.9693184749999</v>
      </c>
      <c r="CM52" s="143">
        <f t="shared" si="83"/>
        <v>1601.4685459320501</v>
      </c>
    </row>
    <row r="53" spans="1:91" x14ac:dyDescent="0.25">
      <c r="A53" s="50" t="s">
        <v>142</v>
      </c>
      <c r="B53" s="31" t="s">
        <v>136</v>
      </c>
      <c r="C53" s="154">
        <f t="shared" si="97"/>
        <v>6</v>
      </c>
      <c r="D53" s="154">
        <f>C53</f>
        <v>6</v>
      </c>
      <c r="E53" s="154">
        <f t="shared" si="76"/>
        <v>6</v>
      </c>
      <c r="F53" s="154">
        <f t="shared" si="77"/>
        <v>6</v>
      </c>
      <c r="G53" s="154">
        <f t="shared" si="57"/>
        <v>6</v>
      </c>
      <c r="H53" s="154">
        <f t="shared" si="58"/>
        <v>6</v>
      </c>
      <c r="I53" s="154">
        <f t="shared" si="99"/>
        <v>6</v>
      </c>
      <c r="J53" s="151">
        <v>0</v>
      </c>
      <c r="K53" s="151">
        <v>0</v>
      </c>
      <c r="L53" s="151">
        <v>0</v>
      </c>
      <c r="M53" s="151">
        <v>0</v>
      </c>
      <c r="N53" s="151">
        <v>0</v>
      </c>
      <c r="O53" s="151">
        <v>0</v>
      </c>
      <c r="P53" s="155">
        <v>0</v>
      </c>
      <c r="Q53" s="151">
        <v>0</v>
      </c>
      <c r="R53" s="151">
        <v>0</v>
      </c>
      <c r="S53" s="151">
        <v>0</v>
      </c>
      <c r="T53" s="151">
        <v>0</v>
      </c>
      <c r="U53" s="151">
        <v>0</v>
      </c>
      <c r="V53" s="151">
        <v>0</v>
      </c>
      <c r="W53" s="151">
        <v>0</v>
      </c>
      <c r="X53" s="151">
        <v>0</v>
      </c>
      <c r="Y53" s="151">
        <v>0</v>
      </c>
      <c r="Z53" s="151">
        <v>0</v>
      </c>
      <c r="AA53" s="151">
        <v>0</v>
      </c>
      <c r="AB53" s="151">
        <v>0</v>
      </c>
      <c r="AC53" s="151">
        <v>0</v>
      </c>
      <c r="AD53" s="145">
        <f>AD51</f>
        <v>0</v>
      </c>
      <c r="AE53" s="145">
        <f>AE52</f>
        <v>0</v>
      </c>
      <c r="AF53" s="151">
        <v>0</v>
      </c>
      <c r="AG53" s="151">
        <v>0</v>
      </c>
      <c r="AH53" s="145">
        <f>AH51</f>
        <v>0</v>
      </c>
      <c r="AI53" s="145">
        <v>0</v>
      </c>
      <c r="AJ53" s="151">
        <v>0</v>
      </c>
      <c r="AK53" s="151">
        <v>0</v>
      </c>
      <c r="AL53" s="151">
        <v>6</v>
      </c>
      <c r="AM53" s="145">
        <f>AM52</f>
        <v>4</v>
      </c>
      <c r="AN53" s="145">
        <f>AN51</f>
        <v>0</v>
      </c>
      <c r="AO53" s="145">
        <v>0</v>
      </c>
      <c r="AP53" s="151">
        <v>0</v>
      </c>
      <c r="AQ53" s="151">
        <v>0</v>
      </c>
      <c r="AR53" s="151">
        <v>6</v>
      </c>
      <c r="AS53" s="145">
        <f>AS52</f>
        <v>1</v>
      </c>
      <c r="AT53" s="151">
        <v>0</v>
      </c>
      <c r="AU53" s="151">
        <v>0</v>
      </c>
      <c r="AV53" s="151">
        <v>0</v>
      </c>
      <c r="AW53" s="151">
        <v>0</v>
      </c>
      <c r="AX53" s="151">
        <v>0</v>
      </c>
      <c r="AY53" s="151">
        <v>0</v>
      </c>
      <c r="AZ53" s="151">
        <v>0</v>
      </c>
      <c r="BA53" s="151">
        <v>0</v>
      </c>
      <c r="BB53" s="151">
        <v>0</v>
      </c>
      <c r="BC53" s="151">
        <v>0</v>
      </c>
      <c r="BD53" s="151">
        <v>0</v>
      </c>
      <c r="BE53" s="151">
        <v>0</v>
      </c>
      <c r="BF53" s="151">
        <v>0</v>
      </c>
      <c r="BG53" s="151">
        <v>0</v>
      </c>
      <c r="BH53" s="151">
        <v>0</v>
      </c>
      <c r="BI53" s="151">
        <v>0</v>
      </c>
      <c r="BJ53" s="151">
        <v>0</v>
      </c>
      <c r="BK53" s="151">
        <v>0</v>
      </c>
      <c r="BL53" s="151">
        <v>0</v>
      </c>
      <c r="BM53" s="151">
        <v>0</v>
      </c>
      <c r="BN53" s="151">
        <v>0</v>
      </c>
      <c r="BO53" s="151">
        <v>0</v>
      </c>
      <c r="BP53" s="151">
        <v>0</v>
      </c>
      <c r="BQ53" s="151">
        <v>0</v>
      </c>
      <c r="BR53" s="151">
        <v>0</v>
      </c>
      <c r="BS53" s="151">
        <v>0</v>
      </c>
      <c r="BT53" s="151">
        <v>0</v>
      </c>
      <c r="BU53" s="151">
        <v>0</v>
      </c>
      <c r="BV53" s="151">
        <v>0</v>
      </c>
      <c r="BW53" s="151">
        <v>0</v>
      </c>
      <c r="BX53" s="151">
        <v>0</v>
      </c>
      <c r="BY53" s="151">
        <v>0</v>
      </c>
      <c r="BZ53" s="151">
        <v>0</v>
      </c>
      <c r="CA53" s="151">
        <v>0</v>
      </c>
      <c r="CB53" s="151">
        <v>0</v>
      </c>
      <c r="CC53" s="151">
        <v>0</v>
      </c>
      <c r="CD53" s="151">
        <v>0</v>
      </c>
      <c r="CE53" s="151">
        <v>0</v>
      </c>
      <c r="CF53" s="151">
        <v>0</v>
      </c>
      <c r="CG53" s="151">
        <v>0</v>
      </c>
      <c r="CH53" s="151">
        <v>0</v>
      </c>
      <c r="CI53" s="151">
        <v>0</v>
      </c>
      <c r="CJ53" s="151">
        <v>0</v>
      </c>
      <c r="CK53" s="151">
        <v>0</v>
      </c>
      <c r="CL53" s="143">
        <f t="shared" si="82"/>
        <v>6</v>
      </c>
      <c r="CM53" s="143">
        <f t="shared" si="83"/>
        <v>6</v>
      </c>
    </row>
    <row r="54" spans="1:91" x14ac:dyDescent="0.25">
      <c r="A54" s="50" t="s">
        <v>141</v>
      </c>
      <c r="B54" s="49" t="s">
        <v>135</v>
      </c>
      <c r="C54" s="154">
        <f t="shared" si="97"/>
        <v>0</v>
      </c>
      <c r="D54" s="154">
        <f t="shared" ref="D54:D57" si="143">C54</f>
        <v>0</v>
      </c>
      <c r="E54" s="154">
        <f t="shared" si="76"/>
        <v>0</v>
      </c>
      <c r="F54" s="154">
        <f t="shared" si="77"/>
        <v>0</v>
      </c>
      <c r="G54" s="154">
        <f t="shared" si="57"/>
        <v>0</v>
      </c>
      <c r="H54" s="154">
        <f t="shared" si="58"/>
        <v>0</v>
      </c>
      <c r="I54" s="154">
        <f t="shared" si="99"/>
        <v>0</v>
      </c>
      <c r="J54" s="151">
        <v>0</v>
      </c>
      <c r="K54" s="151">
        <v>0</v>
      </c>
      <c r="L54" s="151">
        <v>0</v>
      </c>
      <c r="M54" s="151">
        <v>0</v>
      </c>
      <c r="N54" s="151">
        <v>0</v>
      </c>
      <c r="O54" s="151">
        <v>0</v>
      </c>
      <c r="P54" s="156">
        <v>0</v>
      </c>
      <c r="Q54" s="151">
        <v>0</v>
      </c>
      <c r="R54" s="151">
        <v>0</v>
      </c>
      <c r="S54" s="151">
        <v>0</v>
      </c>
      <c r="T54" s="151">
        <v>0</v>
      </c>
      <c r="U54" s="151">
        <v>0</v>
      </c>
      <c r="V54" s="151">
        <v>0</v>
      </c>
      <c r="W54" s="151">
        <v>0</v>
      </c>
      <c r="X54" s="151">
        <v>0</v>
      </c>
      <c r="Y54" s="151">
        <v>0</v>
      </c>
      <c r="Z54" s="151">
        <v>0</v>
      </c>
      <c r="AA54" s="151">
        <v>0</v>
      </c>
      <c r="AB54" s="151">
        <v>0</v>
      </c>
      <c r="AC54" s="151">
        <v>0</v>
      </c>
      <c r="AD54" s="151">
        <v>0</v>
      </c>
      <c r="AE54" s="151">
        <v>0</v>
      </c>
      <c r="AF54" s="151">
        <v>0</v>
      </c>
      <c r="AG54" s="151">
        <v>0</v>
      </c>
      <c r="AH54" s="151">
        <v>0</v>
      </c>
      <c r="AI54" s="151">
        <v>0</v>
      </c>
      <c r="AJ54" s="151">
        <v>0</v>
      </c>
      <c r="AK54" s="151">
        <v>0</v>
      </c>
      <c r="AL54" s="151">
        <v>0</v>
      </c>
      <c r="AM54" s="151">
        <v>0</v>
      </c>
      <c r="AN54" s="151">
        <v>0</v>
      </c>
      <c r="AO54" s="151">
        <v>0</v>
      </c>
      <c r="AP54" s="151">
        <v>0</v>
      </c>
      <c r="AQ54" s="151">
        <v>0</v>
      </c>
      <c r="AR54" s="151">
        <v>0</v>
      </c>
      <c r="AS54" s="151">
        <v>0</v>
      </c>
      <c r="AT54" s="151">
        <v>0</v>
      </c>
      <c r="AU54" s="151">
        <v>0</v>
      </c>
      <c r="AV54" s="151">
        <v>0</v>
      </c>
      <c r="AW54" s="151">
        <v>0</v>
      </c>
      <c r="AX54" s="151">
        <v>0</v>
      </c>
      <c r="AY54" s="151">
        <v>0</v>
      </c>
      <c r="AZ54" s="151">
        <v>0</v>
      </c>
      <c r="BA54" s="151">
        <v>0</v>
      </c>
      <c r="BB54" s="151">
        <v>0</v>
      </c>
      <c r="BC54" s="151">
        <v>0</v>
      </c>
      <c r="BD54" s="151">
        <v>0</v>
      </c>
      <c r="BE54" s="151">
        <v>0</v>
      </c>
      <c r="BF54" s="151">
        <v>0</v>
      </c>
      <c r="BG54" s="151">
        <v>0</v>
      </c>
      <c r="BH54" s="151">
        <v>0</v>
      </c>
      <c r="BI54" s="151">
        <v>0</v>
      </c>
      <c r="BJ54" s="151">
        <v>0</v>
      </c>
      <c r="BK54" s="151">
        <v>0</v>
      </c>
      <c r="BL54" s="151">
        <v>0</v>
      </c>
      <c r="BM54" s="151">
        <v>0</v>
      </c>
      <c r="BN54" s="151">
        <v>0</v>
      </c>
      <c r="BO54" s="151">
        <v>0</v>
      </c>
      <c r="BP54" s="151">
        <v>0</v>
      </c>
      <c r="BQ54" s="151">
        <v>0</v>
      </c>
      <c r="BR54" s="151">
        <v>0</v>
      </c>
      <c r="BS54" s="151">
        <v>0</v>
      </c>
      <c r="BT54" s="151">
        <v>0</v>
      </c>
      <c r="BU54" s="151">
        <v>0</v>
      </c>
      <c r="BV54" s="151">
        <v>0</v>
      </c>
      <c r="BW54" s="151">
        <v>0</v>
      </c>
      <c r="BX54" s="151">
        <v>0</v>
      </c>
      <c r="BY54" s="151">
        <v>0</v>
      </c>
      <c r="BZ54" s="151">
        <v>0</v>
      </c>
      <c r="CA54" s="151">
        <v>0</v>
      </c>
      <c r="CB54" s="151">
        <v>0</v>
      </c>
      <c r="CC54" s="151">
        <v>0</v>
      </c>
      <c r="CD54" s="151">
        <v>0</v>
      </c>
      <c r="CE54" s="151">
        <v>0</v>
      </c>
      <c r="CF54" s="151">
        <v>0</v>
      </c>
      <c r="CG54" s="151">
        <v>0</v>
      </c>
      <c r="CH54" s="151">
        <v>0</v>
      </c>
      <c r="CI54" s="151">
        <v>0</v>
      </c>
      <c r="CJ54" s="151">
        <v>0</v>
      </c>
      <c r="CK54" s="151">
        <v>0</v>
      </c>
      <c r="CL54" s="143">
        <f t="shared" si="82"/>
        <v>0</v>
      </c>
      <c r="CM54" s="143">
        <f t="shared" si="83"/>
        <v>0</v>
      </c>
    </row>
    <row r="55" spans="1:91" x14ac:dyDescent="0.25">
      <c r="A55" s="50" t="s">
        <v>140</v>
      </c>
      <c r="B55" s="49" t="s">
        <v>134</v>
      </c>
      <c r="C55" s="154">
        <f t="shared" si="97"/>
        <v>0</v>
      </c>
      <c r="D55" s="154">
        <f t="shared" si="143"/>
        <v>0</v>
      </c>
      <c r="E55" s="154">
        <f t="shared" si="76"/>
        <v>0</v>
      </c>
      <c r="F55" s="154">
        <f t="shared" si="77"/>
        <v>0</v>
      </c>
      <c r="G55" s="154">
        <f t="shared" si="57"/>
        <v>0</v>
      </c>
      <c r="H55" s="154">
        <f t="shared" si="58"/>
        <v>0</v>
      </c>
      <c r="I55" s="154">
        <f t="shared" si="99"/>
        <v>0</v>
      </c>
      <c r="J55" s="151">
        <v>0</v>
      </c>
      <c r="K55" s="151">
        <v>0</v>
      </c>
      <c r="L55" s="151">
        <v>0</v>
      </c>
      <c r="M55" s="151">
        <v>0</v>
      </c>
      <c r="N55" s="151">
        <v>0</v>
      </c>
      <c r="O55" s="151">
        <v>0</v>
      </c>
      <c r="P55" s="156">
        <v>0</v>
      </c>
      <c r="Q55" s="151">
        <v>0</v>
      </c>
      <c r="R55" s="151">
        <v>0</v>
      </c>
      <c r="S55" s="151">
        <v>0</v>
      </c>
      <c r="T55" s="151">
        <v>0</v>
      </c>
      <c r="U55" s="151">
        <v>0</v>
      </c>
      <c r="V55" s="151">
        <v>0</v>
      </c>
      <c r="W55" s="151">
        <v>0</v>
      </c>
      <c r="X55" s="151">
        <v>0</v>
      </c>
      <c r="Y55" s="151">
        <v>0</v>
      </c>
      <c r="Z55" s="151">
        <v>0</v>
      </c>
      <c r="AA55" s="151">
        <v>0</v>
      </c>
      <c r="AB55" s="151">
        <v>0</v>
      </c>
      <c r="AC55" s="151">
        <v>0</v>
      </c>
      <c r="AD55" s="151">
        <v>0</v>
      </c>
      <c r="AE55" s="151">
        <v>0</v>
      </c>
      <c r="AF55" s="151">
        <v>0</v>
      </c>
      <c r="AG55" s="151">
        <v>0</v>
      </c>
      <c r="AH55" s="151">
        <v>0</v>
      </c>
      <c r="AI55" s="151">
        <v>0</v>
      </c>
      <c r="AJ55" s="151">
        <v>0</v>
      </c>
      <c r="AK55" s="151">
        <v>0</v>
      </c>
      <c r="AL55" s="151">
        <v>0</v>
      </c>
      <c r="AM55" s="151">
        <v>0</v>
      </c>
      <c r="AN55" s="151">
        <v>0</v>
      </c>
      <c r="AO55" s="151">
        <v>0</v>
      </c>
      <c r="AP55" s="151">
        <v>0</v>
      </c>
      <c r="AQ55" s="151">
        <v>0</v>
      </c>
      <c r="AR55" s="151">
        <v>0</v>
      </c>
      <c r="AS55" s="151">
        <v>0</v>
      </c>
      <c r="AT55" s="151">
        <v>0</v>
      </c>
      <c r="AU55" s="151">
        <v>0</v>
      </c>
      <c r="AV55" s="151">
        <v>0</v>
      </c>
      <c r="AW55" s="151">
        <v>0</v>
      </c>
      <c r="AX55" s="151">
        <v>0</v>
      </c>
      <c r="AY55" s="151">
        <v>0</v>
      </c>
      <c r="AZ55" s="151">
        <v>0</v>
      </c>
      <c r="BA55" s="151">
        <v>0</v>
      </c>
      <c r="BB55" s="151">
        <v>0</v>
      </c>
      <c r="BC55" s="151">
        <v>0</v>
      </c>
      <c r="BD55" s="151">
        <v>0</v>
      </c>
      <c r="BE55" s="151">
        <v>0</v>
      </c>
      <c r="BF55" s="151">
        <v>0</v>
      </c>
      <c r="BG55" s="151">
        <v>0</v>
      </c>
      <c r="BH55" s="151">
        <v>0</v>
      </c>
      <c r="BI55" s="151">
        <v>0</v>
      </c>
      <c r="BJ55" s="151">
        <v>0</v>
      </c>
      <c r="BK55" s="151">
        <v>0</v>
      </c>
      <c r="BL55" s="151">
        <v>0</v>
      </c>
      <c r="BM55" s="151">
        <v>0</v>
      </c>
      <c r="BN55" s="151">
        <v>0</v>
      </c>
      <c r="BO55" s="151">
        <v>0</v>
      </c>
      <c r="BP55" s="151">
        <v>0</v>
      </c>
      <c r="BQ55" s="151">
        <v>0</v>
      </c>
      <c r="BR55" s="151">
        <v>0</v>
      </c>
      <c r="BS55" s="151">
        <v>0</v>
      </c>
      <c r="BT55" s="151">
        <v>0</v>
      </c>
      <c r="BU55" s="151">
        <v>0</v>
      </c>
      <c r="BV55" s="151">
        <v>0</v>
      </c>
      <c r="BW55" s="151">
        <v>0</v>
      </c>
      <c r="BX55" s="151">
        <v>0</v>
      </c>
      <c r="BY55" s="151">
        <v>0</v>
      </c>
      <c r="BZ55" s="151">
        <v>0</v>
      </c>
      <c r="CA55" s="151">
        <v>0</v>
      </c>
      <c r="CB55" s="151">
        <v>0</v>
      </c>
      <c r="CC55" s="151">
        <v>0</v>
      </c>
      <c r="CD55" s="151">
        <v>0</v>
      </c>
      <c r="CE55" s="151">
        <v>0</v>
      </c>
      <c r="CF55" s="151">
        <v>0</v>
      </c>
      <c r="CG55" s="151">
        <v>0</v>
      </c>
      <c r="CH55" s="151">
        <v>0</v>
      </c>
      <c r="CI55" s="151">
        <v>0</v>
      </c>
      <c r="CJ55" s="151">
        <v>0</v>
      </c>
      <c r="CK55" s="151">
        <v>0</v>
      </c>
      <c r="CL55" s="143">
        <f t="shared" si="82"/>
        <v>0</v>
      </c>
      <c r="CM55" s="143">
        <f t="shared" si="83"/>
        <v>0</v>
      </c>
    </row>
    <row r="56" spans="1:91" x14ac:dyDescent="0.25">
      <c r="A56" s="50" t="s">
        <v>139</v>
      </c>
      <c r="B56" s="49" t="s">
        <v>133</v>
      </c>
      <c r="C56" s="154">
        <f t="shared" si="97"/>
        <v>0</v>
      </c>
      <c r="D56" s="154">
        <f t="shared" si="143"/>
        <v>0</v>
      </c>
      <c r="E56" s="154">
        <f t="shared" si="76"/>
        <v>0</v>
      </c>
      <c r="F56" s="154">
        <f t="shared" si="77"/>
        <v>0</v>
      </c>
      <c r="G56" s="154">
        <f t="shared" si="57"/>
        <v>0</v>
      </c>
      <c r="H56" s="154">
        <f t="shared" si="58"/>
        <v>0</v>
      </c>
      <c r="I56" s="154">
        <f t="shared" si="99"/>
        <v>0</v>
      </c>
      <c r="J56" s="151">
        <v>0</v>
      </c>
      <c r="K56" s="151">
        <v>0</v>
      </c>
      <c r="L56" s="151">
        <v>0</v>
      </c>
      <c r="M56" s="151">
        <v>0</v>
      </c>
      <c r="N56" s="151">
        <v>0</v>
      </c>
      <c r="O56" s="151">
        <v>0</v>
      </c>
      <c r="P56" s="156">
        <v>0</v>
      </c>
      <c r="Q56" s="151">
        <v>0</v>
      </c>
      <c r="R56" s="151">
        <v>0</v>
      </c>
      <c r="S56" s="151">
        <v>0</v>
      </c>
      <c r="T56" s="151">
        <v>0</v>
      </c>
      <c r="U56" s="151">
        <v>0</v>
      </c>
      <c r="V56" s="151">
        <v>0</v>
      </c>
      <c r="W56" s="151">
        <v>0</v>
      </c>
      <c r="X56" s="151">
        <v>0</v>
      </c>
      <c r="Y56" s="151">
        <v>0</v>
      </c>
      <c r="Z56" s="151">
        <v>0</v>
      </c>
      <c r="AA56" s="151">
        <v>0</v>
      </c>
      <c r="AB56" s="151">
        <v>0</v>
      </c>
      <c r="AC56" s="151">
        <v>0</v>
      </c>
      <c r="AD56" s="151">
        <v>0</v>
      </c>
      <c r="AE56" s="151">
        <v>0</v>
      </c>
      <c r="AF56" s="151">
        <v>0</v>
      </c>
      <c r="AG56" s="151">
        <v>0</v>
      </c>
      <c r="AH56" s="151">
        <v>0</v>
      </c>
      <c r="AI56" s="151">
        <v>0</v>
      </c>
      <c r="AJ56" s="151">
        <v>0</v>
      </c>
      <c r="AK56" s="151">
        <v>0</v>
      </c>
      <c r="AL56" s="151">
        <v>0</v>
      </c>
      <c r="AM56" s="151">
        <v>0</v>
      </c>
      <c r="AN56" s="151">
        <v>0</v>
      </c>
      <c r="AO56" s="151">
        <v>0</v>
      </c>
      <c r="AP56" s="151">
        <v>0</v>
      </c>
      <c r="AQ56" s="151">
        <v>0</v>
      </c>
      <c r="AR56" s="151">
        <v>0</v>
      </c>
      <c r="AS56" s="151">
        <v>0</v>
      </c>
      <c r="AT56" s="151">
        <v>0</v>
      </c>
      <c r="AU56" s="151">
        <v>0</v>
      </c>
      <c r="AV56" s="151">
        <v>0</v>
      </c>
      <c r="AW56" s="151">
        <v>0</v>
      </c>
      <c r="AX56" s="151">
        <v>0</v>
      </c>
      <c r="AY56" s="151">
        <v>0</v>
      </c>
      <c r="AZ56" s="151">
        <v>0</v>
      </c>
      <c r="BA56" s="151">
        <v>0</v>
      </c>
      <c r="BB56" s="151">
        <v>0</v>
      </c>
      <c r="BC56" s="151">
        <v>0</v>
      </c>
      <c r="BD56" s="151">
        <v>0</v>
      </c>
      <c r="BE56" s="151">
        <v>0</v>
      </c>
      <c r="BF56" s="151">
        <v>0</v>
      </c>
      <c r="BG56" s="151">
        <v>0</v>
      </c>
      <c r="BH56" s="151">
        <v>0</v>
      </c>
      <c r="BI56" s="151">
        <v>0</v>
      </c>
      <c r="BJ56" s="151">
        <v>0</v>
      </c>
      <c r="BK56" s="151">
        <v>0</v>
      </c>
      <c r="BL56" s="151">
        <v>0</v>
      </c>
      <c r="BM56" s="151">
        <v>0</v>
      </c>
      <c r="BN56" s="151">
        <v>0</v>
      </c>
      <c r="BO56" s="151">
        <v>0</v>
      </c>
      <c r="BP56" s="151">
        <v>0</v>
      </c>
      <c r="BQ56" s="151">
        <v>0</v>
      </c>
      <c r="BR56" s="151">
        <v>0</v>
      </c>
      <c r="BS56" s="151">
        <v>0</v>
      </c>
      <c r="BT56" s="151">
        <v>0</v>
      </c>
      <c r="BU56" s="151">
        <v>0</v>
      </c>
      <c r="BV56" s="151">
        <v>0</v>
      </c>
      <c r="BW56" s="151">
        <v>0</v>
      </c>
      <c r="BX56" s="151">
        <v>0</v>
      </c>
      <c r="BY56" s="151">
        <v>0</v>
      </c>
      <c r="BZ56" s="151">
        <v>0</v>
      </c>
      <c r="CA56" s="151">
        <v>0</v>
      </c>
      <c r="CB56" s="151">
        <v>0</v>
      </c>
      <c r="CC56" s="151">
        <v>0</v>
      </c>
      <c r="CD56" s="151">
        <v>0</v>
      </c>
      <c r="CE56" s="151">
        <v>0</v>
      </c>
      <c r="CF56" s="151">
        <v>0</v>
      </c>
      <c r="CG56" s="151">
        <v>0</v>
      </c>
      <c r="CH56" s="151">
        <v>0</v>
      </c>
      <c r="CI56" s="151">
        <v>0</v>
      </c>
      <c r="CJ56" s="151">
        <v>0</v>
      </c>
      <c r="CK56" s="151">
        <v>0</v>
      </c>
      <c r="CL56" s="143">
        <f t="shared" si="82"/>
        <v>0</v>
      </c>
      <c r="CM56" s="143">
        <f t="shared" si="83"/>
        <v>0</v>
      </c>
    </row>
    <row r="57" spans="1:91" ht="18.75" x14ac:dyDescent="0.25">
      <c r="A57" s="50" t="s">
        <v>138</v>
      </c>
      <c r="B57" s="49" t="s">
        <v>566</v>
      </c>
      <c r="C57" s="154">
        <f t="shared" si="97"/>
        <v>0</v>
      </c>
      <c r="D57" s="154">
        <f t="shared" si="143"/>
        <v>0</v>
      </c>
      <c r="E57" s="154">
        <f t="shared" si="76"/>
        <v>0</v>
      </c>
      <c r="F57" s="154">
        <f t="shared" si="77"/>
        <v>0</v>
      </c>
      <c r="G57" s="154">
        <f t="shared" si="57"/>
        <v>0</v>
      </c>
      <c r="H57" s="154">
        <f t="shared" si="58"/>
        <v>0</v>
      </c>
      <c r="I57" s="154">
        <f t="shared" si="99"/>
        <v>0</v>
      </c>
      <c r="J57" s="151">
        <v>0</v>
      </c>
      <c r="K57" s="151">
        <v>0</v>
      </c>
      <c r="L57" s="151">
        <v>0</v>
      </c>
      <c r="M57" s="151">
        <v>0</v>
      </c>
      <c r="N57" s="151">
        <v>0</v>
      </c>
      <c r="O57" s="151">
        <v>0</v>
      </c>
      <c r="P57" s="151">
        <v>0</v>
      </c>
      <c r="Q57" s="151">
        <v>0</v>
      </c>
      <c r="R57" s="151">
        <v>0</v>
      </c>
      <c r="S57" s="151">
        <v>0</v>
      </c>
      <c r="T57" s="151">
        <v>0</v>
      </c>
      <c r="U57" s="151">
        <v>0</v>
      </c>
      <c r="V57" s="151">
        <v>0</v>
      </c>
      <c r="W57" s="151">
        <v>0</v>
      </c>
      <c r="X57" s="151">
        <v>0</v>
      </c>
      <c r="Y57" s="151">
        <v>0</v>
      </c>
      <c r="Z57" s="151">
        <v>0</v>
      </c>
      <c r="AA57" s="151">
        <v>0</v>
      </c>
      <c r="AB57" s="151">
        <v>0</v>
      </c>
      <c r="AC57" s="151">
        <v>0</v>
      </c>
      <c r="AD57" s="151">
        <v>0</v>
      </c>
      <c r="AE57" s="151">
        <v>0</v>
      </c>
      <c r="AF57" s="151">
        <v>0</v>
      </c>
      <c r="AG57" s="151">
        <v>0</v>
      </c>
      <c r="AH57" s="151">
        <v>0</v>
      </c>
      <c r="AI57" s="151">
        <v>0</v>
      </c>
      <c r="AJ57" s="151">
        <v>0</v>
      </c>
      <c r="AK57" s="151">
        <v>0</v>
      </c>
      <c r="AL57" s="151">
        <v>0</v>
      </c>
      <c r="AM57" s="151">
        <v>0</v>
      </c>
      <c r="AN57" s="151">
        <v>0</v>
      </c>
      <c r="AO57" s="151">
        <v>0</v>
      </c>
      <c r="AP57" s="151">
        <v>0</v>
      </c>
      <c r="AQ57" s="151">
        <v>0</v>
      </c>
      <c r="AR57" s="151">
        <v>0</v>
      </c>
      <c r="AS57" s="151">
        <v>0</v>
      </c>
      <c r="AT57" s="151">
        <v>0</v>
      </c>
      <c r="AU57" s="151">
        <v>0</v>
      </c>
      <c r="AV57" s="151">
        <v>0</v>
      </c>
      <c r="AW57" s="151">
        <v>0</v>
      </c>
      <c r="AX57" s="151">
        <v>0</v>
      </c>
      <c r="AY57" s="151">
        <v>0</v>
      </c>
      <c r="AZ57" s="151">
        <v>0</v>
      </c>
      <c r="BA57" s="151">
        <v>0</v>
      </c>
      <c r="BB57" s="151">
        <v>0</v>
      </c>
      <c r="BC57" s="151">
        <v>0</v>
      </c>
      <c r="BD57" s="151">
        <v>0</v>
      </c>
      <c r="BE57" s="151">
        <v>0</v>
      </c>
      <c r="BF57" s="151">
        <v>0</v>
      </c>
      <c r="BG57" s="151">
        <v>0</v>
      </c>
      <c r="BH57" s="151">
        <v>0</v>
      </c>
      <c r="BI57" s="151">
        <v>0</v>
      </c>
      <c r="BJ57" s="151">
        <v>0</v>
      </c>
      <c r="BK57" s="151">
        <v>0</v>
      </c>
      <c r="BL57" s="151">
        <v>0</v>
      </c>
      <c r="BM57" s="151">
        <v>0</v>
      </c>
      <c r="BN57" s="151">
        <v>0</v>
      </c>
      <c r="BO57" s="151">
        <v>0</v>
      </c>
      <c r="BP57" s="151">
        <v>0</v>
      </c>
      <c r="BQ57" s="151">
        <v>0</v>
      </c>
      <c r="BR57" s="151">
        <v>0</v>
      </c>
      <c r="BS57" s="151">
        <v>0</v>
      </c>
      <c r="BT57" s="151">
        <v>0</v>
      </c>
      <c r="BU57" s="151">
        <v>0</v>
      </c>
      <c r="BV57" s="151">
        <v>0</v>
      </c>
      <c r="BW57" s="151">
        <v>0</v>
      </c>
      <c r="BX57" s="151">
        <v>0</v>
      </c>
      <c r="BY57" s="151">
        <v>0</v>
      </c>
      <c r="BZ57" s="151">
        <v>0</v>
      </c>
      <c r="CA57" s="151">
        <v>0</v>
      </c>
      <c r="CB57" s="151">
        <v>0</v>
      </c>
      <c r="CC57" s="151">
        <v>0</v>
      </c>
      <c r="CD57" s="151">
        <v>0</v>
      </c>
      <c r="CE57" s="151">
        <v>0</v>
      </c>
      <c r="CF57" s="151">
        <v>0</v>
      </c>
      <c r="CG57" s="151">
        <v>0</v>
      </c>
      <c r="CH57" s="151">
        <v>0</v>
      </c>
      <c r="CI57" s="151">
        <v>0</v>
      </c>
      <c r="CJ57" s="151">
        <v>0</v>
      </c>
      <c r="CK57" s="151">
        <v>0</v>
      </c>
      <c r="CL57" s="143">
        <f t="shared" si="82"/>
        <v>0</v>
      </c>
      <c r="CM57" s="143">
        <f t="shared" si="83"/>
        <v>0</v>
      </c>
    </row>
    <row r="58" spans="1:91" ht="36.75" customHeight="1" x14ac:dyDescent="0.25">
      <c r="A58" s="53" t="s">
        <v>59</v>
      </c>
      <c r="B58" s="67" t="s">
        <v>235</v>
      </c>
      <c r="C58" s="143">
        <f t="shared" si="97"/>
        <v>0</v>
      </c>
      <c r="D58" s="143">
        <f t="shared" si="81"/>
        <v>0</v>
      </c>
      <c r="E58" s="143">
        <f t="shared" si="76"/>
        <v>0</v>
      </c>
      <c r="F58" s="143">
        <f t="shared" si="77"/>
        <v>0</v>
      </c>
      <c r="G58" s="143">
        <f t="shared" si="57"/>
        <v>0</v>
      </c>
      <c r="H58" s="143">
        <f t="shared" si="58"/>
        <v>0</v>
      </c>
      <c r="I58" s="143">
        <f t="shared" si="99"/>
        <v>0</v>
      </c>
      <c r="J58" s="143">
        <v>0</v>
      </c>
      <c r="K58" s="143">
        <v>0</v>
      </c>
      <c r="L58" s="143">
        <v>0</v>
      </c>
      <c r="M58" s="143">
        <v>0</v>
      </c>
      <c r="N58" s="143">
        <v>0</v>
      </c>
      <c r="O58" s="143">
        <v>0</v>
      </c>
      <c r="P58" s="143">
        <v>0</v>
      </c>
      <c r="Q58" s="143">
        <v>0</v>
      </c>
      <c r="R58" s="143">
        <v>0</v>
      </c>
      <c r="S58" s="143">
        <v>0</v>
      </c>
      <c r="T58" s="143">
        <v>0</v>
      </c>
      <c r="U58" s="143">
        <v>0</v>
      </c>
      <c r="V58" s="143">
        <v>0</v>
      </c>
      <c r="W58" s="143">
        <v>0</v>
      </c>
      <c r="X58" s="143">
        <v>0</v>
      </c>
      <c r="Y58" s="143">
        <v>0</v>
      </c>
      <c r="Z58" s="143">
        <v>0</v>
      </c>
      <c r="AA58" s="143">
        <v>0</v>
      </c>
      <c r="AB58" s="143">
        <v>0</v>
      </c>
      <c r="AC58" s="143">
        <v>0</v>
      </c>
      <c r="AD58" s="143">
        <v>0</v>
      </c>
      <c r="AE58" s="143">
        <v>0</v>
      </c>
      <c r="AF58" s="143">
        <v>0</v>
      </c>
      <c r="AG58" s="143">
        <v>0</v>
      </c>
      <c r="AH58" s="143">
        <v>0</v>
      </c>
      <c r="AI58" s="143">
        <v>0</v>
      </c>
      <c r="AJ58" s="143">
        <v>0</v>
      </c>
      <c r="AK58" s="143">
        <v>0</v>
      </c>
      <c r="AL58" s="143">
        <v>0</v>
      </c>
      <c r="AM58" s="143">
        <v>0</v>
      </c>
      <c r="AN58" s="143">
        <v>0</v>
      </c>
      <c r="AO58" s="143">
        <v>0</v>
      </c>
      <c r="AP58" s="143">
        <v>0</v>
      </c>
      <c r="AQ58" s="143">
        <v>0</v>
      </c>
      <c r="AR58" s="143">
        <v>0</v>
      </c>
      <c r="AS58" s="143">
        <v>0</v>
      </c>
      <c r="AT58" s="143">
        <v>0</v>
      </c>
      <c r="AU58" s="143">
        <v>0</v>
      </c>
      <c r="AV58" s="143">
        <v>0</v>
      </c>
      <c r="AW58" s="143">
        <v>0</v>
      </c>
      <c r="AX58" s="143">
        <v>0</v>
      </c>
      <c r="AY58" s="143">
        <v>0</v>
      </c>
      <c r="AZ58" s="143">
        <v>0</v>
      </c>
      <c r="BA58" s="143">
        <v>0</v>
      </c>
      <c r="BB58" s="143">
        <v>0</v>
      </c>
      <c r="BC58" s="143">
        <v>0</v>
      </c>
      <c r="BD58" s="143">
        <v>0</v>
      </c>
      <c r="BE58" s="143">
        <v>0</v>
      </c>
      <c r="BF58" s="143">
        <v>0</v>
      </c>
      <c r="BG58" s="143">
        <v>0</v>
      </c>
      <c r="BH58" s="143">
        <v>0</v>
      </c>
      <c r="BI58" s="143">
        <v>0</v>
      </c>
      <c r="BJ58" s="143">
        <v>0</v>
      </c>
      <c r="BK58" s="143">
        <v>0</v>
      </c>
      <c r="BL58" s="143">
        <v>0</v>
      </c>
      <c r="BM58" s="143">
        <v>0</v>
      </c>
      <c r="BN58" s="143">
        <v>0</v>
      </c>
      <c r="BO58" s="143">
        <v>0</v>
      </c>
      <c r="BP58" s="143">
        <v>0</v>
      </c>
      <c r="BQ58" s="143">
        <v>0</v>
      </c>
      <c r="BR58" s="143">
        <v>0</v>
      </c>
      <c r="BS58" s="143">
        <v>0</v>
      </c>
      <c r="BT58" s="143">
        <v>0</v>
      </c>
      <c r="BU58" s="143">
        <v>0</v>
      </c>
      <c r="BV58" s="143">
        <v>0</v>
      </c>
      <c r="BW58" s="143">
        <v>0</v>
      </c>
      <c r="BX58" s="143">
        <v>0</v>
      </c>
      <c r="BY58" s="143">
        <v>0</v>
      </c>
      <c r="BZ58" s="143">
        <v>0</v>
      </c>
      <c r="CA58" s="143">
        <v>0</v>
      </c>
      <c r="CB58" s="143">
        <v>0</v>
      </c>
      <c r="CC58" s="143">
        <v>0</v>
      </c>
      <c r="CD58" s="143">
        <v>0</v>
      </c>
      <c r="CE58" s="143">
        <v>0</v>
      </c>
      <c r="CF58" s="143">
        <v>0</v>
      </c>
      <c r="CG58" s="143">
        <v>0</v>
      </c>
      <c r="CH58" s="143">
        <v>0</v>
      </c>
      <c r="CI58" s="143">
        <v>0</v>
      </c>
      <c r="CJ58" s="143">
        <v>0</v>
      </c>
      <c r="CK58" s="143">
        <v>0</v>
      </c>
      <c r="CL58" s="143">
        <f t="shared" si="82"/>
        <v>0</v>
      </c>
      <c r="CM58" s="143">
        <f t="shared" si="83"/>
        <v>0</v>
      </c>
    </row>
    <row r="59" spans="1:91" x14ac:dyDescent="0.25">
      <c r="A59" s="53" t="s">
        <v>57</v>
      </c>
      <c r="B59" s="52" t="s">
        <v>137</v>
      </c>
      <c r="C59" s="143">
        <f t="shared" si="97"/>
        <v>0</v>
      </c>
      <c r="D59" s="143">
        <f t="shared" si="81"/>
        <v>0</v>
      </c>
      <c r="E59" s="143">
        <f t="shared" si="76"/>
        <v>0</v>
      </c>
      <c r="F59" s="143">
        <f t="shared" si="77"/>
        <v>0</v>
      </c>
      <c r="G59" s="143">
        <f t="shared" si="57"/>
        <v>0</v>
      </c>
      <c r="H59" s="143">
        <f t="shared" si="58"/>
        <v>0</v>
      </c>
      <c r="I59" s="143">
        <f t="shared" si="99"/>
        <v>0</v>
      </c>
      <c r="J59" s="143">
        <v>0</v>
      </c>
      <c r="K59" s="143">
        <v>0</v>
      </c>
      <c r="L59" s="143">
        <v>0</v>
      </c>
      <c r="M59" s="143">
        <v>0</v>
      </c>
      <c r="N59" s="143">
        <v>0</v>
      </c>
      <c r="O59" s="143">
        <v>0</v>
      </c>
      <c r="P59" s="143">
        <v>0</v>
      </c>
      <c r="Q59" s="143">
        <v>0</v>
      </c>
      <c r="R59" s="143">
        <v>0</v>
      </c>
      <c r="S59" s="143">
        <v>0</v>
      </c>
      <c r="T59" s="143">
        <v>0</v>
      </c>
      <c r="U59" s="143">
        <v>0</v>
      </c>
      <c r="V59" s="143">
        <v>0</v>
      </c>
      <c r="W59" s="143">
        <v>0</v>
      </c>
      <c r="X59" s="143">
        <v>0</v>
      </c>
      <c r="Y59" s="143">
        <v>0</v>
      </c>
      <c r="Z59" s="143">
        <v>0</v>
      </c>
      <c r="AA59" s="143">
        <v>0</v>
      </c>
      <c r="AB59" s="143">
        <v>0</v>
      </c>
      <c r="AC59" s="143">
        <v>0</v>
      </c>
      <c r="AD59" s="143">
        <v>0</v>
      </c>
      <c r="AE59" s="143">
        <v>0</v>
      </c>
      <c r="AF59" s="143">
        <v>0</v>
      </c>
      <c r="AG59" s="143">
        <v>0</v>
      </c>
      <c r="AH59" s="143">
        <v>0</v>
      </c>
      <c r="AI59" s="143">
        <v>0</v>
      </c>
      <c r="AJ59" s="143">
        <v>0</v>
      </c>
      <c r="AK59" s="143">
        <v>0</v>
      </c>
      <c r="AL59" s="143">
        <v>0</v>
      </c>
      <c r="AM59" s="143">
        <v>0</v>
      </c>
      <c r="AN59" s="143">
        <v>0</v>
      </c>
      <c r="AO59" s="143">
        <v>0</v>
      </c>
      <c r="AP59" s="143">
        <v>0</v>
      </c>
      <c r="AQ59" s="143">
        <v>0</v>
      </c>
      <c r="AR59" s="143">
        <v>0</v>
      </c>
      <c r="AS59" s="143">
        <v>0</v>
      </c>
      <c r="AT59" s="143">
        <v>0</v>
      </c>
      <c r="AU59" s="143">
        <v>0</v>
      </c>
      <c r="AV59" s="143">
        <v>0</v>
      </c>
      <c r="AW59" s="143">
        <v>0</v>
      </c>
      <c r="AX59" s="143">
        <v>0</v>
      </c>
      <c r="AY59" s="143">
        <v>0</v>
      </c>
      <c r="AZ59" s="143">
        <v>0</v>
      </c>
      <c r="BA59" s="143">
        <v>0</v>
      </c>
      <c r="BB59" s="143">
        <v>0</v>
      </c>
      <c r="BC59" s="143">
        <v>0</v>
      </c>
      <c r="BD59" s="143">
        <v>0</v>
      </c>
      <c r="BE59" s="143">
        <v>0</v>
      </c>
      <c r="BF59" s="143">
        <v>0</v>
      </c>
      <c r="BG59" s="143">
        <v>0</v>
      </c>
      <c r="BH59" s="143">
        <v>0</v>
      </c>
      <c r="BI59" s="143">
        <v>0</v>
      </c>
      <c r="BJ59" s="143">
        <v>0</v>
      </c>
      <c r="BK59" s="143">
        <v>0</v>
      </c>
      <c r="BL59" s="143">
        <v>0</v>
      </c>
      <c r="BM59" s="143">
        <v>0</v>
      </c>
      <c r="BN59" s="143">
        <v>0</v>
      </c>
      <c r="BO59" s="143">
        <v>0</v>
      </c>
      <c r="BP59" s="143">
        <v>0</v>
      </c>
      <c r="BQ59" s="143">
        <v>0</v>
      </c>
      <c r="BR59" s="143">
        <v>0</v>
      </c>
      <c r="BS59" s="143">
        <v>0</v>
      </c>
      <c r="BT59" s="143">
        <v>0</v>
      </c>
      <c r="BU59" s="143">
        <v>0</v>
      </c>
      <c r="BV59" s="143">
        <v>0</v>
      </c>
      <c r="BW59" s="143">
        <v>0</v>
      </c>
      <c r="BX59" s="143">
        <v>0</v>
      </c>
      <c r="BY59" s="143">
        <v>0</v>
      </c>
      <c r="BZ59" s="143">
        <v>0</v>
      </c>
      <c r="CA59" s="143">
        <v>0</v>
      </c>
      <c r="CB59" s="143">
        <v>0</v>
      </c>
      <c r="CC59" s="143">
        <v>0</v>
      </c>
      <c r="CD59" s="143">
        <v>0</v>
      </c>
      <c r="CE59" s="143">
        <v>0</v>
      </c>
      <c r="CF59" s="143">
        <v>0</v>
      </c>
      <c r="CG59" s="143">
        <v>0</v>
      </c>
      <c r="CH59" s="143">
        <v>0</v>
      </c>
      <c r="CI59" s="143">
        <v>0</v>
      </c>
      <c r="CJ59" s="143">
        <v>0</v>
      </c>
      <c r="CK59" s="143">
        <v>0</v>
      </c>
      <c r="CL59" s="143">
        <f t="shared" si="82"/>
        <v>0</v>
      </c>
      <c r="CM59" s="143">
        <f t="shared" si="83"/>
        <v>0</v>
      </c>
    </row>
    <row r="60" spans="1:91" x14ac:dyDescent="0.25">
      <c r="A60" s="50" t="s">
        <v>229</v>
      </c>
      <c r="B60" s="51" t="s">
        <v>158</v>
      </c>
      <c r="C60" s="143">
        <f t="shared" si="97"/>
        <v>0</v>
      </c>
      <c r="D60" s="143">
        <f t="shared" si="81"/>
        <v>0</v>
      </c>
      <c r="E60" s="143">
        <f t="shared" si="76"/>
        <v>0</v>
      </c>
      <c r="F60" s="143">
        <f t="shared" si="77"/>
        <v>0</v>
      </c>
      <c r="G60" s="143">
        <f t="shared" si="57"/>
        <v>0</v>
      </c>
      <c r="H60" s="143">
        <f t="shared" si="58"/>
        <v>0</v>
      </c>
      <c r="I60" s="143">
        <f t="shared" si="99"/>
        <v>0</v>
      </c>
      <c r="J60" s="145">
        <v>0</v>
      </c>
      <c r="K60" s="145">
        <v>0</v>
      </c>
      <c r="L60" s="145">
        <v>0</v>
      </c>
      <c r="M60" s="145">
        <v>0</v>
      </c>
      <c r="N60" s="145">
        <v>0</v>
      </c>
      <c r="O60" s="145">
        <v>0</v>
      </c>
      <c r="P60" s="145">
        <v>0</v>
      </c>
      <c r="Q60" s="145">
        <v>0</v>
      </c>
      <c r="R60" s="145">
        <v>0</v>
      </c>
      <c r="S60" s="145">
        <v>0</v>
      </c>
      <c r="T60" s="145">
        <v>0</v>
      </c>
      <c r="U60" s="145">
        <v>0</v>
      </c>
      <c r="V60" s="145">
        <v>0</v>
      </c>
      <c r="W60" s="145">
        <v>0</v>
      </c>
      <c r="X60" s="145">
        <v>0</v>
      </c>
      <c r="Y60" s="145">
        <v>0</v>
      </c>
      <c r="Z60" s="145">
        <v>0</v>
      </c>
      <c r="AA60" s="145">
        <v>0</v>
      </c>
      <c r="AB60" s="145">
        <v>0</v>
      </c>
      <c r="AC60" s="145">
        <v>0</v>
      </c>
      <c r="AD60" s="145">
        <v>0</v>
      </c>
      <c r="AE60" s="145">
        <v>0</v>
      </c>
      <c r="AF60" s="145">
        <v>0</v>
      </c>
      <c r="AG60" s="145">
        <v>0</v>
      </c>
      <c r="AH60" s="145">
        <v>0</v>
      </c>
      <c r="AI60" s="145">
        <v>0</v>
      </c>
      <c r="AJ60" s="145">
        <v>0</v>
      </c>
      <c r="AK60" s="145">
        <v>0</v>
      </c>
      <c r="AL60" s="145">
        <v>0</v>
      </c>
      <c r="AM60" s="145">
        <v>0</v>
      </c>
      <c r="AN60" s="145">
        <v>0</v>
      </c>
      <c r="AO60" s="145">
        <v>0</v>
      </c>
      <c r="AP60" s="145">
        <v>0</v>
      </c>
      <c r="AQ60" s="145">
        <v>0</v>
      </c>
      <c r="AR60" s="145">
        <v>0</v>
      </c>
      <c r="AS60" s="145">
        <v>0</v>
      </c>
      <c r="AT60" s="145">
        <v>0</v>
      </c>
      <c r="AU60" s="145">
        <v>0</v>
      </c>
      <c r="AV60" s="145">
        <v>0</v>
      </c>
      <c r="AW60" s="145">
        <v>0</v>
      </c>
      <c r="AX60" s="145">
        <v>0</v>
      </c>
      <c r="AY60" s="145">
        <v>0</v>
      </c>
      <c r="AZ60" s="145">
        <v>0</v>
      </c>
      <c r="BA60" s="145">
        <v>0</v>
      </c>
      <c r="BB60" s="145">
        <v>0</v>
      </c>
      <c r="BC60" s="145">
        <v>0</v>
      </c>
      <c r="BD60" s="145">
        <v>0</v>
      </c>
      <c r="BE60" s="145">
        <v>0</v>
      </c>
      <c r="BF60" s="145">
        <v>0</v>
      </c>
      <c r="BG60" s="145">
        <v>0</v>
      </c>
      <c r="BH60" s="145">
        <v>0</v>
      </c>
      <c r="BI60" s="145">
        <v>0</v>
      </c>
      <c r="BJ60" s="145">
        <v>0</v>
      </c>
      <c r="BK60" s="145">
        <v>0</v>
      </c>
      <c r="BL60" s="145">
        <v>0</v>
      </c>
      <c r="BM60" s="145">
        <v>0</v>
      </c>
      <c r="BN60" s="145">
        <v>0</v>
      </c>
      <c r="BO60" s="145">
        <v>0</v>
      </c>
      <c r="BP60" s="145">
        <v>0</v>
      </c>
      <c r="BQ60" s="145">
        <v>0</v>
      </c>
      <c r="BR60" s="145">
        <v>0</v>
      </c>
      <c r="BS60" s="145">
        <v>0</v>
      </c>
      <c r="BT60" s="145">
        <v>0</v>
      </c>
      <c r="BU60" s="145">
        <v>0</v>
      </c>
      <c r="BV60" s="145">
        <v>0</v>
      </c>
      <c r="BW60" s="145">
        <v>0</v>
      </c>
      <c r="BX60" s="145">
        <v>0</v>
      </c>
      <c r="BY60" s="145">
        <v>0</v>
      </c>
      <c r="BZ60" s="145">
        <v>0</v>
      </c>
      <c r="CA60" s="145">
        <v>0</v>
      </c>
      <c r="CB60" s="145">
        <v>0</v>
      </c>
      <c r="CC60" s="145">
        <v>0</v>
      </c>
      <c r="CD60" s="145">
        <v>0</v>
      </c>
      <c r="CE60" s="145">
        <v>0</v>
      </c>
      <c r="CF60" s="145">
        <v>0</v>
      </c>
      <c r="CG60" s="145">
        <v>0</v>
      </c>
      <c r="CH60" s="145">
        <v>0</v>
      </c>
      <c r="CI60" s="145">
        <v>0</v>
      </c>
      <c r="CJ60" s="145">
        <v>0</v>
      </c>
      <c r="CK60" s="145">
        <v>0</v>
      </c>
      <c r="CL60" s="143">
        <f t="shared" si="82"/>
        <v>0</v>
      </c>
      <c r="CM60" s="143">
        <f t="shared" si="83"/>
        <v>0</v>
      </c>
    </row>
    <row r="61" spans="1:91" x14ac:dyDescent="0.25">
      <c r="A61" s="50" t="s">
        <v>230</v>
      </c>
      <c r="B61" s="51" t="s">
        <v>156</v>
      </c>
      <c r="C61" s="143">
        <f t="shared" si="97"/>
        <v>0</v>
      </c>
      <c r="D61" s="143">
        <f t="shared" si="81"/>
        <v>0</v>
      </c>
      <c r="E61" s="143">
        <f t="shared" si="76"/>
        <v>0</v>
      </c>
      <c r="F61" s="143">
        <f t="shared" si="77"/>
        <v>0</v>
      </c>
      <c r="G61" s="143">
        <f t="shared" si="57"/>
        <v>0</v>
      </c>
      <c r="H61" s="143">
        <f t="shared" si="58"/>
        <v>0</v>
      </c>
      <c r="I61" s="143">
        <f t="shared" si="99"/>
        <v>0</v>
      </c>
      <c r="J61" s="145">
        <v>0</v>
      </c>
      <c r="K61" s="145">
        <v>0</v>
      </c>
      <c r="L61" s="145">
        <v>0</v>
      </c>
      <c r="M61" s="145">
        <v>0</v>
      </c>
      <c r="N61" s="145">
        <v>0</v>
      </c>
      <c r="O61" s="145">
        <v>0</v>
      </c>
      <c r="P61" s="145">
        <v>0</v>
      </c>
      <c r="Q61" s="145">
        <v>0</v>
      </c>
      <c r="R61" s="145">
        <v>0</v>
      </c>
      <c r="S61" s="145">
        <v>0</v>
      </c>
      <c r="T61" s="145">
        <v>0</v>
      </c>
      <c r="U61" s="145">
        <v>0</v>
      </c>
      <c r="V61" s="145">
        <v>0</v>
      </c>
      <c r="W61" s="145">
        <v>0</v>
      </c>
      <c r="X61" s="145">
        <v>0</v>
      </c>
      <c r="Y61" s="145">
        <v>0</v>
      </c>
      <c r="Z61" s="145">
        <v>0</v>
      </c>
      <c r="AA61" s="145">
        <v>0</v>
      </c>
      <c r="AB61" s="145">
        <v>0</v>
      </c>
      <c r="AC61" s="145">
        <v>0</v>
      </c>
      <c r="AD61" s="145">
        <v>0</v>
      </c>
      <c r="AE61" s="145">
        <v>0</v>
      </c>
      <c r="AF61" s="145">
        <v>0</v>
      </c>
      <c r="AG61" s="145">
        <v>0</v>
      </c>
      <c r="AH61" s="145">
        <v>0</v>
      </c>
      <c r="AI61" s="145">
        <v>0</v>
      </c>
      <c r="AJ61" s="145">
        <v>0</v>
      </c>
      <c r="AK61" s="145">
        <v>0</v>
      </c>
      <c r="AL61" s="145">
        <v>0</v>
      </c>
      <c r="AM61" s="145">
        <v>0</v>
      </c>
      <c r="AN61" s="145">
        <v>0</v>
      </c>
      <c r="AO61" s="145">
        <v>0</v>
      </c>
      <c r="AP61" s="145">
        <v>0</v>
      </c>
      <c r="AQ61" s="145">
        <v>0</v>
      </c>
      <c r="AR61" s="145">
        <v>0</v>
      </c>
      <c r="AS61" s="145">
        <v>0</v>
      </c>
      <c r="AT61" s="145">
        <v>0</v>
      </c>
      <c r="AU61" s="145">
        <v>0</v>
      </c>
      <c r="AV61" s="145">
        <v>0</v>
      </c>
      <c r="AW61" s="145">
        <v>0</v>
      </c>
      <c r="AX61" s="145">
        <v>0</v>
      </c>
      <c r="AY61" s="145">
        <v>0</v>
      </c>
      <c r="AZ61" s="145">
        <v>0</v>
      </c>
      <c r="BA61" s="145">
        <v>0</v>
      </c>
      <c r="BB61" s="145">
        <v>0</v>
      </c>
      <c r="BC61" s="145">
        <v>0</v>
      </c>
      <c r="BD61" s="145">
        <v>0</v>
      </c>
      <c r="BE61" s="145">
        <v>0</v>
      </c>
      <c r="BF61" s="145">
        <v>0</v>
      </c>
      <c r="BG61" s="145">
        <v>0</v>
      </c>
      <c r="BH61" s="145">
        <v>0</v>
      </c>
      <c r="BI61" s="145">
        <v>0</v>
      </c>
      <c r="BJ61" s="145">
        <v>0</v>
      </c>
      <c r="BK61" s="145">
        <v>0</v>
      </c>
      <c r="BL61" s="145">
        <v>0</v>
      </c>
      <c r="BM61" s="145">
        <v>0</v>
      </c>
      <c r="BN61" s="145">
        <v>0</v>
      </c>
      <c r="BO61" s="145">
        <v>0</v>
      </c>
      <c r="BP61" s="145">
        <v>0</v>
      </c>
      <c r="BQ61" s="145">
        <v>0</v>
      </c>
      <c r="BR61" s="145">
        <v>0</v>
      </c>
      <c r="BS61" s="145">
        <v>0</v>
      </c>
      <c r="BT61" s="145">
        <v>0</v>
      </c>
      <c r="BU61" s="145">
        <v>0</v>
      </c>
      <c r="BV61" s="145">
        <v>0</v>
      </c>
      <c r="BW61" s="145">
        <v>0</v>
      </c>
      <c r="BX61" s="145">
        <v>0</v>
      </c>
      <c r="BY61" s="145">
        <v>0</v>
      </c>
      <c r="BZ61" s="145">
        <v>0</v>
      </c>
      <c r="CA61" s="145">
        <v>0</v>
      </c>
      <c r="CB61" s="145">
        <v>0</v>
      </c>
      <c r="CC61" s="145">
        <v>0</v>
      </c>
      <c r="CD61" s="145">
        <v>0</v>
      </c>
      <c r="CE61" s="145">
        <v>0</v>
      </c>
      <c r="CF61" s="145">
        <v>0</v>
      </c>
      <c r="CG61" s="145">
        <v>0</v>
      </c>
      <c r="CH61" s="145">
        <v>0</v>
      </c>
      <c r="CI61" s="145">
        <v>0</v>
      </c>
      <c r="CJ61" s="145">
        <v>0</v>
      </c>
      <c r="CK61" s="145">
        <v>0</v>
      </c>
      <c r="CL61" s="143">
        <f t="shared" si="82"/>
        <v>0</v>
      </c>
      <c r="CM61" s="143">
        <f t="shared" si="83"/>
        <v>0</v>
      </c>
    </row>
    <row r="62" spans="1:91" x14ac:dyDescent="0.25">
      <c r="A62" s="50" t="s">
        <v>231</v>
      </c>
      <c r="B62" s="51" t="s">
        <v>154</v>
      </c>
      <c r="C62" s="143">
        <f t="shared" si="97"/>
        <v>0</v>
      </c>
      <c r="D62" s="143">
        <f t="shared" si="81"/>
        <v>0</v>
      </c>
      <c r="E62" s="143">
        <f t="shared" si="76"/>
        <v>0</v>
      </c>
      <c r="F62" s="143">
        <f t="shared" si="77"/>
        <v>0</v>
      </c>
      <c r="G62" s="143">
        <f t="shared" si="57"/>
        <v>0</v>
      </c>
      <c r="H62" s="143">
        <f t="shared" si="58"/>
        <v>0</v>
      </c>
      <c r="I62" s="143">
        <f t="shared" si="99"/>
        <v>0</v>
      </c>
      <c r="J62" s="145">
        <v>0</v>
      </c>
      <c r="K62" s="145">
        <v>0</v>
      </c>
      <c r="L62" s="145">
        <v>0</v>
      </c>
      <c r="M62" s="145">
        <v>0</v>
      </c>
      <c r="N62" s="145">
        <v>0</v>
      </c>
      <c r="O62" s="145">
        <v>0</v>
      </c>
      <c r="P62" s="145">
        <v>0</v>
      </c>
      <c r="Q62" s="145">
        <v>0</v>
      </c>
      <c r="R62" s="145">
        <v>0</v>
      </c>
      <c r="S62" s="145">
        <v>0</v>
      </c>
      <c r="T62" s="145">
        <v>0</v>
      </c>
      <c r="U62" s="145">
        <v>0</v>
      </c>
      <c r="V62" s="145">
        <v>0</v>
      </c>
      <c r="W62" s="145">
        <v>0</v>
      </c>
      <c r="X62" s="145">
        <v>0</v>
      </c>
      <c r="Y62" s="145">
        <v>0</v>
      </c>
      <c r="Z62" s="145">
        <v>0</v>
      </c>
      <c r="AA62" s="145">
        <v>0</v>
      </c>
      <c r="AB62" s="145">
        <v>0</v>
      </c>
      <c r="AC62" s="145">
        <v>0</v>
      </c>
      <c r="AD62" s="145">
        <v>0</v>
      </c>
      <c r="AE62" s="145">
        <v>0</v>
      </c>
      <c r="AF62" s="145">
        <v>0</v>
      </c>
      <c r="AG62" s="145">
        <v>0</v>
      </c>
      <c r="AH62" s="145">
        <v>0</v>
      </c>
      <c r="AI62" s="145">
        <v>0</v>
      </c>
      <c r="AJ62" s="145">
        <v>0</v>
      </c>
      <c r="AK62" s="145">
        <v>0</v>
      </c>
      <c r="AL62" s="145">
        <v>0</v>
      </c>
      <c r="AM62" s="145">
        <v>0</v>
      </c>
      <c r="AN62" s="145">
        <v>0</v>
      </c>
      <c r="AO62" s="145">
        <v>0</v>
      </c>
      <c r="AP62" s="145">
        <v>0</v>
      </c>
      <c r="AQ62" s="145">
        <v>0</v>
      </c>
      <c r="AR62" s="145">
        <v>0</v>
      </c>
      <c r="AS62" s="145">
        <v>0</v>
      </c>
      <c r="AT62" s="145">
        <v>0</v>
      </c>
      <c r="AU62" s="145">
        <v>0</v>
      </c>
      <c r="AV62" s="145">
        <v>0</v>
      </c>
      <c r="AW62" s="145">
        <v>0</v>
      </c>
      <c r="AX62" s="145">
        <v>0</v>
      </c>
      <c r="AY62" s="145">
        <v>0</v>
      </c>
      <c r="AZ62" s="145">
        <v>0</v>
      </c>
      <c r="BA62" s="145">
        <v>0</v>
      </c>
      <c r="BB62" s="145">
        <v>0</v>
      </c>
      <c r="BC62" s="145">
        <v>0</v>
      </c>
      <c r="BD62" s="145">
        <v>0</v>
      </c>
      <c r="BE62" s="145">
        <v>0</v>
      </c>
      <c r="BF62" s="145">
        <v>0</v>
      </c>
      <c r="BG62" s="145">
        <v>0</v>
      </c>
      <c r="BH62" s="145">
        <v>0</v>
      </c>
      <c r="BI62" s="145">
        <v>0</v>
      </c>
      <c r="BJ62" s="145">
        <v>0</v>
      </c>
      <c r="BK62" s="145">
        <v>0</v>
      </c>
      <c r="BL62" s="145">
        <v>0</v>
      </c>
      <c r="BM62" s="145">
        <v>0</v>
      </c>
      <c r="BN62" s="145">
        <v>0</v>
      </c>
      <c r="BO62" s="145">
        <v>0</v>
      </c>
      <c r="BP62" s="145">
        <v>0</v>
      </c>
      <c r="BQ62" s="145">
        <v>0</v>
      </c>
      <c r="BR62" s="145">
        <v>0</v>
      </c>
      <c r="BS62" s="145">
        <v>0</v>
      </c>
      <c r="BT62" s="145">
        <v>0</v>
      </c>
      <c r="BU62" s="145">
        <v>0</v>
      </c>
      <c r="BV62" s="145">
        <v>0</v>
      </c>
      <c r="BW62" s="145">
        <v>0</v>
      </c>
      <c r="BX62" s="145">
        <v>0</v>
      </c>
      <c r="BY62" s="145">
        <v>0</v>
      </c>
      <c r="BZ62" s="145">
        <v>0</v>
      </c>
      <c r="CA62" s="145">
        <v>0</v>
      </c>
      <c r="CB62" s="145">
        <v>0</v>
      </c>
      <c r="CC62" s="145">
        <v>0</v>
      </c>
      <c r="CD62" s="145">
        <v>0</v>
      </c>
      <c r="CE62" s="145">
        <v>0</v>
      </c>
      <c r="CF62" s="145">
        <v>0</v>
      </c>
      <c r="CG62" s="145">
        <v>0</v>
      </c>
      <c r="CH62" s="145">
        <v>0</v>
      </c>
      <c r="CI62" s="145">
        <v>0</v>
      </c>
      <c r="CJ62" s="145">
        <v>0</v>
      </c>
      <c r="CK62" s="145">
        <v>0</v>
      </c>
      <c r="CL62" s="143">
        <f t="shared" si="82"/>
        <v>0</v>
      </c>
      <c r="CM62" s="143">
        <f t="shared" si="83"/>
        <v>0</v>
      </c>
    </row>
    <row r="63" spans="1:91" x14ac:dyDescent="0.25">
      <c r="A63" s="50" t="s">
        <v>232</v>
      </c>
      <c r="B63" s="51" t="s">
        <v>234</v>
      </c>
      <c r="C63" s="143">
        <f t="shared" si="97"/>
        <v>0</v>
      </c>
      <c r="D63" s="143">
        <f t="shared" si="81"/>
        <v>0</v>
      </c>
      <c r="E63" s="143">
        <f t="shared" si="76"/>
        <v>0</v>
      </c>
      <c r="F63" s="143">
        <f t="shared" si="77"/>
        <v>0</v>
      </c>
      <c r="G63" s="143">
        <f t="shared" si="57"/>
        <v>0</v>
      </c>
      <c r="H63" s="143">
        <f t="shared" si="58"/>
        <v>0</v>
      </c>
      <c r="I63" s="143">
        <f t="shared" si="99"/>
        <v>0</v>
      </c>
      <c r="J63" s="145">
        <v>0</v>
      </c>
      <c r="K63" s="145">
        <v>0</v>
      </c>
      <c r="L63" s="145">
        <v>0</v>
      </c>
      <c r="M63" s="145">
        <v>0</v>
      </c>
      <c r="N63" s="145">
        <v>0</v>
      </c>
      <c r="O63" s="145">
        <v>0</v>
      </c>
      <c r="P63" s="145">
        <v>0</v>
      </c>
      <c r="Q63" s="145">
        <v>0</v>
      </c>
      <c r="R63" s="145">
        <v>0</v>
      </c>
      <c r="S63" s="145">
        <v>0</v>
      </c>
      <c r="T63" s="145">
        <v>0</v>
      </c>
      <c r="U63" s="145">
        <v>0</v>
      </c>
      <c r="V63" s="145">
        <v>0</v>
      </c>
      <c r="W63" s="145">
        <v>0</v>
      </c>
      <c r="X63" s="145">
        <v>0</v>
      </c>
      <c r="Y63" s="145">
        <v>0</v>
      </c>
      <c r="Z63" s="145">
        <v>0</v>
      </c>
      <c r="AA63" s="145">
        <v>0</v>
      </c>
      <c r="AB63" s="145">
        <v>0</v>
      </c>
      <c r="AC63" s="145">
        <v>0</v>
      </c>
      <c r="AD63" s="145">
        <v>0</v>
      </c>
      <c r="AE63" s="145">
        <v>0</v>
      </c>
      <c r="AF63" s="145">
        <v>0</v>
      </c>
      <c r="AG63" s="145">
        <v>0</v>
      </c>
      <c r="AH63" s="145">
        <v>0</v>
      </c>
      <c r="AI63" s="145">
        <v>0</v>
      </c>
      <c r="AJ63" s="145">
        <v>0</v>
      </c>
      <c r="AK63" s="145">
        <v>0</v>
      </c>
      <c r="AL63" s="145">
        <v>0</v>
      </c>
      <c r="AM63" s="145">
        <v>0</v>
      </c>
      <c r="AN63" s="145">
        <v>0</v>
      </c>
      <c r="AO63" s="145">
        <v>0</v>
      </c>
      <c r="AP63" s="145">
        <v>0</v>
      </c>
      <c r="AQ63" s="145">
        <v>0</v>
      </c>
      <c r="AR63" s="145">
        <v>0</v>
      </c>
      <c r="AS63" s="145">
        <v>0</v>
      </c>
      <c r="AT63" s="145">
        <v>0</v>
      </c>
      <c r="AU63" s="145">
        <v>0</v>
      </c>
      <c r="AV63" s="145">
        <v>0</v>
      </c>
      <c r="AW63" s="145">
        <v>0</v>
      </c>
      <c r="AX63" s="145">
        <v>0</v>
      </c>
      <c r="AY63" s="145">
        <v>0</v>
      </c>
      <c r="AZ63" s="145">
        <v>0</v>
      </c>
      <c r="BA63" s="145">
        <v>0</v>
      </c>
      <c r="BB63" s="145">
        <v>0</v>
      </c>
      <c r="BC63" s="145">
        <v>0</v>
      </c>
      <c r="BD63" s="145">
        <v>0</v>
      </c>
      <c r="BE63" s="145">
        <v>0</v>
      </c>
      <c r="BF63" s="145">
        <v>0</v>
      </c>
      <c r="BG63" s="145">
        <v>0</v>
      </c>
      <c r="BH63" s="145">
        <v>0</v>
      </c>
      <c r="BI63" s="145">
        <v>0</v>
      </c>
      <c r="BJ63" s="145">
        <v>0</v>
      </c>
      <c r="BK63" s="145">
        <v>0</v>
      </c>
      <c r="BL63" s="145">
        <v>0</v>
      </c>
      <c r="BM63" s="145">
        <v>0</v>
      </c>
      <c r="BN63" s="145">
        <v>0</v>
      </c>
      <c r="BO63" s="145">
        <v>0</v>
      </c>
      <c r="BP63" s="145">
        <v>0</v>
      </c>
      <c r="BQ63" s="145">
        <v>0</v>
      </c>
      <c r="BR63" s="145">
        <v>0</v>
      </c>
      <c r="BS63" s="145">
        <v>0</v>
      </c>
      <c r="BT63" s="145">
        <v>0</v>
      </c>
      <c r="BU63" s="145">
        <v>0</v>
      </c>
      <c r="BV63" s="145">
        <v>0</v>
      </c>
      <c r="BW63" s="145">
        <v>0</v>
      </c>
      <c r="BX63" s="145">
        <v>0</v>
      </c>
      <c r="BY63" s="145">
        <v>0</v>
      </c>
      <c r="BZ63" s="145">
        <v>0</v>
      </c>
      <c r="CA63" s="145">
        <v>0</v>
      </c>
      <c r="CB63" s="145">
        <v>0</v>
      </c>
      <c r="CC63" s="145">
        <v>0</v>
      </c>
      <c r="CD63" s="145">
        <v>0</v>
      </c>
      <c r="CE63" s="145">
        <v>0</v>
      </c>
      <c r="CF63" s="145">
        <v>0</v>
      </c>
      <c r="CG63" s="145">
        <v>0</v>
      </c>
      <c r="CH63" s="145">
        <v>0</v>
      </c>
      <c r="CI63" s="145">
        <v>0</v>
      </c>
      <c r="CJ63" s="145">
        <v>0</v>
      </c>
      <c r="CK63" s="145">
        <v>0</v>
      </c>
      <c r="CL63" s="143">
        <f t="shared" si="82"/>
        <v>0</v>
      </c>
      <c r="CM63" s="143">
        <f t="shared" si="83"/>
        <v>0</v>
      </c>
    </row>
    <row r="64" spans="1:91" ht="18.75" x14ac:dyDescent="0.25">
      <c r="A64" s="50" t="s">
        <v>233</v>
      </c>
      <c r="B64" s="49" t="s">
        <v>132</v>
      </c>
      <c r="C64" s="143">
        <f t="shared" si="97"/>
        <v>0</v>
      </c>
      <c r="D64" s="143">
        <f t="shared" si="81"/>
        <v>0</v>
      </c>
      <c r="E64" s="143">
        <f t="shared" si="76"/>
        <v>0</v>
      </c>
      <c r="F64" s="143">
        <f t="shared" si="77"/>
        <v>0</v>
      </c>
      <c r="G64" s="143">
        <f t="shared" si="57"/>
        <v>0</v>
      </c>
      <c r="H64" s="143">
        <f t="shared" si="58"/>
        <v>0</v>
      </c>
      <c r="I64" s="143">
        <f t="shared" si="99"/>
        <v>0</v>
      </c>
      <c r="J64" s="145">
        <v>0</v>
      </c>
      <c r="K64" s="145">
        <v>0</v>
      </c>
      <c r="L64" s="145">
        <v>0</v>
      </c>
      <c r="M64" s="145">
        <v>0</v>
      </c>
      <c r="N64" s="145">
        <v>0</v>
      </c>
      <c r="O64" s="145">
        <v>0</v>
      </c>
      <c r="P64" s="145">
        <v>0</v>
      </c>
      <c r="Q64" s="145">
        <v>0</v>
      </c>
      <c r="R64" s="145">
        <v>0</v>
      </c>
      <c r="S64" s="145">
        <v>0</v>
      </c>
      <c r="T64" s="145">
        <v>0</v>
      </c>
      <c r="U64" s="145">
        <v>0</v>
      </c>
      <c r="V64" s="145">
        <v>0</v>
      </c>
      <c r="W64" s="145">
        <v>0</v>
      </c>
      <c r="X64" s="145">
        <v>0</v>
      </c>
      <c r="Y64" s="145">
        <v>0</v>
      </c>
      <c r="Z64" s="145">
        <v>0</v>
      </c>
      <c r="AA64" s="145">
        <v>0</v>
      </c>
      <c r="AB64" s="145">
        <v>0</v>
      </c>
      <c r="AC64" s="145">
        <v>0</v>
      </c>
      <c r="AD64" s="145">
        <v>0</v>
      </c>
      <c r="AE64" s="145">
        <v>0</v>
      </c>
      <c r="AF64" s="145">
        <v>0</v>
      </c>
      <c r="AG64" s="145">
        <v>0</v>
      </c>
      <c r="AH64" s="145">
        <v>0</v>
      </c>
      <c r="AI64" s="145">
        <v>0</v>
      </c>
      <c r="AJ64" s="145">
        <v>0</v>
      </c>
      <c r="AK64" s="145">
        <v>0</v>
      </c>
      <c r="AL64" s="145">
        <v>0</v>
      </c>
      <c r="AM64" s="145">
        <v>0</v>
      </c>
      <c r="AN64" s="145">
        <v>0</v>
      </c>
      <c r="AO64" s="145">
        <v>0</v>
      </c>
      <c r="AP64" s="145">
        <v>0</v>
      </c>
      <c r="AQ64" s="145">
        <v>0</v>
      </c>
      <c r="AR64" s="145">
        <v>0</v>
      </c>
      <c r="AS64" s="145">
        <v>0</v>
      </c>
      <c r="AT64" s="145">
        <v>0</v>
      </c>
      <c r="AU64" s="145">
        <v>0</v>
      </c>
      <c r="AV64" s="145">
        <v>0</v>
      </c>
      <c r="AW64" s="145">
        <v>0</v>
      </c>
      <c r="AX64" s="145">
        <v>0</v>
      </c>
      <c r="AY64" s="145">
        <v>0</v>
      </c>
      <c r="AZ64" s="145">
        <v>0</v>
      </c>
      <c r="BA64" s="145">
        <v>0</v>
      </c>
      <c r="BB64" s="145">
        <v>0</v>
      </c>
      <c r="BC64" s="145">
        <v>0</v>
      </c>
      <c r="BD64" s="145">
        <v>0</v>
      </c>
      <c r="BE64" s="145">
        <v>0</v>
      </c>
      <c r="BF64" s="145">
        <v>0</v>
      </c>
      <c r="BG64" s="145">
        <v>0</v>
      </c>
      <c r="BH64" s="145">
        <v>0</v>
      </c>
      <c r="BI64" s="145">
        <v>0</v>
      </c>
      <c r="BJ64" s="145">
        <v>0</v>
      </c>
      <c r="BK64" s="145">
        <v>0</v>
      </c>
      <c r="BL64" s="145">
        <v>0</v>
      </c>
      <c r="BM64" s="145">
        <v>0</v>
      </c>
      <c r="BN64" s="145">
        <v>0</v>
      </c>
      <c r="BO64" s="145">
        <v>0</v>
      </c>
      <c r="BP64" s="145">
        <v>0</v>
      </c>
      <c r="BQ64" s="145">
        <v>0</v>
      </c>
      <c r="BR64" s="145">
        <v>0</v>
      </c>
      <c r="BS64" s="145">
        <v>0</v>
      </c>
      <c r="BT64" s="145">
        <v>0</v>
      </c>
      <c r="BU64" s="145">
        <v>0</v>
      </c>
      <c r="BV64" s="145">
        <v>0</v>
      </c>
      <c r="BW64" s="145">
        <v>0</v>
      </c>
      <c r="BX64" s="145">
        <v>0</v>
      </c>
      <c r="BY64" s="145">
        <v>0</v>
      </c>
      <c r="BZ64" s="145">
        <v>0</v>
      </c>
      <c r="CA64" s="145">
        <v>0</v>
      </c>
      <c r="CB64" s="145">
        <v>0</v>
      </c>
      <c r="CC64" s="145">
        <v>0</v>
      </c>
      <c r="CD64" s="145">
        <v>0</v>
      </c>
      <c r="CE64" s="145">
        <v>0</v>
      </c>
      <c r="CF64" s="145">
        <v>0</v>
      </c>
      <c r="CG64" s="145">
        <v>0</v>
      </c>
      <c r="CH64" s="145">
        <v>0</v>
      </c>
      <c r="CI64" s="145">
        <v>0</v>
      </c>
      <c r="CJ64" s="145">
        <v>0</v>
      </c>
      <c r="CK64" s="145">
        <v>0</v>
      </c>
      <c r="CL64" s="143">
        <f t="shared" si="82"/>
        <v>0</v>
      </c>
      <c r="CM64" s="143">
        <f t="shared" si="83"/>
        <v>0</v>
      </c>
    </row>
    <row r="65" spans="1:89" x14ac:dyDescent="0.25">
      <c r="A65" s="46"/>
      <c r="B65" s="47"/>
      <c r="C65" s="47"/>
      <c r="D65" s="47"/>
      <c r="E65" s="272"/>
      <c r="F65" s="272"/>
      <c r="G65" s="272"/>
      <c r="H65" s="274"/>
      <c r="I65" s="278"/>
      <c r="J65" s="47"/>
      <c r="K65" s="47"/>
      <c r="L65" s="47"/>
      <c r="M65" s="47"/>
      <c r="N65" s="46"/>
      <c r="O65" s="46"/>
      <c r="AP65" s="46"/>
      <c r="AQ65" s="46"/>
    </row>
    <row r="66" spans="1:89" ht="54" customHeight="1" x14ac:dyDescent="0.25">
      <c r="B66" s="369"/>
      <c r="C66" s="369"/>
      <c r="D66" s="369"/>
      <c r="E66" s="369"/>
      <c r="F66" s="369"/>
      <c r="G66" s="369"/>
      <c r="H66" s="369"/>
      <c r="I66" s="369"/>
      <c r="J66" s="369"/>
      <c r="K66" s="369"/>
      <c r="L66" s="43"/>
      <c r="M66" s="43"/>
      <c r="N66" s="45"/>
      <c r="O66" s="45"/>
      <c r="P66" s="45"/>
      <c r="Q66" s="45"/>
      <c r="R66" s="45"/>
      <c r="S66" s="45"/>
      <c r="T66" s="45"/>
      <c r="U66" s="45"/>
      <c r="V66" s="45"/>
      <c r="W66" s="45"/>
      <c r="X66" s="45"/>
      <c r="Y66" s="45"/>
      <c r="Z66" s="45"/>
      <c r="AA66" s="45"/>
      <c r="AB66" s="45"/>
      <c r="AC66" s="45"/>
      <c r="AD66" s="45"/>
      <c r="AP66" s="45"/>
      <c r="AQ66" s="45"/>
      <c r="AR66" s="45"/>
      <c r="AS66" s="45"/>
      <c r="AT66" s="45"/>
      <c r="AU66" s="45"/>
      <c r="AV66" s="45"/>
      <c r="AW66" s="45"/>
      <c r="AX66" s="45"/>
      <c r="AY66" s="45"/>
      <c r="AZ66" s="45"/>
      <c r="BA66" s="45"/>
      <c r="BB66" s="45"/>
      <c r="BC66" s="45"/>
      <c r="BD66" s="45"/>
      <c r="BE66" s="45"/>
      <c r="BF66" s="45"/>
      <c r="BR66" s="45"/>
      <c r="BS66" s="45"/>
      <c r="BT66" s="45"/>
      <c r="BU66" s="45"/>
      <c r="BV66" s="45"/>
      <c r="BW66" s="45"/>
      <c r="BX66" s="45"/>
      <c r="BY66" s="45"/>
      <c r="BZ66" s="45"/>
      <c r="CA66" s="45"/>
      <c r="CB66" s="45"/>
      <c r="CC66" s="45"/>
      <c r="CD66" s="45"/>
      <c r="CE66" s="45"/>
      <c r="CF66" s="45"/>
      <c r="CG66" s="45"/>
      <c r="CH66" s="45"/>
      <c r="CI66" s="45"/>
      <c r="CJ66" s="45"/>
      <c r="CK66" s="45"/>
    </row>
    <row r="68" spans="1:89" ht="50.25" customHeight="1" x14ac:dyDescent="0.25">
      <c r="B68" s="369"/>
      <c r="C68" s="369"/>
      <c r="D68" s="369"/>
      <c r="E68" s="369"/>
      <c r="F68" s="369"/>
      <c r="G68" s="369"/>
      <c r="H68" s="369"/>
      <c r="I68" s="369"/>
      <c r="J68" s="369"/>
      <c r="K68" s="369"/>
      <c r="L68" s="43"/>
      <c r="M68" s="43"/>
    </row>
    <row r="70" spans="1:89" ht="36.75" customHeight="1" x14ac:dyDescent="0.25">
      <c r="B70" s="369"/>
      <c r="C70" s="369"/>
      <c r="D70" s="369"/>
      <c r="E70" s="369"/>
      <c r="F70" s="369"/>
      <c r="G70" s="369"/>
      <c r="H70" s="369"/>
      <c r="I70" s="369"/>
      <c r="J70" s="369"/>
      <c r="K70" s="369"/>
      <c r="L70" s="43"/>
      <c r="M70" s="43"/>
    </row>
    <row r="71" spans="1:89" x14ac:dyDescent="0.25">
      <c r="P71" s="44"/>
      <c r="AR71" s="44"/>
    </row>
    <row r="72" spans="1:89" ht="51" customHeight="1" x14ac:dyDescent="0.25">
      <c r="B72" s="369"/>
      <c r="C72" s="369"/>
      <c r="D72" s="369"/>
      <c r="E72" s="369"/>
      <c r="F72" s="369"/>
      <c r="G72" s="369"/>
      <c r="H72" s="369"/>
      <c r="I72" s="369"/>
      <c r="J72" s="369"/>
      <c r="K72" s="369"/>
      <c r="L72" s="43"/>
      <c r="M72" s="43"/>
      <c r="P72" s="44"/>
      <c r="AR72" s="44"/>
    </row>
    <row r="73" spans="1:89" ht="32.25" customHeight="1" x14ac:dyDescent="0.25">
      <c r="B73" s="369"/>
      <c r="C73" s="369"/>
      <c r="D73" s="369"/>
      <c r="E73" s="369"/>
      <c r="F73" s="369"/>
      <c r="G73" s="369"/>
      <c r="H73" s="369"/>
      <c r="I73" s="369"/>
      <c r="J73" s="369"/>
      <c r="K73" s="369"/>
      <c r="L73" s="43"/>
      <c r="M73" s="43"/>
    </row>
    <row r="74" spans="1:89" ht="51.75" customHeight="1" x14ac:dyDescent="0.25">
      <c r="B74" s="369"/>
      <c r="C74" s="369"/>
      <c r="D74" s="369"/>
      <c r="E74" s="369"/>
      <c r="F74" s="369"/>
      <c r="G74" s="369"/>
      <c r="H74" s="369"/>
      <c r="I74" s="369"/>
      <c r="J74" s="369"/>
      <c r="K74" s="369"/>
      <c r="L74" s="43"/>
      <c r="M74" s="43"/>
    </row>
    <row r="75" spans="1:89" ht="21.75" customHeight="1" x14ac:dyDescent="0.25">
      <c r="B75" s="371"/>
      <c r="C75" s="371"/>
      <c r="D75" s="371"/>
      <c r="E75" s="371"/>
      <c r="F75" s="371"/>
      <c r="G75" s="371"/>
      <c r="H75" s="371"/>
      <c r="I75" s="371"/>
      <c r="J75" s="371"/>
      <c r="K75" s="371"/>
      <c r="L75" s="98"/>
      <c r="M75" s="98"/>
    </row>
    <row r="76" spans="1:89" ht="23.25" customHeight="1" x14ac:dyDescent="0.25"/>
    <row r="77" spans="1:89" ht="18.75" customHeight="1" x14ac:dyDescent="0.25">
      <c r="B77" s="370"/>
      <c r="C77" s="370"/>
      <c r="D77" s="370"/>
      <c r="E77" s="370"/>
      <c r="F77" s="370"/>
      <c r="G77" s="370"/>
      <c r="H77" s="370"/>
      <c r="I77" s="370"/>
      <c r="J77" s="370"/>
      <c r="K77" s="370"/>
      <c r="L77" s="47"/>
      <c r="M77" s="47"/>
    </row>
  </sheetData>
  <customSheetViews>
    <customSheetView guid="{C290BBE0-3C98-461A-94BD-C632345D89F6}" scale="80" showPageBreaks="1" fitToPage="1" printArea="1" view="pageBreakPreview" topLeftCell="A20">
      <pane xSplit="4" ySplit="4" topLeftCell="E24" activePane="bottomRight" state="frozen"/>
      <selection pane="bottomRight" activeCell="L58" sqref="L58"/>
      <pageMargins left="0.39370078740157483" right="0.39370078740157483" top="0.78740157480314965" bottom="0.39370078740157483" header="0.31496062992125984" footer="0.31496062992125984"/>
      <pageSetup paperSize="8" scale="4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39B71E68-BF27-4D0E-9B8B-6F4286FA19B0}" scale="55" showPageBreaks="1" fitToPage="1" printArea="1" view="pageBreakPreview" topLeftCell="A20">
      <pane xSplit="4" ySplit="4" topLeftCell="E24" activePane="bottomRight" state="frozen"/>
      <selection pane="bottomRight" activeCell="C23" sqref="C23"/>
      <pageMargins left="0.39370078740157483" right="0.39370078740157483" top="0.78740157480314965" bottom="0.39370078740157483" header="0.31496062992125984" footer="0.31496062992125984"/>
      <pageSetup paperSize="8" scale="29" orientation="landscape" r:id="rId3"/>
      <headerFooter differentFirst="1" scaleWithDoc="0"/>
    </customSheetView>
  </customSheetViews>
  <mergeCells count="83">
    <mergeCell ref="BV20:BY20"/>
    <mergeCell ref="BV21:BW21"/>
    <mergeCell ref="BX21:BY21"/>
    <mergeCell ref="CH20:CK20"/>
    <mergeCell ref="CH21:CI21"/>
    <mergeCell ref="CJ21:CK21"/>
    <mergeCell ref="BZ21:CA21"/>
    <mergeCell ref="CB21:CC21"/>
    <mergeCell ref="CD20:CG20"/>
    <mergeCell ref="CD21:CE21"/>
    <mergeCell ref="CF21:CG21"/>
    <mergeCell ref="BZ20:CC20"/>
    <mergeCell ref="CL20:CM21"/>
    <mergeCell ref="AD21:AE21"/>
    <mergeCell ref="AF21:AG21"/>
    <mergeCell ref="AH21:AI21"/>
    <mergeCell ref="AJ21:AK21"/>
    <mergeCell ref="AL21:AM21"/>
    <mergeCell ref="AN21:AO21"/>
    <mergeCell ref="AP20:AS20"/>
    <mergeCell ref="AT20:AW20"/>
    <mergeCell ref="AX20:BA20"/>
    <mergeCell ref="BR20:BU20"/>
    <mergeCell ref="AZ21:BA21"/>
    <mergeCell ref="BR21:BS21"/>
    <mergeCell ref="BT21:BU21"/>
    <mergeCell ref="AP21:AQ21"/>
    <mergeCell ref="AR21:AS21"/>
    <mergeCell ref="B77:K77"/>
    <mergeCell ref="B68:K68"/>
    <mergeCell ref="B70:K70"/>
    <mergeCell ref="B72:K72"/>
    <mergeCell ref="B73:K73"/>
    <mergeCell ref="B74:K74"/>
    <mergeCell ref="B75:K75"/>
    <mergeCell ref="AH20:AK20"/>
    <mergeCell ref="AL20:AO20"/>
    <mergeCell ref="AT21:AU21"/>
    <mergeCell ref="AV21:AW21"/>
    <mergeCell ref="B66:K66"/>
    <mergeCell ref="N20:Q20"/>
    <mergeCell ref="R20:U20"/>
    <mergeCell ref="V20:Y20"/>
    <mergeCell ref="Z20:AC20"/>
    <mergeCell ref="T21:U21"/>
    <mergeCell ref="V21:W21"/>
    <mergeCell ref="X21:Y21"/>
    <mergeCell ref="Z21:AA21"/>
    <mergeCell ref="AB21:AC21"/>
    <mergeCell ref="J20:M20"/>
    <mergeCell ref="J21:K21"/>
    <mergeCell ref="AX21:AY21"/>
    <mergeCell ref="BB20:BE20"/>
    <mergeCell ref="BF20:BI20"/>
    <mergeCell ref="BJ20:BM20"/>
    <mergeCell ref="BN20:BQ20"/>
    <mergeCell ref="BB21:BC21"/>
    <mergeCell ref="BD21:BE21"/>
    <mergeCell ref="BF21:BG21"/>
    <mergeCell ref="BH21:BI21"/>
    <mergeCell ref="BJ21:BK21"/>
    <mergeCell ref="BL21:BM21"/>
    <mergeCell ref="BN21:BO21"/>
    <mergeCell ref="BP21:BQ21"/>
    <mergeCell ref="A12:AE12"/>
    <mergeCell ref="A4:AE4"/>
    <mergeCell ref="A6:AE6"/>
    <mergeCell ref="A8:AE8"/>
    <mergeCell ref="A9:AE9"/>
    <mergeCell ref="A11:AE11"/>
    <mergeCell ref="A14:AE14"/>
    <mergeCell ref="A15:AE15"/>
    <mergeCell ref="A16:AE16"/>
    <mergeCell ref="A18:AE18"/>
    <mergeCell ref="A20:A22"/>
    <mergeCell ref="B20:B22"/>
    <mergeCell ref="C20:D21"/>
    <mergeCell ref="N21:O21"/>
    <mergeCell ref="P21:Q21"/>
    <mergeCell ref="E20:I21"/>
    <mergeCell ref="AD20:AG20"/>
    <mergeCell ref="L21:M21"/>
    <mergeCell ref="R21:S21"/>
  </mergeCells>
  <conditionalFormatting sqref="Q37:Q42 D30:G30 J37:O42 AW27 BA27 BE27 BI27 BM27 BQ27 BU27 D50:G50 J44:O51 C24:G29 C50:C57 O57:Q57 J52:M57 O52:O56 O28:Q31 K24:K31 O24:O27 Q24:Q27 M24:M31 Q44:Q56 C58:G64 J43:Q43 J32:Q36 J58:Q64 AB43:AC43 W64:Y64 AB30:AC35 C31:G44 AJ31:AK31 AN30:AO33">
    <cfRule type="cellIs" dxfId="131" priority="209" operator="notEqual">
      <formula>0</formula>
    </cfRule>
  </conditionalFormatting>
  <conditionalFormatting sqref="C45:C49">
    <cfRule type="cellIs" dxfId="130" priority="206" operator="notEqual">
      <formula>0</formula>
    </cfRule>
  </conditionalFormatting>
  <conditionalFormatting sqref="CL24:CM64">
    <cfRule type="cellIs" dxfId="129" priority="204" operator="notEqual">
      <formula>0</formula>
    </cfRule>
  </conditionalFormatting>
  <conditionalFormatting sqref="P37:P42 P44:P56">
    <cfRule type="cellIs" dxfId="128" priority="201" operator="notEqual">
      <formula>0</formula>
    </cfRule>
  </conditionalFormatting>
  <conditionalFormatting sqref="D51:G57">
    <cfRule type="cellIs" dxfId="127" priority="200" operator="notEqual">
      <formula>0</formula>
    </cfRule>
  </conditionalFormatting>
  <conditionalFormatting sqref="D45:G49">
    <cfRule type="cellIs" dxfId="126" priority="199" operator="notEqual">
      <formula>0</formula>
    </cfRule>
  </conditionalFormatting>
  <conditionalFormatting sqref="AB36:AC42 AB25:AC29 AB44:AC64">
    <cfRule type="cellIs" dxfId="125" priority="198" operator="notEqual">
      <formula>0</formula>
    </cfRule>
  </conditionalFormatting>
  <conditionalFormatting sqref="AB24:AC24">
    <cfRule type="cellIs" dxfId="124" priority="197" operator="notEqual">
      <formula>0</formula>
    </cfRule>
  </conditionalFormatting>
  <conditionalFormatting sqref="C30">
    <cfRule type="cellIs" dxfId="123" priority="192" operator="notEqual">
      <formula>0</formula>
    </cfRule>
  </conditionalFormatting>
  <conditionalFormatting sqref="BR43:BU43 BR30:BU35 AY27 BC27 BG27 BK27 BO27 BS27 AQ25:AQ64 AU25:AU64 AW28:BA64 AW25:BA26">
    <cfRule type="cellIs" dxfId="122" priority="191" operator="notEqual">
      <formula>0</formula>
    </cfRule>
  </conditionalFormatting>
  <conditionalFormatting sqref="AQ24 AU24 AW24:BA24">
    <cfRule type="cellIs" dxfId="121" priority="190" operator="notEqual">
      <formula>0</formula>
    </cfRule>
  </conditionalFormatting>
  <conditionalFormatting sqref="BR25:BU26 BR36:BU42 BR44:BU64 BR28:BU29">
    <cfRule type="cellIs" dxfId="120" priority="188" operator="notEqual">
      <formula>0</formula>
    </cfRule>
  </conditionalFormatting>
  <conditionalFormatting sqref="BR24:BU24">
    <cfRule type="cellIs" dxfId="119" priority="187" operator="notEqual">
      <formula>0</formula>
    </cfRule>
  </conditionalFormatting>
  <conditionalFormatting sqref="BN25:BQ26 BN36:BQ42 BN44:BQ64 BB43:BQ43 BB30:BQ35 BN28:BQ29">
    <cfRule type="cellIs" dxfId="118" priority="182" operator="notEqual">
      <formula>0</formula>
    </cfRule>
  </conditionalFormatting>
  <conditionalFormatting sqref="BN24:BQ24">
    <cfRule type="cellIs" dxfId="117" priority="181" operator="notEqual">
      <formula>0</formula>
    </cfRule>
  </conditionalFormatting>
  <conditionalFormatting sqref="BB25:BE26 BB36:BE42 BB44:BE64 BB28:BE29">
    <cfRule type="cellIs" dxfId="116" priority="180" operator="notEqual">
      <formula>0</formula>
    </cfRule>
  </conditionalFormatting>
  <conditionalFormatting sqref="BB24:BE24">
    <cfRule type="cellIs" dxfId="115" priority="179" operator="notEqual">
      <formula>0</formula>
    </cfRule>
  </conditionalFormatting>
  <conditionalFormatting sqref="BF25:BI26 BF36:BI42 BF44:BI64 BF28:BI29">
    <cfRule type="cellIs" dxfId="114" priority="178" operator="notEqual">
      <formula>0</formula>
    </cfRule>
  </conditionalFormatting>
  <conditionalFormatting sqref="BF24:BI24">
    <cfRule type="cellIs" dxfId="113" priority="177" operator="notEqual">
      <formula>0</formula>
    </cfRule>
  </conditionalFormatting>
  <conditionalFormatting sqref="BJ25:BM26 BJ36:BM42 BJ44:BM64 BJ28:BM29">
    <cfRule type="cellIs" dxfId="112" priority="176" operator="notEqual">
      <formula>0</formula>
    </cfRule>
  </conditionalFormatting>
  <conditionalFormatting sqref="BJ24:BM24">
    <cfRule type="cellIs" dxfId="111" priority="175" operator="notEqual">
      <formula>0</formula>
    </cfRule>
  </conditionalFormatting>
  <conditionalFormatting sqref="AX27">
    <cfRule type="cellIs" dxfId="110" priority="169" operator="notEqual">
      <formula>0</formula>
    </cfRule>
  </conditionalFormatting>
  <conditionalFormatting sqref="BB27">
    <cfRule type="cellIs" dxfId="109" priority="168" operator="notEqual">
      <formula>0</formula>
    </cfRule>
  </conditionalFormatting>
  <conditionalFormatting sqref="BF27">
    <cfRule type="cellIs" dxfId="108" priority="167" operator="notEqual">
      <formula>0</formula>
    </cfRule>
  </conditionalFormatting>
  <conditionalFormatting sqref="BJ27">
    <cfRule type="cellIs" dxfId="107" priority="166" operator="notEqual">
      <formula>0</formula>
    </cfRule>
  </conditionalFormatting>
  <conditionalFormatting sqref="BN27">
    <cfRule type="cellIs" dxfId="106" priority="165" operator="notEqual">
      <formula>0</formula>
    </cfRule>
  </conditionalFormatting>
  <conditionalFormatting sqref="BR27">
    <cfRule type="cellIs" dxfId="105" priority="164" operator="notEqual">
      <formula>0</formula>
    </cfRule>
  </conditionalFormatting>
  <conditionalFormatting sqref="CC27">
    <cfRule type="cellIs" dxfId="104" priority="156" operator="notEqual">
      <formula>0</formula>
    </cfRule>
  </conditionalFormatting>
  <conditionalFormatting sqref="BZ43:CC43 BZ30:CC35 CA27">
    <cfRule type="cellIs" dxfId="103" priority="155" operator="notEqual">
      <formula>0</formula>
    </cfRule>
  </conditionalFormatting>
  <conditionalFormatting sqref="BZ25:CC26 BZ36:CC42 BZ44:CC64 BZ28:CC29">
    <cfRule type="cellIs" dxfId="102" priority="154" operator="notEqual">
      <formula>0</formula>
    </cfRule>
  </conditionalFormatting>
  <conditionalFormatting sqref="BZ24:CC24">
    <cfRule type="cellIs" dxfId="101" priority="153" operator="notEqual">
      <formula>0</formula>
    </cfRule>
  </conditionalFormatting>
  <conditionalFormatting sqref="BZ27">
    <cfRule type="cellIs" dxfId="100" priority="152" operator="notEqual">
      <formula>0</formula>
    </cfRule>
  </conditionalFormatting>
  <conditionalFormatting sqref="BY27">
    <cfRule type="cellIs" dxfId="99" priority="151" operator="notEqual">
      <formula>0</formula>
    </cfRule>
  </conditionalFormatting>
  <conditionalFormatting sqref="BV43:BY43 BV30:BY35 BW27">
    <cfRule type="cellIs" dxfId="98" priority="150" operator="notEqual">
      <formula>0</formula>
    </cfRule>
  </conditionalFormatting>
  <conditionalFormatting sqref="BV25:BY26 BV36:BY42 BV44:BY64 BV28:BY29">
    <cfRule type="cellIs" dxfId="97" priority="149" operator="notEqual">
      <formula>0</formula>
    </cfRule>
  </conditionalFormatting>
  <conditionalFormatting sqref="BV24:BY24">
    <cfRule type="cellIs" dxfId="96" priority="148" operator="notEqual">
      <formula>0</formula>
    </cfRule>
  </conditionalFormatting>
  <conditionalFormatting sqref="BV27">
    <cfRule type="cellIs" dxfId="95" priority="147" operator="notEqual">
      <formula>0</formula>
    </cfRule>
  </conditionalFormatting>
  <conditionalFormatting sqref="N52:N57">
    <cfRule type="cellIs" dxfId="94" priority="141" operator="notEqual">
      <formula>0</formula>
    </cfRule>
  </conditionalFormatting>
  <conditionalFormatting sqref="N30">
    <cfRule type="cellIs" dxfId="93" priority="137" operator="notEqual">
      <formula>0</formula>
    </cfRule>
  </conditionalFormatting>
  <conditionalFormatting sqref="P24:P27">
    <cfRule type="cellIs" dxfId="92" priority="136" operator="notEqual">
      <formula>0</formula>
    </cfRule>
  </conditionalFormatting>
  <conditionalFormatting sqref="J24:J29 J31">
    <cfRule type="cellIs" dxfId="91" priority="135" operator="notEqual">
      <formula>0</formula>
    </cfRule>
  </conditionalFormatting>
  <conditionalFormatting sqref="N24:N29 N31">
    <cfRule type="cellIs" dxfId="90" priority="139" operator="notEqual">
      <formula>0</formula>
    </cfRule>
  </conditionalFormatting>
  <conditionalFormatting sqref="J30">
    <cfRule type="cellIs" dxfId="89" priority="134" operator="notEqual">
      <formula>0</formula>
    </cfRule>
  </conditionalFormatting>
  <conditionalFormatting sqref="L24:L29 L31">
    <cfRule type="cellIs" dxfId="88" priority="133" operator="notEqual">
      <formula>0</formula>
    </cfRule>
  </conditionalFormatting>
  <conditionalFormatting sqref="L30">
    <cfRule type="cellIs" dxfId="87" priority="132" operator="notEqual">
      <formula>0</formula>
    </cfRule>
  </conditionalFormatting>
  <conditionalFormatting sqref="H50 H58:H64 H24:H44">
    <cfRule type="cellIs" dxfId="86" priority="125" operator="notEqual">
      <formula>0</formula>
    </cfRule>
  </conditionalFormatting>
  <conditionalFormatting sqref="H51:H57">
    <cfRule type="cellIs" dxfId="85" priority="124" operator="notEqual">
      <formula>0</formula>
    </cfRule>
  </conditionalFormatting>
  <conditionalFormatting sqref="Y24:Y30 X32:Y63">
    <cfRule type="cellIs" dxfId="84" priority="119" operator="notEqual">
      <formula>0</formula>
    </cfRule>
  </conditionalFormatting>
  <conditionalFormatting sqref="H45:H49">
    <cfRule type="cellIs" dxfId="83" priority="123" operator="notEqual">
      <formula>0</formula>
    </cfRule>
  </conditionalFormatting>
  <conditionalFormatting sqref="W24:W63">
    <cfRule type="cellIs" dxfId="82" priority="122" operator="notEqual">
      <formula>0</formula>
    </cfRule>
  </conditionalFormatting>
  <conditionalFormatting sqref="X24:X29">
    <cfRule type="cellIs" dxfId="81" priority="118" operator="notEqual">
      <formula>0</formula>
    </cfRule>
  </conditionalFormatting>
  <conditionalFormatting sqref="X30">
    <cfRule type="cellIs" dxfId="80" priority="117" operator="notEqual">
      <formula>0</formula>
    </cfRule>
  </conditionalFormatting>
  <conditionalFormatting sqref="T24:U64">
    <cfRule type="cellIs" dxfId="79" priority="116" operator="notEqual">
      <formula>0</formula>
    </cfRule>
  </conditionalFormatting>
  <conditionalFormatting sqref="CG27">
    <cfRule type="cellIs" dxfId="78" priority="115" operator="notEqual">
      <formula>0</formula>
    </cfRule>
  </conditionalFormatting>
  <conditionalFormatting sqref="CD43:CG43 CD30:CG35 CE27">
    <cfRule type="cellIs" dxfId="77" priority="114" operator="notEqual">
      <formula>0</formula>
    </cfRule>
  </conditionalFormatting>
  <conditionalFormatting sqref="CD25:CG26 CD36:CG42 CD44:CG64 CD28:CG29">
    <cfRule type="cellIs" dxfId="76" priority="113" operator="notEqual">
      <formula>0</formula>
    </cfRule>
  </conditionalFormatting>
  <conditionalFormatting sqref="CD24:CG24">
    <cfRule type="cellIs" dxfId="75" priority="112" operator="notEqual">
      <formula>0</formula>
    </cfRule>
  </conditionalFormatting>
  <conditionalFormatting sqref="CD27">
    <cfRule type="cellIs" dxfId="74" priority="111" operator="notEqual">
      <formula>0</formula>
    </cfRule>
  </conditionalFormatting>
  <conditionalFormatting sqref="CK27">
    <cfRule type="cellIs" dxfId="73" priority="108" operator="notEqual">
      <formula>0</formula>
    </cfRule>
  </conditionalFormatting>
  <conditionalFormatting sqref="CH43:CK43 CH30:CK35 CI27">
    <cfRule type="cellIs" dxfId="72" priority="107" operator="notEqual">
      <formula>0</formula>
    </cfRule>
  </conditionalFormatting>
  <conditionalFormatting sqref="CH25:CK26 CH36:CK42 CH44:CK64 CH28:CK29">
    <cfRule type="cellIs" dxfId="71" priority="106" operator="notEqual">
      <formula>0</formula>
    </cfRule>
  </conditionalFormatting>
  <conditionalFormatting sqref="CH24:CK24">
    <cfRule type="cellIs" dxfId="70" priority="105" operator="notEqual">
      <formula>0</formula>
    </cfRule>
  </conditionalFormatting>
  <conditionalFormatting sqref="CH27">
    <cfRule type="cellIs" dxfId="69" priority="104" operator="notEqual">
      <formula>0</formula>
    </cfRule>
  </conditionalFormatting>
  <conditionalFormatting sqref="I50 I58:I64 I24:I44">
    <cfRule type="cellIs" dxfId="68" priority="103" operator="notEqual">
      <formula>0</formula>
    </cfRule>
  </conditionalFormatting>
  <conditionalFormatting sqref="I51:I57">
    <cfRule type="cellIs" dxfId="67" priority="102" operator="notEqual">
      <formula>0</formula>
    </cfRule>
  </conditionalFormatting>
  <conditionalFormatting sqref="I45:I49">
    <cfRule type="cellIs" dxfId="66" priority="101" operator="notEqual">
      <formula>0</formula>
    </cfRule>
  </conditionalFormatting>
  <conditionalFormatting sqref="R24:S64">
    <cfRule type="cellIs" dxfId="65" priority="100" operator="notEqual">
      <formula>0</formula>
    </cfRule>
  </conditionalFormatting>
  <conditionalFormatting sqref="Z43:AA43 Z30:AA35 Y31">
    <cfRule type="cellIs" dxfId="64" priority="99" operator="notEqual">
      <formula>0</formula>
    </cfRule>
  </conditionalFormatting>
  <conditionalFormatting sqref="Z36:AA42 Z28:AA29 Z44:AA64">
    <cfRule type="cellIs" dxfId="63" priority="98" operator="notEqual">
      <formula>0</formula>
    </cfRule>
  </conditionalFormatting>
  <conditionalFormatting sqref="AZ27">
    <cfRule type="cellIs" dxfId="62" priority="91" operator="notEqual">
      <formula>0</formula>
    </cfRule>
  </conditionalFormatting>
  <conditionalFormatting sqref="BD27">
    <cfRule type="cellIs" dxfId="61" priority="90" operator="notEqual">
      <formula>0</formula>
    </cfRule>
  </conditionalFormatting>
  <conditionalFormatting sqref="BH27">
    <cfRule type="cellIs" dxfId="60" priority="89" operator="notEqual">
      <formula>0</formula>
    </cfRule>
  </conditionalFormatting>
  <conditionalFormatting sqref="BL27">
    <cfRule type="cellIs" dxfId="59" priority="88" operator="notEqual">
      <formula>0</formula>
    </cfRule>
  </conditionalFormatting>
  <conditionalFormatting sqref="BP27">
    <cfRule type="cellIs" dxfId="58" priority="87" operator="notEqual">
      <formula>0</formula>
    </cfRule>
  </conditionalFormatting>
  <conditionalFormatting sqref="BT27">
    <cfRule type="cellIs" dxfId="57" priority="86" operator="notEqual">
      <formula>0</formula>
    </cfRule>
  </conditionalFormatting>
  <conditionalFormatting sqref="BX27">
    <cfRule type="cellIs" dxfId="56" priority="85" operator="notEqual">
      <formula>0</formula>
    </cfRule>
  </conditionalFormatting>
  <conditionalFormatting sqref="CB27">
    <cfRule type="cellIs" dxfId="55" priority="84" operator="notEqual">
      <formula>0</formula>
    </cfRule>
  </conditionalFormatting>
  <conditionalFormatting sqref="CF27">
    <cfRule type="cellIs" dxfId="54" priority="83" operator="notEqual">
      <formula>0</formula>
    </cfRule>
  </conditionalFormatting>
  <conditionalFormatting sqref="CJ27">
    <cfRule type="cellIs" dxfId="53" priority="82" operator="notEqual">
      <formula>0</formula>
    </cfRule>
  </conditionalFormatting>
  <conditionalFormatting sqref="V64">
    <cfRule type="cellIs" dxfId="52" priority="67" operator="notEqual">
      <formula>0</formula>
    </cfRule>
  </conditionalFormatting>
  <conditionalFormatting sqref="V32:V63">
    <cfRule type="cellIs" dxfId="51" priority="66" operator="notEqual">
      <formula>0</formula>
    </cfRule>
  </conditionalFormatting>
  <conditionalFormatting sqref="V24:V29 V31">
    <cfRule type="cellIs" dxfId="50" priority="65" operator="notEqual">
      <formula>0</formula>
    </cfRule>
  </conditionalFormatting>
  <conditionalFormatting sqref="V30">
    <cfRule type="cellIs" dxfId="49" priority="64" operator="notEqual">
      <formula>0</formula>
    </cfRule>
  </conditionalFormatting>
  <conditionalFormatting sqref="Z25:AA27">
    <cfRule type="cellIs" dxfId="48" priority="63" operator="notEqual">
      <formula>0</formula>
    </cfRule>
  </conditionalFormatting>
  <conditionalFormatting sqref="Z24:AA24">
    <cfRule type="cellIs" dxfId="47" priority="62" operator="notEqual">
      <formula>0</formula>
    </cfRule>
  </conditionalFormatting>
  <conditionalFormatting sqref="AD30:AE35">
    <cfRule type="cellIs" dxfId="46" priority="61" operator="notEqual">
      <formula>0</formula>
    </cfRule>
  </conditionalFormatting>
  <conditionalFormatting sqref="AD36:AE42 AD54:AE64 AD25:AE29">
    <cfRule type="cellIs" dxfId="45" priority="60" operator="notEqual">
      <formula>0</formula>
    </cfRule>
  </conditionalFormatting>
  <conditionalFormatting sqref="AD24:AE24">
    <cfRule type="cellIs" dxfId="44" priority="59" operator="notEqual">
      <formula>0</formula>
    </cfRule>
  </conditionalFormatting>
  <conditionalFormatting sqref="AD43:AE43">
    <cfRule type="cellIs" dxfId="43" priority="58" operator="notEqual">
      <formula>0</formula>
    </cfRule>
  </conditionalFormatting>
  <conditionalFormatting sqref="AD44:AE53">
    <cfRule type="cellIs" dxfId="42" priority="57" operator="notEqual">
      <formula>0</formula>
    </cfRule>
  </conditionalFormatting>
  <conditionalFormatting sqref="AP30:AP35 AN43:AP43">
    <cfRule type="cellIs" dxfId="41" priority="50" operator="notEqual">
      <formula>0</formula>
    </cfRule>
  </conditionalFormatting>
  <conditionalFormatting sqref="AP36:AP42 AP44:AP64 AP25:AP29">
    <cfRule type="cellIs" dxfId="40" priority="49" operator="notEqual">
      <formula>0</formula>
    </cfRule>
  </conditionalFormatting>
  <conditionalFormatting sqref="AP24">
    <cfRule type="cellIs" dxfId="39" priority="48" operator="notEqual">
      <formula>0</formula>
    </cfRule>
  </conditionalFormatting>
  <conditionalFormatting sqref="AT43 AT30:AT35">
    <cfRule type="cellIs" dxfId="38" priority="47" operator="notEqual">
      <formula>0</formula>
    </cfRule>
  </conditionalFormatting>
  <conditionalFormatting sqref="AT36:AT42 AT44:AT64 AT25:AT29">
    <cfRule type="cellIs" dxfId="37" priority="46" operator="notEqual">
      <formula>0</formula>
    </cfRule>
  </conditionalFormatting>
  <conditionalFormatting sqref="AT24">
    <cfRule type="cellIs" dxfId="36" priority="45" operator="notEqual">
      <formula>0</formula>
    </cfRule>
  </conditionalFormatting>
  <conditionalFormatting sqref="AV43 AV30:AV35">
    <cfRule type="cellIs" dxfId="35" priority="44" operator="notEqual">
      <formula>0</formula>
    </cfRule>
  </conditionalFormatting>
  <conditionalFormatting sqref="AV36:AV42 AV44:AV64 AV25:AV29">
    <cfRule type="cellIs" dxfId="34" priority="43" operator="notEqual">
      <formula>0</formula>
    </cfRule>
  </conditionalFormatting>
  <conditionalFormatting sqref="AV24">
    <cfRule type="cellIs" dxfId="33" priority="42" operator="notEqual">
      <formula>0</formula>
    </cfRule>
  </conditionalFormatting>
  <conditionalFormatting sqref="AH30:AI35">
    <cfRule type="cellIs" dxfId="32" priority="41" operator="notEqual">
      <formula>0</formula>
    </cfRule>
  </conditionalFormatting>
  <conditionalFormatting sqref="AH36:AI42 AH54:AI64 AH25:AI29">
    <cfRule type="cellIs" dxfId="31" priority="40" operator="notEqual">
      <formula>0</formula>
    </cfRule>
  </conditionalFormatting>
  <conditionalFormatting sqref="AH24:AI24">
    <cfRule type="cellIs" dxfId="30" priority="39" operator="notEqual">
      <formula>0</formula>
    </cfRule>
  </conditionalFormatting>
  <conditionalFormatting sqref="AH44:AI53">
    <cfRule type="cellIs" dxfId="29" priority="37" operator="notEqual">
      <formula>0</formula>
    </cfRule>
  </conditionalFormatting>
  <conditionalFormatting sqref="AL30:AM35">
    <cfRule type="cellIs" dxfId="28" priority="34" operator="notEqual">
      <formula>0</formula>
    </cfRule>
  </conditionalFormatting>
  <conditionalFormatting sqref="AL36:AM42 AL54:AM64 AL25:AM29">
    <cfRule type="cellIs" dxfId="27" priority="33" operator="notEqual">
      <formula>0</formula>
    </cfRule>
  </conditionalFormatting>
  <conditionalFormatting sqref="AL24:AM24">
    <cfRule type="cellIs" dxfId="26" priority="32" operator="notEqual">
      <formula>0</formula>
    </cfRule>
  </conditionalFormatting>
  <conditionalFormatting sqref="AL43:AM43">
    <cfRule type="cellIs" dxfId="25" priority="31" operator="notEqual">
      <formula>0</formula>
    </cfRule>
  </conditionalFormatting>
  <conditionalFormatting sqref="AL44:AM53">
    <cfRule type="cellIs" dxfId="24" priority="30" operator="notEqual">
      <formula>0</formula>
    </cfRule>
  </conditionalFormatting>
  <conditionalFormatting sqref="AR30:AS35">
    <cfRule type="cellIs" dxfId="23" priority="29" operator="notEqual">
      <formula>0</formula>
    </cfRule>
  </conditionalFormatting>
  <conditionalFormatting sqref="AR36:AS42 AR54:AS64 AR25:AS29">
    <cfRule type="cellIs" dxfId="22" priority="28" operator="notEqual">
      <formula>0</formula>
    </cfRule>
  </conditionalFormatting>
  <conditionalFormatting sqref="AR24:AS24">
    <cfRule type="cellIs" dxfId="21" priority="27" operator="notEqual">
      <formula>0</formula>
    </cfRule>
  </conditionalFormatting>
  <conditionalFormatting sqref="AR43:AS43">
    <cfRule type="cellIs" dxfId="20" priority="26" operator="notEqual">
      <formula>0</formula>
    </cfRule>
  </conditionalFormatting>
  <conditionalFormatting sqref="AR44:AS53">
    <cfRule type="cellIs" dxfId="19" priority="25" operator="notEqual">
      <formula>0</formula>
    </cfRule>
  </conditionalFormatting>
  <conditionalFormatting sqref="AN35:AO35 AO34">
    <cfRule type="cellIs" dxfId="18" priority="24" operator="notEqual">
      <formula>0</formula>
    </cfRule>
  </conditionalFormatting>
  <conditionalFormatting sqref="AN36:AO42 AN54:AO64 AN25:AO29">
    <cfRule type="cellIs" dxfId="17" priority="23" operator="notEqual">
      <formula>0</formula>
    </cfRule>
  </conditionalFormatting>
  <conditionalFormatting sqref="AN24:AO24">
    <cfRule type="cellIs" dxfId="16" priority="22" operator="notEqual">
      <formula>0</formula>
    </cfRule>
  </conditionalFormatting>
  <conditionalFormatting sqref="AN44:AO53">
    <cfRule type="cellIs" dxfId="15" priority="20" operator="notEqual">
      <formula>0</formula>
    </cfRule>
  </conditionalFormatting>
  <conditionalFormatting sqref="AN34">
    <cfRule type="cellIs" dxfId="14" priority="18" operator="notEqual">
      <formula>0</formula>
    </cfRule>
  </conditionalFormatting>
  <conditionalFormatting sqref="AK32:AK64">
    <cfRule type="cellIs" dxfId="13" priority="16" operator="notEqual">
      <formula>0</formula>
    </cfRule>
  </conditionalFormatting>
  <conditionalFormatting sqref="AJ43 AJ32:AJ35">
    <cfRule type="cellIs" dxfId="12" priority="14" operator="notEqual">
      <formula>0</formula>
    </cfRule>
  </conditionalFormatting>
  <conditionalFormatting sqref="AJ36:AJ42 AJ44:AJ64">
    <cfRule type="cellIs" dxfId="11" priority="13" operator="notEqual">
      <formula>0</formula>
    </cfRule>
  </conditionalFormatting>
  <conditionalFormatting sqref="AG27">
    <cfRule type="cellIs" dxfId="10" priority="11" operator="notEqual">
      <formula>0</formula>
    </cfRule>
  </conditionalFormatting>
  <conditionalFormatting sqref="AG28:AG64 AG25:AG26 AH43:AI43">
    <cfRule type="cellIs" dxfId="9" priority="10" operator="notEqual">
      <formula>0</formula>
    </cfRule>
  </conditionalFormatting>
  <conditionalFormatting sqref="AG24">
    <cfRule type="cellIs" dxfId="8" priority="9" operator="notEqual">
      <formula>0</formula>
    </cfRule>
  </conditionalFormatting>
  <conditionalFormatting sqref="AF43 AF30:AF35">
    <cfRule type="cellIs" dxfId="7" priority="8" operator="notEqual">
      <formula>0</formula>
    </cfRule>
  </conditionalFormatting>
  <conditionalFormatting sqref="AF36:AF42 AF44:AF64 AF25:AF29">
    <cfRule type="cellIs" dxfId="6" priority="7" operator="notEqual">
      <formula>0</formula>
    </cfRule>
  </conditionalFormatting>
  <conditionalFormatting sqref="AF24">
    <cfRule type="cellIs" dxfId="5" priority="6" operator="notEqual">
      <formula>0</formula>
    </cfRule>
  </conditionalFormatting>
  <conditionalFormatting sqref="AJ30:AK31">
    <cfRule type="cellIs" dxfId="4" priority="5" operator="notEqual">
      <formula>0</formula>
    </cfRule>
  </conditionalFormatting>
  <conditionalFormatting sqref="AJ25:AK29">
    <cfRule type="cellIs" dxfId="3" priority="4" operator="notEqual">
      <formula>0</formula>
    </cfRule>
  </conditionalFormatting>
  <conditionalFormatting sqref="AJ24:AK24">
    <cfRule type="cellIs" dxfId="2" priority="3" operator="notEqual">
      <formula>0</formula>
    </cfRule>
  </conditionalFormatting>
  <conditionalFormatting sqref="AJ31:AK31">
    <cfRule type="cellIs" dxfId="1" priority="2" operator="notEqual">
      <formula>0</formula>
    </cfRule>
  </conditionalFormatting>
  <conditionalFormatting sqref="X31">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66" fitToWidth="3" fitToHeight="2" orientation="landscape" r:id="rId4"/>
  <headerFooter differentFirst="1" scaleWithDoc="0"/>
  <rowBreaks count="1" manualBreakCount="1">
    <brk id="42" max="40" man="1"/>
  </rowBreaks>
  <colBreaks count="1" manualBreakCount="1">
    <brk id="21"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zoomScale="55" zoomScaleSheetLayoutView="55" workbookViewId="0">
      <selection activeCell="C26" sqref="C26"/>
    </sheetView>
  </sheetViews>
  <sheetFormatPr defaultColWidth="9.140625" defaultRowHeight="15" x14ac:dyDescent="0.25"/>
  <cols>
    <col min="1" max="1" width="6.140625" style="14" customWidth="1"/>
    <col min="2" max="2" width="23.140625" style="14" customWidth="1"/>
    <col min="3" max="3" width="18.4257812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Q1" s="25" t="s">
        <v>70</v>
      </c>
    </row>
    <row r="2" spans="1:48" ht="18.75" x14ac:dyDescent="0.3">
      <c r="Q2" s="11" t="s">
        <v>11</v>
      </c>
    </row>
    <row r="3" spans="1:48" ht="18.75" x14ac:dyDescent="0.3">
      <c r="Q3" s="11" t="s">
        <v>69</v>
      </c>
    </row>
    <row r="4" spans="1:48" ht="18.75" x14ac:dyDescent="0.3">
      <c r="AV4" s="11"/>
    </row>
    <row r="5" spans="1:48" ht="18.75" customHeight="1" x14ac:dyDescent="0.25">
      <c r="A5" s="293" t="str">
        <f>'1. паспорт местоположение'!A5:C5</f>
        <v>Год раскрытия информации: 2025 год</v>
      </c>
      <c r="B5" s="293"/>
      <c r="C5" s="293"/>
      <c r="D5" s="293"/>
      <c r="E5" s="293"/>
      <c r="F5" s="293"/>
      <c r="G5" s="293"/>
      <c r="H5" s="293"/>
      <c r="I5" s="293"/>
      <c r="J5" s="293"/>
      <c r="K5" s="293"/>
      <c r="L5" s="293"/>
      <c r="M5" s="293"/>
      <c r="N5" s="293"/>
      <c r="O5" s="293"/>
      <c r="P5" s="293"/>
      <c r="Q5" s="293"/>
      <c r="R5" s="293"/>
      <c r="S5" s="293"/>
      <c r="T5" s="293"/>
      <c r="U5" s="293"/>
      <c r="V5" s="96"/>
      <c r="W5" s="96"/>
      <c r="X5" s="96"/>
      <c r="Y5" s="96"/>
      <c r="Z5" s="96"/>
      <c r="AA5" s="96"/>
      <c r="AB5" s="96"/>
      <c r="AC5" s="96"/>
      <c r="AD5" s="96"/>
      <c r="AE5" s="96"/>
      <c r="AF5" s="96"/>
      <c r="AG5" s="96"/>
      <c r="AH5" s="96"/>
      <c r="AI5" s="96"/>
      <c r="AJ5" s="96"/>
      <c r="AK5" s="96"/>
      <c r="AL5" s="96"/>
      <c r="AM5" s="96"/>
      <c r="AN5" s="96"/>
      <c r="AO5" s="96"/>
      <c r="AP5" s="96"/>
      <c r="AQ5" s="96"/>
      <c r="AR5" s="96"/>
      <c r="AS5" s="96"/>
      <c r="AT5" s="96"/>
      <c r="AU5" s="96"/>
      <c r="AV5" s="96"/>
    </row>
    <row r="6" spans="1:48" ht="18.75" x14ac:dyDescent="0.3">
      <c r="AV6" s="11"/>
    </row>
    <row r="7" spans="1:48" ht="18.75" x14ac:dyDescent="0.25">
      <c r="A7" s="297" t="s">
        <v>10</v>
      </c>
      <c r="B7" s="297"/>
      <c r="C7" s="297"/>
      <c r="D7" s="297"/>
      <c r="E7" s="297"/>
      <c r="F7" s="297"/>
      <c r="G7" s="297"/>
      <c r="H7" s="297"/>
      <c r="I7" s="297"/>
      <c r="J7" s="297"/>
      <c r="K7" s="297"/>
      <c r="L7" s="297"/>
      <c r="M7" s="297"/>
      <c r="N7" s="297"/>
      <c r="O7" s="297"/>
      <c r="P7" s="297"/>
      <c r="Q7" s="297"/>
      <c r="R7" s="297"/>
      <c r="S7" s="297"/>
      <c r="T7" s="297"/>
      <c r="U7" s="297"/>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8.75"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300" t="str">
        <f>'1. паспорт местоположение'!A9:C9</f>
        <v xml:space="preserve">Акционерное общество "Калининградская генерирующая компания" </v>
      </c>
      <c r="B9" s="300"/>
      <c r="C9" s="300"/>
      <c r="D9" s="300"/>
      <c r="E9" s="300"/>
      <c r="F9" s="300"/>
      <c r="G9" s="300"/>
      <c r="H9" s="300"/>
      <c r="I9" s="300"/>
      <c r="J9" s="300"/>
      <c r="K9" s="300"/>
      <c r="L9" s="300"/>
      <c r="M9" s="300"/>
      <c r="N9" s="300"/>
      <c r="O9" s="300"/>
      <c r="P9" s="300"/>
      <c r="Q9" s="300"/>
      <c r="R9" s="300"/>
      <c r="S9" s="300"/>
      <c r="T9" s="300"/>
      <c r="U9" s="300"/>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75" x14ac:dyDescent="0.25">
      <c r="A10" s="294" t="s">
        <v>9</v>
      </c>
      <c r="B10" s="294"/>
      <c r="C10" s="294"/>
      <c r="D10" s="294"/>
      <c r="E10" s="294"/>
      <c r="F10" s="294"/>
      <c r="G10" s="294"/>
      <c r="H10" s="294"/>
      <c r="I10" s="294"/>
      <c r="J10" s="294"/>
      <c r="K10" s="294"/>
      <c r="L10" s="294"/>
      <c r="M10" s="294"/>
      <c r="N10" s="294"/>
      <c r="O10" s="294"/>
      <c r="P10" s="294"/>
      <c r="Q10" s="294"/>
      <c r="R10" s="294"/>
      <c r="S10" s="294"/>
      <c r="T10" s="294"/>
      <c r="U10" s="294"/>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8.75"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300" t="str">
        <f>'1. паспорт местоположение'!A12:C12</f>
        <v>J_KGK_01</v>
      </c>
      <c r="B12" s="300"/>
      <c r="C12" s="300"/>
      <c r="D12" s="300"/>
      <c r="E12" s="300"/>
      <c r="F12" s="300"/>
      <c r="G12" s="300"/>
      <c r="H12" s="300"/>
      <c r="I12" s="300"/>
      <c r="J12" s="300"/>
      <c r="K12" s="300"/>
      <c r="L12" s="300"/>
      <c r="M12" s="300"/>
      <c r="N12" s="300"/>
      <c r="O12" s="300"/>
      <c r="P12" s="300"/>
      <c r="Q12" s="300"/>
      <c r="R12" s="300"/>
      <c r="S12" s="300"/>
      <c r="T12" s="300"/>
      <c r="U12" s="300"/>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75" x14ac:dyDescent="0.25">
      <c r="A13" s="294" t="s">
        <v>8</v>
      </c>
      <c r="B13" s="294"/>
      <c r="C13" s="294"/>
      <c r="D13" s="294"/>
      <c r="E13" s="294"/>
      <c r="F13" s="294"/>
      <c r="G13" s="294"/>
      <c r="H13" s="294"/>
      <c r="I13" s="294"/>
      <c r="J13" s="294"/>
      <c r="K13" s="294"/>
      <c r="L13" s="294"/>
      <c r="M13" s="294"/>
      <c r="N13" s="294"/>
      <c r="O13" s="294"/>
      <c r="P13" s="294"/>
      <c r="Q13" s="294"/>
      <c r="R13" s="294"/>
      <c r="S13" s="294"/>
      <c r="T13" s="294"/>
      <c r="U13" s="294"/>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75"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300" t="str">
        <f>'1. паспорт местоположение'!A15</f>
        <v>Реконструкция производственного объекта "Гусевская ТЭЦ" г. Гусев</v>
      </c>
      <c r="B15" s="300"/>
      <c r="C15" s="300"/>
      <c r="D15" s="300"/>
      <c r="E15" s="300"/>
      <c r="F15" s="300"/>
      <c r="G15" s="300"/>
      <c r="H15" s="300"/>
      <c r="I15" s="300"/>
      <c r="J15" s="300"/>
      <c r="K15" s="300"/>
      <c r="L15" s="300"/>
      <c r="M15" s="300"/>
      <c r="N15" s="300"/>
      <c r="O15" s="300"/>
      <c r="P15" s="300"/>
      <c r="Q15" s="300"/>
      <c r="R15" s="300"/>
      <c r="S15" s="300"/>
      <c r="T15" s="300"/>
      <c r="U15" s="300"/>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75" x14ac:dyDescent="0.25">
      <c r="A16" s="294" t="s">
        <v>7</v>
      </c>
      <c r="B16" s="294"/>
      <c r="C16" s="294"/>
      <c r="D16" s="294"/>
      <c r="E16" s="294"/>
      <c r="F16" s="294"/>
      <c r="G16" s="294"/>
      <c r="H16" s="294"/>
      <c r="I16" s="294"/>
      <c r="J16" s="294"/>
      <c r="K16" s="294"/>
      <c r="L16" s="294"/>
      <c r="M16" s="294"/>
      <c r="N16" s="294"/>
      <c r="O16" s="294"/>
      <c r="P16" s="294"/>
      <c r="Q16" s="294"/>
      <c r="R16" s="294"/>
      <c r="S16" s="294"/>
      <c r="T16" s="294"/>
      <c r="U16" s="294"/>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21"/>
      <c r="B17" s="321"/>
      <c r="C17" s="321"/>
      <c r="D17" s="321"/>
      <c r="E17" s="321"/>
      <c r="F17" s="321"/>
      <c r="G17" s="321"/>
      <c r="H17" s="321"/>
      <c r="I17" s="321"/>
      <c r="J17" s="321"/>
      <c r="K17" s="321"/>
      <c r="L17" s="321"/>
      <c r="M17" s="321"/>
      <c r="N17" s="321"/>
      <c r="O17" s="321"/>
      <c r="P17" s="321"/>
      <c r="Q17" s="321"/>
      <c r="R17" s="321"/>
      <c r="S17" s="321"/>
      <c r="T17" s="321"/>
      <c r="U17" s="321"/>
      <c r="V17" s="321"/>
      <c r="W17" s="321"/>
      <c r="X17" s="321"/>
      <c r="Y17" s="321"/>
      <c r="Z17" s="321"/>
      <c r="AA17" s="321"/>
      <c r="AB17" s="321"/>
      <c r="AC17" s="321"/>
      <c r="AD17" s="321"/>
      <c r="AE17" s="321"/>
      <c r="AF17" s="321"/>
      <c r="AG17" s="321"/>
      <c r="AH17" s="321"/>
      <c r="AI17" s="321"/>
      <c r="AJ17" s="321"/>
      <c r="AK17" s="321"/>
      <c r="AL17" s="321"/>
      <c r="AM17" s="321"/>
      <c r="AN17" s="321"/>
      <c r="AO17" s="321"/>
      <c r="AP17" s="321"/>
      <c r="AQ17" s="321"/>
      <c r="AR17" s="321"/>
      <c r="AS17" s="321"/>
      <c r="AT17" s="321"/>
      <c r="AU17" s="321"/>
      <c r="AV17" s="321"/>
    </row>
    <row r="18" spans="1:48" ht="14.25" customHeight="1" x14ac:dyDescent="0.25">
      <c r="A18" s="321"/>
      <c r="B18" s="321"/>
      <c r="C18" s="321"/>
      <c r="D18" s="321"/>
      <c r="E18" s="321"/>
      <c r="F18" s="321"/>
      <c r="G18" s="321"/>
      <c r="H18" s="321"/>
      <c r="I18" s="321"/>
      <c r="J18" s="321"/>
      <c r="K18" s="321"/>
      <c r="L18" s="321"/>
      <c r="M18" s="321"/>
      <c r="N18" s="321"/>
      <c r="O18" s="321"/>
      <c r="P18" s="321"/>
      <c r="Q18" s="321"/>
      <c r="R18" s="321"/>
      <c r="S18" s="321"/>
      <c r="T18" s="321"/>
      <c r="U18" s="321"/>
      <c r="V18" s="321"/>
      <c r="W18" s="321"/>
      <c r="X18" s="321"/>
      <c r="Y18" s="321"/>
      <c r="Z18" s="321"/>
      <c r="AA18" s="321"/>
      <c r="AB18" s="321"/>
      <c r="AC18" s="321"/>
      <c r="AD18" s="321"/>
      <c r="AE18" s="321"/>
      <c r="AF18" s="321"/>
      <c r="AG18" s="321"/>
      <c r="AH18" s="321"/>
      <c r="AI18" s="321"/>
      <c r="AJ18" s="321"/>
      <c r="AK18" s="321"/>
      <c r="AL18" s="321"/>
      <c r="AM18" s="321"/>
      <c r="AN18" s="321"/>
      <c r="AO18" s="321"/>
      <c r="AP18" s="321"/>
      <c r="AQ18" s="321"/>
      <c r="AR18" s="321"/>
      <c r="AS18" s="321"/>
      <c r="AT18" s="321"/>
      <c r="AU18" s="321"/>
      <c r="AV18" s="321"/>
    </row>
    <row r="19" spans="1:48" x14ac:dyDescent="0.25">
      <c r="A19" s="321"/>
      <c r="B19" s="321"/>
      <c r="C19" s="321"/>
      <c r="D19" s="321"/>
      <c r="E19" s="321"/>
      <c r="F19" s="321"/>
      <c r="G19" s="321"/>
      <c r="H19" s="321"/>
      <c r="I19" s="321"/>
      <c r="J19" s="321"/>
      <c r="K19" s="321"/>
      <c r="L19" s="321"/>
      <c r="M19" s="321"/>
      <c r="N19" s="321"/>
      <c r="O19" s="321"/>
      <c r="P19" s="321"/>
      <c r="Q19" s="321"/>
      <c r="R19" s="321"/>
      <c r="S19" s="321"/>
      <c r="T19" s="321"/>
      <c r="U19" s="321"/>
      <c r="V19" s="321"/>
      <c r="W19" s="321"/>
      <c r="X19" s="321"/>
      <c r="Y19" s="321"/>
      <c r="Z19" s="321"/>
      <c r="AA19" s="321"/>
      <c r="AB19" s="321"/>
      <c r="AC19" s="321"/>
      <c r="AD19" s="321"/>
      <c r="AE19" s="321"/>
      <c r="AF19" s="321"/>
      <c r="AG19" s="321"/>
      <c r="AH19" s="321"/>
      <c r="AI19" s="321"/>
      <c r="AJ19" s="321"/>
      <c r="AK19" s="321"/>
      <c r="AL19" s="321"/>
      <c r="AM19" s="321"/>
      <c r="AN19" s="321"/>
      <c r="AO19" s="321"/>
      <c r="AP19" s="321"/>
      <c r="AQ19" s="321"/>
      <c r="AR19" s="321"/>
      <c r="AS19" s="321"/>
      <c r="AT19" s="321"/>
      <c r="AU19" s="321"/>
      <c r="AV19" s="321"/>
    </row>
    <row r="20" spans="1:48" x14ac:dyDescent="0.25">
      <c r="A20" s="321"/>
      <c r="B20" s="321"/>
      <c r="C20" s="321"/>
      <c r="D20" s="321"/>
      <c r="E20" s="321"/>
      <c r="F20" s="321"/>
      <c r="G20" s="321"/>
      <c r="H20" s="321"/>
      <c r="I20" s="321"/>
      <c r="J20" s="321"/>
      <c r="K20" s="321"/>
      <c r="L20" s="321"/>
      <c r="M20" s="321"/>
      <c r="N20" s="321"/>
      <c r="O20" s="321"/>
      <c r="P20" s="321"/>
      <c r="Q20" s="321"/>
      <c r="R20" s="321"/>
      <c r="S20" s="321"/>
      <c r="T20" s="321"/>
      <c r="U20" s="321"/>
      <c r="V20" s="321"/>
      <c r="W20" s="321"/>
      <c r="X20" s="321"/>
      <c r="Y20" s="321"/>
      <c r="Z20" s="321"/>
      <c r="AA20" s="321"/>
      <c r="AB20" s="321"/>
      <c r="AC20" s="321"/>
      <c r="AD20" s="321"/>
      <c r="AE20" s="321"/>
      <c r="AF20" s="321"/>
      <c r="AG20" s="321"/>
      <c r="AH20" s="321"/>
      <c r="AI20" s="321"/>
      <c r="AJ20" s="321"/>
      <c r="AK20" s="321"/>
      <c r="AL20" s="321"/>
      <c r="AM20" s="321"/>
      <c r="AN20" s="321"/>
      <c r="AO20" s="321"/>
      <c r="AP20" s="321"/>
      <c r="AQ20" s="321"/>
      <c r="AR20" s="321"/>
      <c r="AS20" s="321"/>
      <c r="AT20" s="321"/>
      <c r="AU20" s="321"/>
      <c r="AV20" s="321"/>
    </row>
    <row r="21" spans="1:48" x14ac:dyDescent="0.25">
      <c r="A21" s="400" t="s">
        <v>518</v>
      </c>
      <c r="B21" s="400"/>
      <c r="C21" s="400"/>
      <c r="D21" s="400"/>
      <c r="E21" s="400"/>
      <c r="F21" s="400"/>
      <c r="G21" s="400"/>
      <c r="H21" s="400"/>
      <c r="I21" s="400"/>
      <c r="J21" s="400"/>
      <c r="K21" s="400"/>
      <c r="L21" s="400"/>
      <c r="M21" s="400"/>
      <c r="N21" s="400"/>
      <c r="O21" s="400"/>
      <c r="P21" s="400"/>
      <c r="Q21" s="400"/>
      <c r="R21" s="400"/>
      <c r="S21" s="400"/>
      <c r="T21" s="400"/>
      <c r="U21" s="400"/>
      <c r="V21" s="204"/>
      <c r="W21" s="204"/>
      <c r="X21" s="204"/>
      <c r="Y21" s="204"/>
      <c r="Z21" s="204"/>
      <c r="AA21" s="204"/>
      <c r="AB21" s="204"/>
      <c r="AC21" s="204"/>
      <c r="AD21" s="204"/>
      <c r="AE21" s="204"/>
      <c r="AF21" s="204"/>
      <c r="AG21" s="204"/>
      <c r="AH21" s="204"/>
      <c r="AI21" s="204"/>
      <c r="AJ21" s="204"/>
      <c r="AK21" s="204"/>
      <c r="AL21" s="204"/>
      <c r="AM21" s="204"/>
      <c r="AN21" s="204"/>
      <c r="AO21" s="204"/>
      <c r="AP21" s="204"/>
      <c r="AQ21" s="204"/>
      <c r="AR21" s="204"/>
      <c r="AS21" s="204"/>
      <c r="AT21" s="204"/>
      <c r="AU21" s="204"/>
      <c r="AV21" s="204"/>
    </row>
    <row r="22" spans="1:48" ht="58.5" customHeight="1" x14ac:dyDescent="0.25">
      <c r="A22" s="380" t="s">
        <v>53</v>
      </c>
      <c r="B22" s="394" t="s">
        <v>25</v>
      </c>
      <c r="C22" s="380" t="s">
        <v>52</v>
      </c>
      <c r="D22" s="380" t="s">
        <v>51</v>
      </c>
      <c r="E22" s="397" t="s">
        <v>529</v>
      </c>
      <c r="F22" s="398"/>
      <c r="G22" s="398"/>
      <c r="H22" s="398"/>
      <c r="I22" s="398"/>
      <c r="J22" s="398"/>
      <c r="K22" s="398"/>
      <c r="L22" s="399"/>
      <c r="M22" s="380" t="s">
        <v>50</v>
      </c>
      <c r="N22" s="380" t="s">
        <v>49</v>
      </c>
      <c r="O22" s="380" t="s">
        <v>48</v>
      </c>
      <c r="P22" s="382" t="s">
        <v>265</v>
      </c>
      <c r="Q22" s="382" t="s">
        <v>47</v>
      </c>
      <c r="R22" s="382" t="s">
        <v>46</v>
      </c>
      <c r="S22" s="382" t="s">
        <v>45</v>
      </c>
      <c r="T22" s="382"/>
      <c r="U22" s="384" t="s">
        <v>44</v>
      </c>
      <c r="V22" s="384" t="s">
        <v>43</v>
      </c>
      <c r="W22" s="382" t="s">
        <v>42</v>
      </c>
      <c r="X22" s="382" t="s">
        <v>41</v>
      </c>
      <c r="Y22" s="382" t="s">
        <v>40</v>
      </c>
      <c r="Z22" s="383" t="s">
        <v>39</v>
      </c>
      <c r="AA22" s="382" t="s">
        <v>38</v>
      </c>
      <c r="AB22" s="382" t="s">
        <v>37</v>
      </c>
      <c r="AC22" s="382" t="s">
        <v>36</v>
      </c>
      <c r="AD22" s="382" t="s">
        <v>35</v>
      </c>
      <c r="AE22" s="382" t="s">
        <v>34</v>
      </c>
      <c r="AF22" s="382" t="s">
        <v>33</v>
      </c>
      <c r="AG22" s="382"/>
      <c r="AH22" s="382"/>
      <c r="AI22" s="382"/>
      <c r="AJ22" s="382"/>
      <c r="AK22" s="382"/>
      <c r="AL22" s="382" t="s">
        <v>32</v>
      </c>
      <c r="AM22" s="382"/>
      <c r="AN22" s="382"/>
      <c r="AO22" s="382"/>
      <c r="AP22" s="382" t="s">
        <v>31</v>
      </c>
      <c r="AQ22" s="382"/>
      <c r="AR22" s="382" t="s">
        <v>30</v>
      </c>
      <c r="AS22" s="382" t="s">
        <v>29</v>
      </c>
      <c r="AT22" s="382" t="s">
        <v>28</v>
      </c>
      <c r="AU22" s="382" t="s">
        <v>27</v>
      </c>
      <c r="AV22" s="385" t="s">
        <v>26</v>
      </c>
    </row>
    <row r="23" spans="1:48" ht="64.5" customHeight="1" x14ac:dyDescent="0.25">
      <c r="A23" s="393"/>
      <c r="B23" s="395"/>
      <c r="C23" s="393"/>
      <c r="D23" s="393"/>
      <c r="E23" s="387" t="s">
        <v>24</v>
      </c>
      <c r="F23" s="376" t="s">
        <v>136</v>
      </c>
      <c r="G23" s="376" t="s">
        <v>135</v>
      </c>
      <c r="H23" s="376" t="s">
        <v>134</v>
      </c>
      <c r="I23" s="378" t="s">
        <v>438</v>
      </c>
      <c r="J23" s="378" t="s">
        <v>439</v>
      </c>
      <c r="K23" s="378" t="s">
        <v>440</v>
      </c>
      <c r="L23" s="376" t="s">
        <v>81</v>
      </c>
      <c r="M23" s="393"/>
      <c r="N23" s="393"/>
      <c r="O23" s="393"/>
      <c r="P23" s="382"/>
      <c r="Q23" s="382"/>
      <c r="R23" s="382"/>
      <c r="S23" s="389" t="s">
        <v>3</v>
      </c>
      <c r="T23" s="389" t="s">
        <v>12</v>
      </c>
      <c r="U23" s="384"/>
      <c r="V23" s="384"/>
      <c r="W23" s="382"/>
      <c r="X23" s="382"/>
      <c r="Y23" s="382"/>
      <c r="Z23" s="382"/>
      <c r="AA23" s="382"/>
      <c r="AB23" s="382"/>
      <c r="AC23" s="382"/>
      <c r="AD23" s="382"/>
      <c r="AE23" s="382"/>
      <c r="AF23" s="382" t="s">
        <v>23</v>
      </c>
      <c r="AG23" s="382"/>
      <c r="AH23" s="382" t="s">
        <v>22</v>
      </c>
      <c r="AI23" s="382"/>
      <c r="AJ23" s="380" t="s">
        <v>21</v>
      </c>
      <c r="AK23" s="380" t="s">
        <v>20</v>
      </c>
      <c r="AL23" s="380" t="s">
        <v>19</v>
      </c>
      <c r="AM23" s="380" t="s">
        <v>18</v>
      </c>
      <c r="AN23" s="380" t="s">
        <v>17</v>
      </c>
      <c r="AO23" s="380" t="s">
        <v>16</v>
      </c>
      <c r="AP23" s="380" t="s">
        <v>15</v>
      </c>
      <c r="AQ23" s="391" t="s">
        <v>12</v>
      </c>
      <c r="AR23" s="382"/>
      <c r="AS23" s="382"/>
      <c r="AT23" s="382"/>
      <c r="AU23" s="382"/>
      <c r="AV23" s="386"/>
    </row>
    <row r="24" spans="1:48" ht="96.75" customHeight="1" x14ac:dyDescent="0.25">
      <c r="A24" s="381"/>
      <c r="B24" s="396"/>
      <c r="C24" s="381"/>
      <c r="D24" s="381"/>
      <c r="E24" s="388"/>
      <c r="F24" s="377"/>
      <c r="G24" s="377"/>
      <c r="H24" s="377"/>
      <c r="I24" s="379"/>
      <c r="J24" s="379"/>
      <c r="K24" s="379"/>
      <c r="L24" s="377"/>
      <c r="M24" s="381"/>
      <c r="N24" s="381"/>
      <c r="O24" s="381"/>
      <c r="P24" s="382"/>
      <c r="Q24" s="382"/>
      <c r="R24" s="382"/>
      <c r="S24" s="390"/>
      <c r="T24" s="390"/>
      <c r="U24" s="384"/>
      <c r="V24" s="384"/>
      <c r="W24" s="382"/>
      <c r="X24" s="382"/>
      <c r="Y24" s="382"/>
      <c r="Z24" s="382"/>
      <c r="AA24" s="382"/>
      <c r="AB24" s="382"/>
      <c r="AC24" s="382"/>
      <c r="AD24" s="382"/>
      <c r="AE24" s="382"/>
      <c r="AF24" s="92" t="s">
        <v>14</v>
      </c>
      <c r="AG24" s="92" t="s">
        <v>13</v>
      </c>
      <c r="AH24" s="93" t="s">
        <v>3</v>
      </c>
      <c r="AI24" s="93" t="s">
        <v>12</v>
      </c>
      <c r="AJ24" s="381"/>
      <c r="AK24" s="381"/>
      <c r="AL24" s="381"/>
      <c r="AM24" s="381"/>
      <c r="AN24" s="381"/>
      <c r="AO24" s="381"/>
      <c r="AP24" s="381"/>
      <c r="AQ24" s="392"/>
      <c r="AR24" s="382"/>
      <c r="AS24" s="382"/>
      <c r="AT24" s="382"/>
      <c r="AU24" s="382"/>
      <c r="AV24" s="386"/>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1.25" x14ac:dyDescent="0.2">
      <c r="A26" s="17"/>
      <c r="B26" s="16" t="s">
        <v>555</v>
      </c>
      <c r="C26" s="16" t="s">
        <v>555</v>
      </c>
      <c r="D26" s="16" t="s">
        <v>555</v>
      </c>
      <c r="E26" s="16" t="s">
        <v>555</v>
      </c>
      <c r="F26" s="16" t="s">
        <v>555</v>
      </c>
      <c r="G26" s="16" t="s">
        <v>555</v>
      </c>
      <c r="H26" s="16" t="s">
        <v>555</v>
      </c>
      <c r="I26" s="16" t="s">
        <v>555</v>
      </c>
      <c r="J26" s="16" t="s">
        <v>555</v>
      </c>
      <c r="K26" s="16" t="s">
        <v>555</v>
      </c>
      <c r="L26" s="16" t="s">
        <v>555</v>
      </c>
      <c r="M26" s="16" t="s">
        <v>555</v>
      </c>
      <c r="N26" s="16" t="s">
        <v>555</v>
      </c>
      <c r="O26" s="16" t="s">
        <v>555</v>
      </c>
      <c r="P26" s="16" t="s">
        <v>555</v>
      </c>
      <c r="Q26" s="16" t="s">
        <v>555</v>
      </c>
      <c r="R26" s="16" t="s">
        <v>555</v>
      </c>
      <c r="S26" s="16" t="s">
        <v>555</v>
      </c>
      <c r="T26" s="16" t="s">
        <v>555</v>
      </c>
      <c r="U26" s="16" t="s">
        <v>555</v>
      </c>
      <c r="V26" s="16" t="s">
        <v>555</v>
      </c>
      <c r="W26" s="16" t="s">
        <v>555</v>
      </c>
      <c r="X26" s="16" t="s">
        <v>555</v>
      </c>
      <c r="Y26" s="16" t="s">
        <v>555</v>
      </c>
      <c r="Z26" s="16" t="s">
        <v>555</v>
      </c>
      <c r="AA26" s="16" t="s">
        <v>555</v>
      </c>
      <c r="AB26" s="16" t="s">
        <v>555</v>
      </c>
      <c r="AC26" s="16" t="s">
        <v>555</v>
      </c>
      <c r="AD26" s="16" t="s">
        <v>555</v>
      </c>
      <c r="AE26" s="16" t="s">
        <v>555</v>
      </c>
      <c r="AF26" s="16" t="s">
        <v>555</v>
      </c>
      <c r="AG26" s="16" t="s">
        <v>555</v>
      </c>
      <c r="AH26" s="16" t="s">
        <v>555</v>
      </c>
      <c r="AI26" s="16" t="s">
        <v>555</v>
      </c>
      <c r="AJ26" s="16" t="s">
        <v>555</v>
      </c>
      <c r="AK26" s="16" t="s">
        <v>555</v>
      </c>
      <c r="AL26" s="16" t="s">
        <v>555</v>
      </c>
      <c r="AM26" s="16" t="s">
        <v>555</v>
      </c>
      <c r="AN26" s="16" t="s">
        <v>555</v>
      </c>
      <c r="AO26" s="16" t="s">
        <v>555</v>
      </c>
      <c r="AP26" s="16" t="s">
        <v>555</v>
      </c>
      <c r="AQ26" s="16" t="s">
        <v>555</v>
      </c>
      <c r="AR26" s="16" t="s">
        <v>555</v>
      </c>
      <c r="AS26" s="16" t="s">
        <v>555</v>
      </c>
      <c r="AT26" s="16" t="s">
        <v>555</v>
      </c>
      <c r="AU26" s="16" t="s">
        <v>555</v>
      </c>
      <c r="AV26" s="16" t="s">
        <v>555</v>
      </c>
    </row>
  </sheetData>
  <customSheetViews>
    <customSheetView guid="{C290BBE0-3C98-461A-94BD-C632345D89F6}" scale="85" showPageBreaks="1" fitToPage="1" view="pageBreakPreview" topLeftCell="AD10">
      <selection activeCell="AS30" sqref="AS30"/>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39B71E68-BF27-4D0E-9B8B-6F4286FA19B0}" scale="85" showPageBreaks="1" fitToPage="1" view="pageBreakPreview" topLeftCell="AD10">
      <selection activeCell="AS30" sqref="AS30"/>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15:U15"/>
    <mergeCell ref="A16:U16"/>
    <mergeCell ref="A21:U21"/>
    <mergeCell ref="A7:U7"/>
    <mergeCell ref="A9:U9"/>
    <mergeCell ref="A10:U10"/>
    <mergeCell ref="A12:U12"/>
    <mergeCell ref="A13:U13"/>
    <mergeCell ref="A17:AV17"/>
    <mergeCell ref="A18:AV18"/>
    <mergeCell ref="A19:AV19"/>
    <mergeCell ref="A20:AV20"/>
    <mergeCell ref="A5:U5"/>
    <mergeCell ref="A22:A24"/>
    <mergeCell ref="C22:C24"/>
    <mergeCell ref="D22:D24"/>
    <mergeCell ref="B22:B24"/>
    <mergeCell ref="E22:L22"/>
    <mergeCell ref="M22:M24"/>
    <mergeCell ref="N22:N24"/>
    <mergeCell ref="O22:O24"/>
    <mergeCell ref="P22:P24"/>
    <mergeCell ref="Q22:Q24"/>
    <mergeCell ref="R22:R24"/>
    <mergeCell ref="S22:T22"/>
    <mergeCell ref="U22:U24"/>
    <mergeCell ref="T23:T24"/>
    <mergeCell ref="F23:F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G23:G24"/>
    <mergeCell ref="H23:H24"/>
    <mergeCell ref="K23:K24"/>
    <mergeCell ref="AK23:AK24"/>
    <mergeCell ref="I23:I24"/>
    <mergeCell ref="J23:J24"/>
    <mergeCell ref="W22:W24"/>
    <mergeCell ref="X22:X24"/>
    <mergeCell ref="Y22:Y24"/>
    <mergeCell ref="Z22:Z24"/>
    <mergeCell ref="AA22:AA24"/>
    <mergeCell ref="V22:V24"/>
    <mergeCell ref="AD22:AD24"/>
    <mergeCell ref="AE22:AE24"/>
    <mergeCell ref="AF22:AK22"/>
  </mergeCells>
  <printOptions horizontalCentered="1"/>
  <pageMargins left="0.25" right="0.25" top="0.75" bottom="0.75" header="0.3" footer="0.3"/>
  <pageSetup paperSize="8" fitToWidth="3" orientation="landscape"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111"/>
  <sheetViews>
    <sheetView view="pageBreakPreview" zoomScale="90" zoomScaleNormal="90" zoomScaleSheetLayoutView="90" workbookViewId="0">
      <selection activeCell="B37" sqref="B37"/>
    </sheetView>
  </sheetViews>
  <sheetFormatPr defaultRowHeight="15.75" x14ac:dyDescent="0.25"/>
  <cols>
    <col min="1" max="2" width="66.140625" style="158" customWidth="1"/>
    <col min="3" max="3" width="9.140625" style="160" hidden="1" customWidth="1"/>
    <col min="4" max="256" width="8.85546875" style="160"/>
    <col min="257" max="258" width="66.140625" style="160" customWidth="1"/>
    <col min="259" max="512" width="8.85546875" style="160"/>
    <col min="513" max="514" width="66.140625" style="160" customWidth="1"/>
    <col min="515" max="768" width="8.85546875" style="160"/>
    <col min="769" max="770" width="66.140625" style="160" customWidth="1"/>
    <col min="771" max="1024" width="8.85546875" style="160"/>
    <col min="1025" max="1026" width="66.140625" style="160" customWidth="1"/>
    <col min="1027" max="1280" width="8.85546875" style="160"/>
    <col min="1281" max="1282" width="66.140625" style="160" customWidth="1"/>
    <col min="1283" max="1536" width="8.85546875" style="160"/>
    <col min="1537" max="1538" width="66.140625" style="160" customWidth="1"/>
    <col min="1539" max="1792" width="8.85546875" style="160"/>
    <col min="1793" max="1794" width="66.140625" style="160" customWidth="1"/>
    <col min="1795" max="2048" width="8.85546875" style="160"/>
    <col min="2049" max="2050" width="66.140625" style="160" customWidth="1"/>
    <col min="2051" max="2304" width="8.85546875" style="160"/>
    <col min="2305" max="2306" width="66.140625" style="160" customWidth="1"/>
    <col min="2307" max="2560" width="8.85546875" style="160"/>
    <col min="2561" max="2562" width="66.140625" style="160" customWidth="1"/>
    <col min="2563" max="2816" width="8.85546875" style="160"/>
    <col min="2817" max="2818" width="66.140625" style="160" customWidth="1"/>
    <col min="2819" max="3072" width="8.85546875" style="160"/>
    <col min="3073" max="3074" width="66.140625" style="160" customWidth="1"/>
    <col min="3075" max="3328" width="8.85546875" style="160"/>
    <col min="3329" max="3330" width="66.140625" style="160" customWidth="1"/>
    <col min="3331" max="3584" width="8.85546875" style="160"/>
    <col min="3585" max="3586" width="66.140625" style="160" customWidth="1"/>
    <col min="3587" max="3840" width="8.85546875" style="160"/>
    <col min="3841" max="3842" width="66.140625" style="160" customWidth="1"/>
    <col min="3843" max="4096" width="8.85546875" style="160"/>
    <col min="4097" max="4098" width="66.140625" style="160" customWidth="1"/>
    <col min="4099" max="4352" width="8.85546875" style="160"/>
    <col min="4353" max="4354" width="66.140625" style="160" customWidth="1"/>
    <col min="4355" max="4608" width="8.85546875" style="160"/>
    <col min="4609" max="4610" width="66.140625" style="160" customWidth="1"/>
    <col min="4611" max="4864" width="8.85546875" style="160"/>
    <col min="4865" max="4866" width="66.140625" style="160" customWidth="1"/>
    <col min="4867" max="5120" width="8.85546875" style="160"/>
    <col min="5121" max="5122" width="66.140625" style="160" customWidth="1"/>
    <col min="5123" max="5376" width="8.85546875" style="160"/>
    <col min="5377" max="5378" width="66.140625" style="160" customWidth="1"/>
    <col min="5379" max="5632" width="8.85546875" style="160"/>
    <col min="5633" max="5634" width="66.140625" style="160" customWidth="1"/>
    <col min="5635" max="5888" width="8.85546875" style="160"/>
    <col min="5889" max="5890" width="66.140625" style="160" customWidth="1"/>
    <col min="5891" max="6144" width="8.85546875" style="160"/>
    <col min="6145" max="6146" width="66.140625" style="160" customWidth="1"/>
    <col min="6147" max="6400" width="8.85546875" style="160"/>
    <col min="6401" max="6402" width="66.140625" style="160" customWidth="1"/>
    <col min="6403" max="6656" width="8.85546875" style="160"/>
    <col min="6657" max="6658" width="66.140625" style="160" customWidth="1"/>
    <col min="6659" max="6912" width="8.85546875" style="160"/>
    <col min="6913" max="6914" width="66.140625" style="160" customWidth="1"/>
    <col min="6915" max="7168" width="8.85546875" style="160"/>
    <col min="7169" max="7170" width="66.140625" style="160" customWidth="1"/>
    <col min="7171" max="7424" width="8.85546875" style="160"/>
    <col min="7425" max="7426" width="66.140625" style="160" customWidth="1"/>
    <col min="7427" max="7680" width="8.85546875" style="160"/>
    <col min="7681" max="7682" width="66.140625" style="160" customWidth="1"/>
    <col min="7683" max="7936" width="8.85546875" style="160"/>
    <col min="7937" max="7938" width="66.140625" style="160" customWidth="1"/>
    <col min="7939" max="8192" width="8.85546875" style="160"/>
    <col min="8193" max="8194" width="66.140625" style="160" customWidth="1"/>
    <col min="8195" max="8448" width="8.85546875" style="160"/>
    <col min="8449" max="8450" width="66.140625" style="160" customWidth="1"/>
    <col min="8451" max="8704" width="8.85546875" style="160"/>
    <col min="8705" max="8706" width="66.140625" style="160" customWidth="1"/>
    <col min="8707" max="8960" width="8.85546875" style="160"/>
    <col min="8961" max="8962" width="66.140625" style="160" customWidth="1"/>
    <col min="8963" max="9216" width="8.85546875" style="160"/>
    <col min="9217" max="9218" width="66.140625" style="160" customWidth="1"/>
    <col min="9219" max="9472" width="8.85546875" style="160"/>
    <col min="9473" max="9474" width="66.140625" style="160" customWidth="1"/>
    <col min="9475" max="9728" width="8.85546875" style="160"/>
    <col min="9729" max="9730" width="66.140625" style="160" customWidth="1"/>
    <col min="9731" max="9984" width="8.85546875" style="160"/>
    <col min="9985" max="9986" width="66.140625" style="160" customWidth="1"/>
    <col min="9987" max="10240" width="8.85546875" style="160"/>
    <col min="10241" max="10242" width="66.140625" style="160" customWidth="1"/>
    <col min="10243" max="10496" width="8.85546875" style="160"/>
    <col min="10497" max="10498" width="66.140625" style="160" customWidth="1"/>
    <col min="10499" max="10752" width="8.85546875" style="160"/>
    <col min="10753" max="10754" width="66.140625" style="160" customWidth="1"/>
    <col min="10755" max="11008" width="8.85546875" style="160"/>
    <col min="11009" max="11010" width="66.140625" style="160" customWidth="1"/>
    <col min="11011" max="11264" width="8.85546875" style="160"/>
    <col min="11265" max="11266" width="66.140625" style="160" customWidth="1"/>
    <col min="11267" max="11520" width="8.85546875" style="160"/>
    <col min="11521" max="11522" width="66.140625" style="160" customWidth="1"/>
    <col min="11523" max="11776" width="8.85546875" style="160"/>
    <col min="11777" max="11778" width="66.140625" style="160" customWidth="1"/>
    <col min="11779" max="12032" width="8.85546875" style="160"/>
    <col min="12033" max="12034" width="66.140625" style="160" customWidth="1"/>
    <col min="12035" max="12288" width="8.85546875" style="160"/>
    <col min="12289" max="12290" width="66.140625" style="160" customWidth="1"/>
    <col min="12291" max="12544" width="8.85546875" style="160"/>
    <col min="12545" max="12546" width="66.140625" style="160" customWidth="1"/>
    <col min="12547" max="12800" width="8.85546875" style="160"/>
    <col min="12801" max="12802" width="66.140625" style="160" customWidth="1"/>
    <col min="12803" max="13056" width="8.85546875" style="160"/>
    <col min="13057" max="13058" width="66.140625" style="160" customWidth="1"/>
    <col min="13059" max="13312" width="8.85546875" style="160"/>
    <col min="13313" max="13314" width="66.140625" style="160" customWidth="1"/>
    <col min="13315" max="13568" width="8.85546875" style="160"/>
    <col min="13569" max="13570" width="66.140625" style="160" customWidth="1"/>
    <col min="13571" max="13824" width="8.85546875" style="160"/>
    <col min="13825" max="13826" width="66.140625" style="160" customWidth="1"/>
    <col min="13827" max="14080" width="8.85546875" style="160"/>
    <col min="14081" max="14082" width="66.140625" style="160" customWidth="1"/>
    <col min="14083" max="14336" width="8.85546875" style="160"/>
    <col min="14337" max="14338" width="66.140625" style="160" customWidth="1"/>
    <col min="14339" max="14592" width="8.85546875" style="160"/>
    <col min="14593" max="14594" width="66.140625" style="160" customWidth="1"/>
    <col min="14595" max="14848" width="8.85546875" style="160"/>
    <col min="14849" max="14850" width="66.140625" style="160" customWidth="1"/>
    <col min="14851" max="15104" width="8.85546875" style="160"/>
    <col min="15105" max="15106" width="66.140625" style="160" customWidth="1"/>
    <col min="15107" max="15360" width="8.85546875" style="160"/>
    <col min="15361" max="15362" width="66.140625" style="160" customWidth="1"/>
    <col min="15363" max="15616" width="8.85546875" style="160"/>
    <col min="15617" max="15618" width="66.140625" style="160" customWidth="1"/>
    <col min="15619" max="15872" width="8.85546875" style="160"/>
    <col min="15873" max="15874" width="66.140625" style="160" customWidth="1"/>
    <col min="15875" max="16128" width="8.85546875" style="160"/>
    <col min="16129" max="16130" width="66.140625" style="160" customWidth="1"/>
    <col min="16131" max="16384" width="8.85546875" style="160"/>
  </cols>
  <sheetData>
    <row r="1" spans="1:8" ht="18.75" x14ac:dyDescent="0.25">
      <c r="B1" s="159" t="s">
        <v>70</v>
      </c>
    </row>
    <row r="2" spans="1:8" ht="18.75" x14ac:dyDescent="0.3">
      <c r="B2" s="161" t="s">
        <v>11</v>
      </c>
    </row>
    <row r="3" spans="1:8" ht="18.75" x14ac:dyDescent="0.3">
      <c r="B3" s="161" t="s">
        <v>537</v>
      </c>
    </row>
    <row r="4" spans="1:8" x14ac:dyDescent="0.25">
      <c r="B4" s="162"/>
    </row>
    <row r="5" spans="1:8" ht="18.75" x14ac:dyDescent="0.3">
      <c r="A5" s="402" t="str">
        <f>'1. паспорт местоположение'!A5:C5</f>
        <v>Год раскрытия информации: 2025 год</v>
      </c>
      <c r="B5" s="402"/>
      <c r="C5" s="163"/>
      <c r="D5" s="163"/>
      <c r="E5" s="163"/>
      <c r="F5" s="163"/>
      <c r="G5" s="163"/>
      <c r="H5" s="163"/>
    </row>
    <row r="6" spans="1:8" ht="18.75" x14ac:dyDescent="0.3">
      <c r="A6" s="164"/>
      <c r="B6" s="164"/>
      <c r="C6" s="164"/>
      <c r="D6" s="164"/>
      <c r="E6" s="164"/>
      <c r="F6" s="164"/>
      <c r="G6" s="164"/>
      <c r="H6" s="164"/>
    </row>
    <row r="7" spans="1:8" ht="18.75" x14ac:dyDescent="0.25">
      <c r="A7" s="403" t="s">
        <v>10</v>
      </c>
      <c r="B7" s="403"/>
      <c r="C7" s="165"/>
      <c r="D7" s="165"/>
      <c r="E7" s="165"/>
      <c r="F7" s="165"/>
      <c r="G7" s="165"/>
      <c r="H7" s="165"/>
    </row>
    <row r="8" spans="1:8" ht="18.75" x14ac:dyDescent="0.25">
      <c r="A8" s="165"/>
      <c r="B8" s="165"/>
      <c r="C8" s="165"/>
      <c r="D8" s="165"/>
      <c r="E8" s="165"/>
      <c r="F8" s="165"/>
      <c r="G8" s="165"/>
      <c r="H8" s="165"/>
    </row>
    <row r="9" spans="1:8" x14ac:dyDescent="0.25">
      <c r="A9" s="404" t="str">
        <f>'1. паспорт местоположение'!A9:C9</f>
        <v xml:space="preserve">Акционерное общество "Калининградская генерирующая компания" </v>
      </c>
      <c r="B9" s="404"/>
      <c r="C9" s="166"/>
      <c r="D9" s="166"/>
      <c r="E9" s="166"/>
      <c r="F9" s="166"/>
      <c r="G9" s="166"/>
      <c r="H9" s="166"/>
    </row>
    <row r="10" spans="1:8" x14ac:dyDescent="0.25">
      <c r="A10" s="401" t="s">
        <v>9</v>
      </c>
      <c r="B10" s="401"/>
      <c r="C10" s="167"/>
      <c r="D10" s="167"/>
      <c r="E10" s="167"/>
      <c r="F10" s="167"/>
      <c r="G10" s="167"/>
      <c r="H10" s="167"/>
    </row>
    <row r="11" spans="1:8" ht="18.75" x14ac:dyDescent="0.25">
      <c r="A11" s="165"/>
      <c r="B11" s="165"/>
      <c r="C11" s="165"/>
      <c r="D11" s="165"/>
      <c r="E11" s="165"/>
      <c r="F11" s="165"/>
      <c r="G11" s="165"/>
      <c r="H11" s="165"/>
    </row>
    <row r="12" spans="1:8" ht="30.75" customHeight="1" x14ac:dyDescent="0.25">
      <c r="A12" s="404" t="str">
        <f>'1. паспорт местоположение'!A12:C12</f>
        <v>J_KGK_01</v>
      </c>
      <c r="B12" s="404"/>
      <c r="C12" s="166"/>
      <c r="D12" s="166"/>
      <c r="E12" s="166"/>
      <c r="F12" s="166"/>
      <c r="G12" s="166"/>
      <c r="H12" s="166"/>
    </row>
    <row r="13" spans="1:8" x14ac:dyDescent="0.25">
      <c r="A13" s="401" t="s">
        <v>8</v>
      </c>
      <c r="B13" s="401"/>
      <c r="C13" s="167"/>
      <c r="D13" s="167"/>
      <c r="E13" s="167"/>
      <c r="F13" s="167"/>
      <c r="G13" s="167"/>
      <c r="H13" s="167"/>
    </row>
    <row r="14" spans="1:8" ht="18.75" x14ac:dyDescent="0.25">
      <c r="A14" s="168"/>
      <c r="B14" s="168"/>
      <c r="C14" s="168"/>
      <c r="D14" s="168"/>
      <c r="E14" s="168"/>
      <c r="F14" s="168"/>
      <c r="G14" s="168"/>
      <c r="H14" s="168"/>
    </row>
    <row r="15" spans="1:8" ht="39" customHeight="1" x14ac:dyDescent="0.25">
      <c r="A15" s="405" t="str">
        <f>'1. паспорт местоположение'!A15:C15</f>
        <v>Реконструкция производственного объекта "Гусевская ТЭЦ" г. Гусев</v>
      </c>
      <c r="B15" s="405"/>
      <c r="C15" s="166"/>
      <c r="D15" s="166"/>
      <c r="E15" s="166"/>
      <c r="F15" s="166"/>
      <c r="G15" s="166"/>
      <c r="H15" s="166"/>
    </row>
    <row r="16" spans="1:8" x14ac:dyDescent="0.25">
      <c r="A16" s="401" t="s">
        <v>7</v>
      </c>
      <c r="B16" s="401"/>
      <c r="C16" s="167"/>
      <c r="D16" s="167"/>
      <c r="E16" s="167"/>
      <c r="F16" s="167"/>
      <c r="G16" s="167"/>
      <c r="H16" s="167"/>
    </row>
    <row r="17" spans="1:2" x14ac:dyDescent="0.25">
      <c r="B17" s="169"/>
    </row>
    <row r="18" spans="1:2" ht="33.75" customHeight="1" x14ac:dyDescent="0.25">
      <c r="A18" s="406" t="s">
        <v>519</v>
      </c>
      <c r="B18" s="407"/>
    </row>
    <row r="19" spans="1:2" x14ac:dyDescent="0.25">
      <c r="B19" s="162"/>
    </row>
    <row r="20" spans="1:2" ht="16.5" thickBot="1" x14ac:dyDescent="0.3">
      <c r="B20" s="170"/>
    </row>
    <row r="21" spans="1:2" ht="29.45" customHeight="1" thickBot="1" x14ac:dyDescent="0.3">
      <c r="A21" s="171" t="s">
        <v>386</v>
      </c>
      <c r="B21" s="172" t="str">
        <f>A15</f>
        <v>Реконструкция производственного объекта "Гусевская ТЭЦ" г. Гусев</v>
      </c>
    </row>
    <row r="22" spans="1:2" ht="16.5" thickBot="1" x14ac:dyDescent="0.3">
      <c r="A22" s="171" t="s">
        <v>387</v>
      </c>
      <c r="B22" s="172" t="str">
        <f>'1. паспорт местоположение'!C27</f>
        <v>Муниципальное образование "Гусевский городской округ"</v>
      </c>
    </row>
    <row r="23" spans="1:2" ht="16.5" thickBot="1" x14ac:dyDescent="0.3">
      <c r="A23" s="171" t="s">
        <v>352</v>
      </c>
      <c r="B23" s="173" t="str">
        <f>'1. паспорт местоположение'!C22</f>
        <v>Реконструкция</v>
      </c>
    </row>
    <row r="24" spans="1:2" ht="16.5" thickBot="1" x14ac:dyDescent="0.3">
      <c r="A24" s="171" t="s">
        <v>565</v>
      </c>
      <c r="B24" s="174">
        <v>50</v>
      </c>
    </row>
    <row r="25" spans="1:2" ht="16.5" thickBot="1" x14ac:dyDescent="0.3">
      <c r="A25" s="175" t="s">
        <v>388</v>
      </c>
      <c r="B25" s="172">
        <f>'3.3 паспорт описание'!C29</f>
        <v>2026</v>
      </c>
    </row>
    <row r="26" spans="1:2" ht="16.5" thickBot="1" x14ac:dyDescent="0.3">
      <c r="A26" s="176" t="s">
        <v>389</v>
      </c>
      <c r="B26" s="177" t="s">
        <v>556</v>
      </c>
    </row>
    <row r="27" spans="1:2" ht="29.25" thickBot="1" x14ac:dyDescent="0.3">
      <c r="A27" s="178" t="s">
        <v>589</v>
      </c>
      <c r="B27" s="179">
        <f>'3.3 паспорт описание'!C25</f>
        <v>1921.7622551204599</v>
      </c>
    </row>
    <row r="28" spans="1:2" ht="16.5" thickBot="1" x14ac:dyDescent="0.3">
      <c r="A28" s="180" t="s">
        <v>390</v>
      </c>
      <c r="B28" s="180" t="s">
        <v>588</v>
      </c>
    </row>
    <row r="29" spans="1:2" ht="29.25" thickBot="1" x14ac:dyDescent="0.3">
      <c r="A29" s="181" t="s">
        <v>391</v>
      </c>
      <c r="B29" s="267">
        <f>'6.2. Паспорт фин осв ввод'!D31*1.2</f>
        <v>81.641530169999996</v>
      </c>
    </row>
    <row r="30" spans="1:2" ht="29.25" thickBot="1" x14ac:dyDescent="0.3">
      <c r="A30" s="181" t="s">
        <v>392</v>
      </c>
      <c r="B30" s="271">
        <f>B29</f>
        <v>81.641530169999996</v>
      </c>
    </row>
    <row r="31" spans="1:2" ht="16.5" thickBot="1" x14ac:dyDescent="0.3">
      <c r="A31" s="180" t="s">
        <v>393</v>
      </c>
      <c r="B31" s="179"/>
    </row>
    <row r="32" spans="1:2" ht="29.25" thickBot="1" x14ac:dyDescent="0.3">
      <c r="A32" s="181" t="s">
        <v>394</v>
      </c>
      <c r="B32" s="271">
        <f>B30</f>
        <v>81.641530169999996</v>
      </c>
    </row>
    <row r="33" spans="1:3" ht="16.5" thickBot="1" x14ac:dyDescent="0.3">
      <c r="A33" s="180" t="s">
        <v>395</v>
      </c>
      <c r="B33" s="271">
        <f>B32</f>
        <v>81.641530169999996</v>
      </c>
    </row>
    <row r="34" spans="1:3" ht="16.5" thickBot="1" x14ac:dyDescent="0.3">
      <c r="A34" s="180" t="s">
        <v>396</v>
      </c>
      <c r="B34" s="182">
        <f>B33/$B$27</f>
        <v>4.2482637981087069E-2</v>
      </c>
    </row>
    <row r="35" spans="1:3" ht="16.5" thickBot="1" x14ac:dyDescent="0.3">
      <c r="A35" s="180" t="s">
        <v>397</v>
      </c>
      <c r="B35" s="179">
        <f>'6.2. Паспорт фин осв ввод'!L27+'6.2. Паспорт фин осв ввод'!T27+'6.2. Паспорт фин осв ввод'!X24+'6.2. Паспорт фин осв ввод'!AB24</f>
        <v>66.025530172000003</v>
      </c>
      <c r="C35" s="160">
        <v>1</v>
      </c>
    </row>
    <row r="36" spans="1:3" ht="16.5" thickBot="1" x14ac:dyDescent="0.3">
      <c r="A36" s="180" t="s">
        <v>398</v>
      </c>
      <c r="B36" s="179">
        <f>'6.2. Паспорт фин осв ввод'!L31+'6.2. Паспорт фин осв ввод'!T31+'6.2. Паспорт фин осв ввод'!X31+'6.2. Паспорт фин осв ввод'!AB31</f>
        <v>55.021608474999994</v>
      </c>
      <c r="C36" s="160">
        <v>2</v>
      </c>
    </row>
    <row r="37" spans="1:3" ht="16.5" thickBot="1" x14ac:dyDescent="0.3">
      <c r="A37" s="180" t="s">
        <v>395</v>
      </c>
      <c r="B37" s="179"/>
    </row>
    <row r="38" spans="1:3" ht="16.5" thickBot="1" x14ac:dyDescent="0.3">
      <c r="A38" s="180" t="s">
        <v>396</v>
      </c>
      <c r="B38" s="182">
        <f>B37/$B$27</f>
        <v>0</v>
      </c>
    </row>
    <row r="39" spans="1:3" ht="16.5" thickBot="1" x14ac:dyDescent="0.3">
      <c r="A39" s="180" t="s">
        <v>397</v>
      </c>
      <c r="B39" s="179"/>
      <c r="C39" s="160">
        <v>1</v>
      </c>
    </row>
    <row r="40" spans="1:3" ht="16.5" thickBot="1" x14ac:dyDescent="0.3">
      <c r="A40" s="180" t="s">
        <v>398</v>
      </c>
      <c r="B40" s="179"/>
      <c r="C40" s="160">
        <v>2</v>
      </c>
    </row>
    <row r="41" spans="1:3" ht="29.25" thickBot="1" x14ac:dyDescent="0.3">
      <c r="A41" s="181" t="s">
        <v>399</v>
      </c>
      <c r="B41" s="179">
        <f>B42+B46+B50+B54</f>
        <v>0</v>
      </c>
    </row>
    <row r="42" spans="1:3" ht="16.5" thickBot="1" x14ac:dyDescent="0.3">
      <c r="A42" s="180" t="s">
        <v>395</v>
      </c>
      <c r="B42" s="179"/>
    </row>
    <row r="43" spans="1:3" ht="16.5" thickBot="1" x14ac:dyDescent="0.3">
      <c r="A43" s="180" t="s">
        <v>396</v>
      </c>
      <c r="B43" s="182">
        <f>B42/$B$27</f>
        <v>0</v>
      </c>
    </row>
    <row r="44" spans="1:3" ht="16.5" thickBot="1" x14ac:dyDescent="0.3">
      <c r="A44" s="180" t="s">
        <v>397</v>
      </c>
      <c r="B44" s="179"/>
      <c r="C44" s="160">
        <v>1</v>
      </c>
    </row>
    <row r="45" spans="1:3" ht="16.5" thickBot="1" x14ac:dyDescent="0.3">
      <c r="A45" s="180" t="s">
        <v>398</v>
      </c>
      <c r="B45" s="179"/>
      <c r="C45" s="160">
        <v>2</v>
      </c>
    </row>
    <row r="46" spans="1:3" ht="16.5" thickBot="1" x14ac:dyDescent="0.3">
      <c r="A46" s="180" t="s">
        <v>395</v>
      </c>
      <c r="B46" s="179"/>
    </row>
    <row r="47" spans="1:3" ht="16.5" thickBot="1" x14ac:dyDescent="0.3">
      <c r="A47" s="180" t="s">
        <v>396</v>
      </c>
      <c r="B47" s="182">
        <f>B46/$B$27</f>
        <v>0</v>
      </c>
    </row>
    <row r="48" spans="1:3" ht="16.5" thickBot="1" x14ac:dyDescent="0.3">
      <c r="A48" s="180" t="s">
        <v>397</v>
      </c>
      <c r="B48" s="179"/>
      <c r="C48" s="160">
        <v>1</v>
      </c>
    </row>
    <row r="49" spans="1:3" ht="16.5" thickBot="1" x14ac:dyDescent="0.3">
      <c r="A49" s="180" t="s">
        <v>398</v>
      </c>
      <c r="B49" s="179"/>
      <c r="C49" s="160">
        <v>2</v>
      </c>
    </row>
    <row r="50" spans="1:3" ht="30.75" thickBot="1" x14ac:dyDescent="0.3">
      <c r="A50" s="180" t="s">
        <v>395</v>
      </c>
      <c r="B50" s="179"/>
    </row>
    <row r="51" spans="1:3" ht="16.5" thickBot="1" x14ac:dyDescent="0.3">
      <c r="A51" s="180" t="s">
        <v>396</v>
      </c>
      <c r="B51" s="182">
        <f>B50/$B$27</f>
        <v>0</v>
      </c>
    </row>
    <row r="52" spans="1:3" ht="16.5" thickBot="1" x14ac:dyDescent="0.3">
      <c r="A52" s="180" t="s">
        <v>397</v>
      </c>
      <c r="B52" s="179"/>
      <c r="C52" s="160">
        <v>1</v>
      </c>
    </row>
    <row r="53" spans="1:3" ht="16.5" thickBot="1" x14ac:dyDescent="0.3">
      <c r="A53" s="180" t="s">
        <v>398</v>
      </c>
      <c r="B53" s="179"/>
      <c r="C53" s="160">
        <v>2</v>
      </c>
    </row>
    <row r="54" spans="1:3" ht="30.75" thickBot="1" x14ac:dyDescent="0.3">
      <c r="A54" s="180" t="s">
        <v>395</v>
      </c>
      <c r="B54" s="179"/>
    </row>
    <row r="55" spans="1:3" ht="16.5" thickBot="1" x14ac:dyDescent="0.3">
      <c r="A55" s="180" t="s">
        <v>396</v>
      </c>
      <c r="B55" s="182">
        <f>B54/$B$27</f>
        <v>0</v>
      </c>
    </row>
    <row r="56" spans="1:3" ht="16.5" thickBot="1" x14ac:dyDescent="0.3">
      <c r="A56" s="180" t="s">
        <v>397</v>
      </c>
      <c r="B56" s="179"/>
      <c r="C56" s="160">
        <v>1</v>
      </c>
    </row>
    <row r="57" spans="1:3" ht="16.5" thickBot="1" x14ac:dyDescent="0.3">
      <c r="A57" s="180" t="s">
        <v>398</v>
      </c>
      <c r="B57" s="179"/>
      <c r="C57" s="160">
        <v>2</v>
      </c>
    </row>
    <row r="58" spans="1:3" ht="29.25" thickBot="1" x14ac:dyDescent="0.3">
      <c r="A58" s="181" t="s">
        <v>400</v>
      </c>
      <c r="B58" s="179">
        <f>B59+B63+B67+B71</f>
        <v>0</v>
      </c>
    </row>
    <row r="59" spans="1:3" ht="30.75" thickBot="1" x14ac:dyDescent="0.3">
      <c r="A59" s="180" t="s">
        <v>395</v>
      </c>
      <c r="B59" s="179"/>
    </row>
    <row r="60" spans="1:3" ht="16.5" thickBot="1" x14ac:dyDescent="0.3">
      <c r="A60" s="180" t="s">
        <v>396</v>
      </c>
      <c r="B60" s="182">
        <f>B59/$B$27</f>
        <v>0</v>
      </c>
    </row>
    <row r="61" spans="1:3" ht="16.5" thickBot="1" x14ac:dyDescent="0.3">
      <c r="A61" s="180" t="s">
        <v>397</v>
      </c>
      <c r="B61" s="179"/>
      <c r="C61" s="160">
        <v>1</v>
      </c>
    </row>
    <row r="62" spans="1:3" ht="16.5" thickBot="1" x14ac:dyDescent="0.3">
      <c r="A62" s="180" t="s">
        <v>398</v>
      </c>
      <c r="B62" s="179"/>
      <c r="C62" s="160">
        <v>2</v>
      </c>
    </row>
    <row r="63" spans="1:3" ht="30.75" thickBot="1" x14ac:dyDescent="0.3">
      <c r="A63" s="180" t="s">
        <v>395</v>
      </c>
      <c r="B63" s="179"/>
    </row>
    <row r="64" spans="1:3" ht="16.5" thickBot="1" x14ac:dyDescent="0.3">
      <c r="A64" s="180" t="s">
        <v>396</v>
      </c>
      <c r="B64" s="182">
        <f>B63/$B$27</f>
        <v>0</v>
      </c>
    </row>
    <row r="65" spans="1:3" ht="16.5" thickBot="1" x14ac:dyDescent="0.3">
      <c r="A65" s="180" t="s">
        <v>397</v>
      </c>
      <c r="B65" s="179"/>
      <c r="C65" s="160">
        <v>1</v>
      </c>
    </row>
    <row r="66" spans="1:3" ht="16.5" thickBot="1" x14ac:dyDescent="0.3">
      <c r="A66" s="180" t="s">
        <v>398</v>
      </c>
      <c r="B66" s="179"/>
      <c r="C66" s="160">
        <v>2</v>
      </c>
    </row>
    <row r="67" spans="1:3" ht="30.75" thickBot="1" x14ac:dyDescent="0.3">
      <c r="A67" s="180" t="s">
        <v>395</v>
      </c>
      <c r="B67" s="179"/>
    </row>
    <row r="68" spans="1:3" ht="16.5" thickBot="1" x14ac:dyDescent="0.3">
      <c r="A68" s="180" t="s">
        <v>396</v>
      </c>
      <c r="B68" s="182">
        <f>B67/$B$27</f>
        <v>0</v>
      </c>
    </row>
    <row r="69" spans="1:3" ht="16.5" thickBot="1" x14ac:dyDescent="0.3">
      <c r="A69" s="180" t="s">
        <v>397</v>
      </c>
      <c r="B69" s="179"/>
      <c r="C69" s="160">
        <v>1</v>
      </c>
    </row>
    <row r="70" spans="1:3" ht="16.5" thickBot="1" x14ac:dyDescent="0.3">
      <c r="A70" s="180" t="s">
        <v>398</v>
      </c>
      <c r="B70" s="179"/>
      <c r="C70" s="160">
        <v>2</v>
      </c>
    </row>
    <row r="71" spans="1:3" ht="30.75" thickBot="1" x14ac:dyDescent="0.3">
      <c r="A71" s="180" t="s">
        <v>395</v>
      </c>
      <c r="B71" s="179"/>
    </row>
    <row r="72" spans="1:3" ht="16.5" thickBot="1" x14ac:dyDescent="0.3">
      <c r="A72" s="180" t="s">
        <v>396</v>
      </c>
      <c r="B72" s="182">
        <f>B71/$B$27</f>
        <v>0</v>
      </c>
    </row>
    <row r="73" spans="1:3" ht="16.5" thickBot="1" x14ac:dyDescent="0.3">
      <c r="A73" s="180" t="s">
        <v>397</v>
      </c>
      <c r="B73" s="179"/>
      <c r="C73" s="160">
        <v>1</v>
      </c>
    </row>
    <row r="74" spans="1:3" ht="16.5" thickBot="1" x14ac:dyDescent="0.3">
      <c r="A74" s="180" t="s">
        <v>398</v>
      </c>
      <c r="B74" s="179"/>
      <c r="C74" s="160">
        <v>2</v>
      </c>
    </row>
    <row r="75" spans="1:3" ht="29.25" thickBot="1" x14ac:dyDescent="0.3">
      <c r="A75" s="183" t="s">
        <v>401</v>
      </c>
      <c r="B75" s="184"/>
    </row>
    <row r="76" spans="1:3" ht="16.5" thickBot="1" x14ac:dyDescent="0.3">
      <c r="A76" s="185" t="s">
        <v>393</v>
      </c>
      <c r="B76" s="184"/>
    </row>
    <row r="77" spans="1:3" ht="16.5" thickBot="1" x14ac:dyDescent="0.3">
      <c r="A77" s="185" t="s">
        <v>402</v>
      </c>
      <c r="B77" s="184"/>
    </row>
    <row r="78" spans="1:3" ht="16.5" thickBot="1" x14ac:dyDescent="0.3">
      <c r="A78" s="185" t="s">
        <v>403</v>
      </c>
      <c r="B78" s="184"/>
    </row>
    <row r="79" spans="1:3" ht="16.5" thickBot="1" x14ac:dyDescent="0.3">
      <c r="A79" s="185" t="s">
        <v>404</v>
      </c>
      <c r="B79" s="184"/>
    </row>
    <row r="80" spans="1:3" ht="16.5" thickBot="1" x14ac:dyDescent="0.3">
      <c r="A80" s="175" t="s">
        <v>405</v>
      </c>
      <c r="B80" s="186">
        <f>B81/$B$27</f>
        <v>3.4356762911789726E-2</v>
      </c>
    </row>
    <row r="81" spans="1:2" ht="16.5" thickBot="1" x14ac:dyDescent="0.3">
      <c r="A81" s="175" t="s">
        <v>406</v>
      </c>
      <c r="B81" s="187">
        <f xml:space="preserve"> SUMIF(C33:C74, 1,B33:B74)</f>
        <v>66.025530172000003</v>
      </c>
    </row>
    <row r="82" spans="1:2" ht="16.5" thickBot="1" x14ac:dyDescent="0.3">
      <c r="A82" s="175" t="s">
        <v>407</v>
      </c>
      <c r="B82" s="186">
        <f>B83/$B$27</f>
        <v>2.8630809210867306E-2</v>
      </c>
    </row>
    <row r="83" spans="1:2" ht="16.5" thickBot="1" x14ac:dyDescent="0.3">
      <c r="A83" s="176" t="s">
        <v>408</v>
      </c>
      <c r="B83" s="187">
        <f xml:space="preserve"> SUMIF(C35:C76, 2,B35:B76)</f>
        <v>55.021608474999994</v>
      </c>
    </row>
    <row r="84" spans="1:2" x14ac:dyDescent="0.25">
      <c r="A84" s="183" t="s">
        <v>409</v>
      </c>
      <c r="B84" s="408" t="s">
        <v>410</v>
      </c>
    </row>
    <row r="85" spans="1:2" x14ac:dyDescent="0.25">
      <c r="A85" s="188" t="s">
        <v>411</v>
      </c>
      <c r="B85" s="409"/>
    </row>
    <row r="86" spans="1:2" x14ac:dyDescent="0.25">
      <c r="A86" s="188" t="s">
        <v>412</v>
      </c>
      <c r="B86" s="409"/>
    </row>
    <row r="87" spans="1:2" x14ac:dyDescent="0.25">
      <c r="A87" s="188" t="s">
        <v>413</v>
      </c>
      <c r="B87" s="409"/>
    </row>
    <row r="88" spans="1:2" x14ac:dyDescent="0.25">
      <c r="A88" s="188" t="s">
        <v>414</v>
      </c>
      <c r="B88" s="409"/>
    </row>
    <row r="89" spans="1:2" ht="16.5" thickBot="1" x14ac:dyDescent="0.3">
      <c r="A89" s="189" t="s">
        <v>415</v>
      </c>
      <c r="B89" s="410"/>
    </row>
    <row r="90" spans="1:2" ht="30.75" thickBot="1" x14ac:dyDescent="0.3">
      <c r="A90" s="185" t="s">
        <v>416</v>
      </c>
      <c r="B90" s="190"/>
    </row>
    <row r="91" spans="1:2" ht="29.25" thickBot="1" x14ac:dyDescent="0.3">
      <c r="A91" s="175" t="s">
        <v>417</v>
      </c>
      <c r="B91" s="190"/>
    </row>
    <row r="92" spans="1:2" ht="16.5" thickBot="1" x14ac:dyDescent="0.3">
      <c r="A92" s="185" t="s">
        <v>393</v>
      </c>
      <c r="B92" s="191"/>
    </row>
    <row r="93" spans="1:2" ht="16.5" thickBot="1" x14ac:dyDescent="0.3">
      <c r="A93" s="185" t="s">
        <v>418</v>
      </c>
      <c r="B93" s="190"/>
    </row>
    <row r="94" spans="1:2" ht="16.5" thickBot="1" x14ac:dyDescent="0.3">
      <c r="A94" s="185" t="s">
        <v>419</v>
      </c>
      <c r="B94" s="191"/>
    </row>
    <row r="95" spans="1:2" ht="30.75" thickBot="1" x14ac:dyDescent="0.3">
      <c r="A95" s="192" t="s">
        <v>420</v>
      </c>
      <c r="B95" s="193" t="s">
        <v>421</v>
      </c>
    </row>
    <row r="96" spans="1:2" ht="16.5" thickBot="1" x14ac:dyDescent="0.3">
      <c r="A96" s="175" t="s">
        <v>422</v>
      </c>
      <c r="B96" s="194"/>
    </row>
    <row r="97" spans="1:2" ht="16.5" thickBot="1" x14ac:dyDescent="0.3">
      <c r="A97" s="188" t="s">
        <v>423</v>
      </c>
      <c r="B97" s="195"/>
    </row>
    <row r="98" spans="1:2" ht="16.5" thickBot="1" x14ac:dyDescent="0.3">
      <c r="A98" s="188" t="s">
        <v>424</v>
      </c>
      <c r="B98" s="195"/>
    </row>
    <row r="99" spans="1:2" ht="16.5" thickBot="1" x14ac:dyDescent="0.3">
      <c r="A99" s="188" t="s">
        <v>425</v>
      </c>
      <c r="B99" s="195"/>
    </row>
    <row r="100" spans="1:2" ht="45.75" thickBot="1" x14ac:dyDescent="0.3">
      <c r="A100" s="196" t="s">
        <v>426</v>
      </c>
      <c r="B100" s="191" t="s">
        <v>427</v>
      </c>
    </row>
    <row r="101" spans="1:2" ht="28.5" x14ac:dyDescent="0.25">
      <c r="A101" s="183" t="s">
        <v>428</v>
      </c>
      <c r="B101" s="408" t="s">
        <v>429</v>
      </c>
    </row>
    <row r="102" spans="1:2" x14ac:dyDescent="0.25">
      <c r="A102" s="188" t="s">
        <v>430</v>
      </c>
      <c r="B102" s="409"/>
    </row>
    <row r="103" spans="1:2" x14ac:dyDescent="0.25">
      <c r="A103" s="188" t="s">
        <v>431</v>
      </c>
      <c r="B103" s="409"/>
    </row>
    <row r="104" spans="1:2" x14ac:dyDescent="0.25">
      <c r="A104" s="188" t="s">
        <v>432</v>
      </c>
      <c r="B104" s="409"/>
    </row>
    <row r="105" spans="1:2" x14ac:dyDescent="0.25">
      <c r="A105" s="188" t="s">
        <v>433</v>
      </c>
      <c r="B105" s="409"/>
    </row>
    <row r="106" spans="1:2" ht="16.5" thickBot="1" x14ac:dyDescent="0.3">
      <c r="A106" s="197" t="s">
        <v>434</v>
      </c>
      <c r="B106" s="410"/>
    </row>
    <row r="109" spans="1:2" x14ac:dyDescent="0.25">
      <c r="A109" s="198"/>
      <c r="B109" s="199"/>
    </row>
    <row r="110" spans="1:2" x14ac:dyDescent="0.25">
      <c r="B110" s="200"/>
    </row>
    <row r="111" spans="1:2" x14ac:dyDescent="0.25">
      <c r="B111" s="201"/>
    </row>
  </sheetData>
  <customSheetViews>
    <customSheetView guid="{C290BBE0-3C98-461A-94BD-C632345D89F6}" showPageBreaks="1" fitToPage="1" printArea="1" hiddenColumns="1" view="pageBreakPreview" topLeftCell="A16">
      <selection activeCell="A25" sqref="A2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10">
      <selection activeCell="A25" sqref="A25"/>
      <pageMargins left="0.70866141732283472" right="0.70866141732283472" top="0.74803149606299213" bottom="0.74803149606299213" header="0.31496062992125984" footer="0.31496062992125984"/>
      <pageSetup paperSize="8" scale="56" orientation="portrait" r:id="rId2"/>
    </customSheetView>
    <customSheetView guid="{39B71E68-BF27-4D0E-9B8B-6F4286FA19B0}" showPageBreaks="1" fitToPage="1" printArea="1" hiddenColumns="1" view="pageBreakPreview" topLeftCell="A16">
      <selection activeCell="A25" sqref="A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23622047244094491" right="0.23622047244094491" top="0.74803149606299213" bottom="0.74803149606299213" header="0.31496062992125984" footer="0.31496062992125984"/>
  <pageSetup paperSize="8" scale="37" fitToHeight="3"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topLeftCell="F4" zoomScale="80" zoomScaleSheetLayoutView="80" workbookViewId="0">
      <selection activeCell="G30" sqref="G3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3"/>
      <c r="S1" s="25" t="s">
        <v>70</v>
      </c>
    </row>
    <row r="2" spans="1:28" s="8" customFormat="1" ht="18.75" customHeight="1" x14ac:dyDescent="0.3">
      <c r="A2" s="13"/>
      <c r="S2" s="11" t="s">
        <v>11</v>
      </c>
    </row>
    <row r="3" spans="1:28" s="8" customFormat="1" ht="18.75" x14ac:dyDescent="0.3">
      <c r="S3" s="11" t="s">
        <v>69</v>
      </c>
    </row>
    <row r="4" spans="1:28" s="8" customFormat="1" ht="18.75" customHeight="1" x14ac:dyDescent="0.2">
      <c r="A4" s="293" t="str">
        <f>'1. паспорт местоположение'!A5:C5</f>
        <v>Год раскрытия информации: 2025 год</v>
      </c>
      <c r="B4" s="293"/>
      <c r="C4" s="293"/>
      <c r="D4" s="293"/>
      <c r="E4" s="293"/>
      <c r="F4" s="293"/>
      <c r="G4" s="293"/>
      <c r="H4" s="293"/>
      <c r="I4" s="293"/>
      <c r="J4" s="293"/>
      <c r="K4" s="293"/>
      <c r="L4" s="293"/>
      <c r="M4" s="293"/>
      <c r="N4" s="293"/>
      <c r="O4" s="293"/>
      <c r="P4" s="293"/>
      <c r="Q4" s="293"/>
      <c r="R4" s="293"/>
      <c r="S4" s="293"/>
    </row>
    <row r="5" spans="1:28" s="8" customFormat="1" ht="15.75" x14ac:dyDescent="0.2">
      <c r="A5" s="12"/>
    </row>
    <row r="6" spans="1:28" s="8" customFormat="1" ht="18.75" x14ac:dyDescent="0.2">
      <c r="A6" s="297" t="s">
        <v>10</v>
      </c>
      <c r="B6" s="297"/>
      <c r="C6" s="297"/>
      <c r="D6" s="297"/>
      <c r="E6" s="297"/>
      <c r="F6" s="297"/>
      <c r="G6" s="297"/>
      <c r="H6" s="297"/>
      <c r="I6" s="297"/>
      <c r="J6" s="297"/>
      <c r="K6" s="297"/>
      <c r="L6" s="297"/>
      <c r="M6" s="297"/>
      <c r="N6" s="297"/>
      <c r="O6" s="297"/>
      <c r="P6" s="297"/>
      <c r="Q6" s="297"/>
      <c r="R6" s="297"/>
      <c r="S6" s="297"/>
      <c r="T6" s="10"/>
      <c r="U6" s="10"/>
      <c r="V6" s="10"/>
      <c r="W6" s="10"/>
      <c r="X6" s="10"/>
      <c r="Y6" s="10"/>
      <c r="Z6" s="10"/>
      <c r="AA6" s="10"/>
      <c r="AB6" s="10"/>
    </row>
    <row r="7" spans="1:28" s="8" customFormat="1" ht="18.75" x14ac:dyDescent="0.2">
      <c r="A7" s="297"/>
      <c r="B7" s="297"/>
      <c r="C7" s="297"/>
      <c r="D7" s="297"/>
      <c r="E7" s="297"/>
      <c r="F7" s="297"/>
      <c r="G7" s="297"/>
      <c r="H7" s="297"/>
      <c r="I7" s="297"/>
      <c r="J7" s="297"/>
      <c r="K7" s="297"/>
      <c r="L7" s="297"/>
      <c r="M7" s="297"/>
      <c r="N7" s="297"/>
      <c r="O7" s="297"/>
      <c r="P7" s="297"/>
      <c r="Q7" s="297"/>
      <c r="R7" s="297"/>
      <c r="S7" s="297"/>
      <c r="T7" s="10"/>
      <c r="U7" s="10"/>
      <c r="V7" s="10"/>
      <c r="W7" s="10"/>
      <c r="X7" s="10"/>
      <c r="Y7" s="10"/>
      <c r="Z7" s="10"/>
      <c r="AA7" s="10"/>
      <c r="AB7" s="10"/>
    </row>
    <row r="8" spans="1:28" s="8" customFormat="1" ht="18.75" x14ac:dyDescent="0.2">
      <c r="A8" s="300" t="str">
        <f>'1. паспорт местоположение'!A9:C9</f>
        <v xml:space="preserve">Акционерное общество "Калининградская генерирующая компания" </v>
      </c>
      <c r="B8" s="300"/>
      <c r="C8" s="300"/>
      <c r="D8" s="300"/>
      <c r="E8" s="300"/>
      <c r="F8" s="300"/>
      <c r="G8" s="300"/>
      <c r="H8" s="300"/>
      <c r="I8" s="300"/>
      <c r="J8" s="300"/>
      <c r="K8" s="300"/>
      <c r="L8" s="300"/>
      <c r="M8" s="300"/>
      <c r="N8" s="300"/>
      <c r="O8" s="300"/>
      <c r="P8" s="300"/>
      <c r="Q8" s="300"/>
      <c r="R8" s="300"/>
      <c r="S8" s="300"/>
      <c r="T8" s="10"/>
      <c r="U8" s="10"/>
      <c r="V8" s="10"/>
      <c r="W8" s="10"/>
      <c r="X8" s="10"/>
      <c r="Y8" s="10"/>
      <c r="Z8" s="10"/>
      <c r="AA8" s="10"/>
      <c r="AB8" s="10"/>
    </row>
    <row r="9" spans="1:28" s="8" customFormat="1" ht="18.75" x14ac:dyDescent="0.2">
      <c r="A9" s="294" t="s">
        <v>9</v>
      </c>
      <c r="B9" s="294"/>
      <c r="C9" s="294"/>
      <c r="D9" s="294"/>
      <c r="E9" s="294"/>
      <c r="F9" s="294"/>
      <c r="G9" s="294"/>
      <c r="H9" s="294"/>
      <c r="I9" s="294"/>
      <c r="J9" s="294"/>
      <c r="K9" s="294"/>
      <c r="L9" s="294"/>
      <c r="M9" s="294"/>
      <c r="N9" s="294"/>
      <c r="O9" s="294"/>
      <c r="P9" s="294"/>
      <c r="Q9" s="294"/>
      <c r="R9" s="294"/>
      <c r="S9" s="294"/>
      <c r="T9" s="10"/>
      <c r="U9" s="10"/>
      <c r="V9" s="10"/>
      <c r="W9" s="10"/>
      <c r="X9" s="10"/>
      <c r="Y9" s="10"/>
      <c r="Z9" s="10"/>
      <c r="AA9" s="10"/>
      <c r="AB9" s="10"/>
    </row>
    <row r="10" spans="1:28" s="8" customFormat="1" ht="18.75" x14ac:dyDescent="0.2">
      <c r="A10" s="297"/>
      <c r="B10" s="297"/>
      <c r="C10" s="297"/>
      <c r="D10" s="297"/>
      <c r="E10" s="297"/>
      <c r="F10" s="297"/>
      <c r="G10" s="297"/>
      <c r="H10" s="297"/>
      <c r="I10" s="297"/>
      <c r="J10" s="297"/>
      <c r="K10" s="297"/>
      <c r="L10" s="297"/>
      <c r="M10" s="297"/>
      <c r="N10" s="297"/>
      <c r="O10" s="297"/>
      <c r="P10" s="297"/>
      <c r="Q10" s="297"/>
      <c r="R10" s="297"/>
      <c r="S10" s="297"/>
      <c r="T10" s="10"/>
      <c r="U10" s="10"/>
      <c r="V10" s="10"/>
      <c r="W10" s="10"/>
      <c r="X10" s="10"/>
      <c r="Y10" s="10"/>
      <c r="Z10" s="10"/>
      <c r="AA10" s="10"/>
      <c r="AB10" s="10"/>
    </row>
    <row r="11" spans="1:28" s="8" customFormat="1" ht="18.75" x14ac:dyDescent="0.2">
      <c r="A11" s="300" t="str">
        <f>'1. паспорт местоположение'!A12:C12</f>
        <v>J_KGK_01</v>
      </c>
      <c r="B11" s="300"/>
      <c r="C11" s="300"/>
      <c r="D11" s="300"/>
      <c r="E11" s="300"/>
      <c r="F11" s="300"/>
      <c r="G11" s="300"/>
      <c r="H11" s="300"/>
      <c r="I11" s="300"/>
      <c r="J11" s="300"/>
      <c r="K11" s="300"/>
      <c r="L11" s="300"/>
      <c r="M11" s="300"/>
      <c r="N11" s="300"/>
      <c r="O11" s="300"/>
      <c r="P11" s="300"/>
      <c r="Q11" s="300"/>
      <c r="R11" s="300"/>
      <c r="S11" s="300"/>
      <c r="T11" s="10"/>
      <c r="U11" s="10"/>
      <c r="V11" s="10"/>
      <c r="W11" s="10"/>
      <c r="X11" s="10"/>
      <c r="Y11" s="10"/>
      <c r="Z11" s="10"/>
      <c r="AA11" s="10"/>
      <c r="AB11" s="10"/>
    </row>
    <row r="12" spans="1:28" s="8" customFormat="1" ht="18.75" x14ac:dyDescent="0.2">
      <c r="A12" s="294" t="s">
        <v>8</v>
      </c>
      <c r="B12" s="294"/>
      <c r="C12" s="294"/>
      <c r="D12" s="294"/>
      <c r="E12" s="294"/>
      <c r="F12" s="294"/>
      <c r="G12" s="294"/>
      <c r="H12" s="294"/>
      <c r="I12" s="294"/>
      <c r="J12" s="294"/>
      <c r="K12" s="294"/>
      <c r="L12" s="294"/>
      <c r="M12" s="294"/>
      <c r="N12" s="294"/>
      <c r="O12" s="294"/>
      <c r="P12" s="294"/>
      <c r="Q12" s="294"/>
      <c r="R12" s="294"/>
      <c r="S12" s="294"/>
      <c r="T12" s="10"/>
      <c r="U12" s="10"/>
      <c r="V12" s="10"/>
      <c r="W12" s="10"/>
      <c r="X12" s="10"/>
      <c r="Y12" s="10"/>
      <c r="Z12" s="10"/>
      <c r="AA12" s="10"/>
      <c r="AB12" s="10"/>
    </row>
    <row r="13" spans="1:28" s="8" customFormat="1" ht="15.75" customHeight="1" x14ac:dyDescent="0.2">
      <c r="A13" s="304"/>
      <c r="B13" s="304"/>
      <c r="C13" s="304"/>
      <c r="D13" s="304"/>
      <c r="E13" s="304"/>
      <c r="F13" s="304"/>
      <c r="G13" s="304"/>
      <c r="H13" s="304"/>
      <c r="I13" s="304"/>
      <c r="J13" s="304"/>
      <c r="K13" s="304"/>
      <c r="L13" s="304"/>
      <c r="M13" s="304"/>
      <c r="N13" s="304"/>
      <c r="O13" s="304"/>
      <c r="P13" s="304"/>
      <c r="Q13" s="304"/>
      <c r="R13" s="304"/>
      <c r="S13" s="304"/>
      <c r="T13" s="4"/>
      <c r="U13" s="4"/>
      <c r="V13" s="4"/>
      <c r="W13" s="4"/>
      <c r="X13" s="4"/>
      <c r="Y13" s="4"/>
      <c r="Z13" s="4"/>
      <c r="AA13" s="4"/>
      <c r="AB13" s="4"/>
    </row>
    <row r="14" spans="1:28" s="3" customFormat="1" ht="12" x14ac:dyDescent="0.2">
      <c r="A14" s="300" t="str">
        <f>'1. паспорт местоположение'!A15</f>
        <v>Реконструкция производственного объекта "Гусевская ТЭЦ" г. Гусев</v>
      </c>
      <c r="B14" s="300"/>
      <c r="C14" s="300"/>
      <c r="D14" s="300"/>
      <c r="E14" s="300"/>
      <c r="F14" s="300"/>
      <c r="G14" s="300"/>
      <c r="H14" s="300"/>
      <c r="I14" s="300"/>
      <c r="J14" s="300"/>
      <c r="K14" s="300"/>
      <c r="L14" s="300"/>
      <c r="M14" s="300"/>
      <c r="N14" s="300"/>
      <c r="O14" s="300"/>
      <c r="P14" s="300"/>
      <c r="Q14" s="300"/>
      <c r="R14" s="300"/>
      <c r="S14" s="300"/>
      <c r="T14" s="7"/>
      <c r="U14" s="7"/>
      <c r="V14" s="7"/>
      <c r="W14" s="7"/>
      <c r="X14" s="7"/>
      <c r="Y14" s="7"/>
      <c r="Z14" s="7"/>
      <c r="AA14" s="7"/>
      <c r="AB14" s="7"/>
    </row>
    <row r="15" spans="1:28" s="3" customFormat="1" ht="15" customHeight="1" x14ac:dyDescent="0.2">
      <c r="A15" s="294" t="s">
        <v>7</v>
      </c>
      <c r="B15" s="294"/>
      <c r="C15" s="294"/>
      <c r="D15" s="294"/>
      <c r="E15" s="294"/>
      <c r="F15" s="294"/>
      <c r="G15" s="294"/>
      <c r="H15" s="294"/>
      <c r="I15" s="294"/>
      <c r="J15" s="294"/>
      <c r="K15" s="294"/>
      <c r="L15" s="294"/>
      <c r="M15" s="294"/>
      <c r="N15" s="294"/>
      <c r="O15" s="294"/>
      <c r="P15" s="294"/>
      <c r="Q15" s="294"/>
      <c r="R15" s="294"/>
      <c r="S15" s="294"/>
      <c r="T15" s="5"/>
      <c r="U15" s="5"/>
      <c r="V15" s="5"/>
      <c r="W15" s="5"/>
      <c r="X15" s="5"/>
      <c r="Y15" s="5"/>
      <c r="Z15" s="5"/>
      <c r="AA15" s="5"/>
      <c r="AB15" s="5"/>
    </row>
    <row r="16" spans="1:28" s="3" customFormat="1" ht="15" customHeight="1" x14ac:dyDescent="0.2">
      <c r="A16" s="304"/>
      <c r="B16" s="304"/>
      <c r="C16" s="304"/>
      <c r="D16" s="304"/>
      <c r="E16" s="304"/>
      <c r="F16" s="304"/>
      <c r="G16" s="304"/>
      <c r="H16" s="304"/>
      <c r="I16" s="304"/>
      <c r="J16" s="304"/>
      <c r="K16" s="304"/>
      <c r="L16" s="304"/>
      <c r="M16" s="304"/>
      <c r="N16" s="304"/>
      <c r="O16" s="304"/>
      <c r="P16" s="304"/>
      <c r="Q16" s="304"/>
      <c r="R16" s="304"/>
      <c r="S16" s="304"/>
      <c r="T16" s="4"/>
      <c r="U16" s="4"/>
      <c r="V16" s="4"/>
      <c r="W16" s="4"/>
      <c r="X16" s="4"/>
      <c r="Y16" s="4"/>
    </row>
    <row r="17" spans="1:28" s="3" customFormat="1" ht="45.75" customHeight="1" x14ac:dyDescent="0.2">
      <c r="A17" s="295" t="s">
        <v>494</v>
      </c>
      <c r="B17" s="295"/>
      <c r="C17" s="295"/>
      <c r="D17" s="295"/>
      <c r="E17" s="295"/>
      <c r="F17" s="295"/>
      <c r="G17" s="295"/>
      <c r="H17" s="295"/>
      <c r="I17" s="295"/>
      <c r="J17" s="295"/>
      <c r="K17" s="295"/>
      <c r="L17" s="295"/>
      <c r="M17" s="295"/>
      <c r="N17" s="295"/>
      <c r="O17" s="295"/>
      <c r="P17" s="295"/>
      <c r="Q17" s="295"/>
      <c r="R17" s="295"/>
      <c r="S17" s="295"/>
      <c r="T17" s="6"/>
      <c r="U17" s="6"/>
      <c r="V17" s="6"/>
      <c r="W17" s="6"/>
      <c r="X17" s="6"/>
      <c r="Y17" s="6"/>
      <c r="Z17" s="6"/>
      <c r="AA17" s="6"/>
      <c r="AB17" s="6"/>
    </row>
    <row r="18" spans="1:28" s="3" customFormat="1" ht="15" customHeight="1" x14ac:dyDescent="0.2">
      <c r="A18" s="305"/>
      <c r="B18" s="305"/>
      <c r="C18" s="305"/>
      <c r="D18" s="305"/>
      <c r="E18" s="305"/>
      <c r="F18" s="305"/>
      <c r="G18" s="305"/>
      <c r="H18" s="305"/>
      <c r="I18" s="305"/>
      <c r="J18" s="305"/>
      <c r="K18" s="305"/>
      <c r="L18" s="305"/>
      <c r="M18" s="305"/>
      <c r="N18" s="305"/>
      <c r="O18" s="305"/>
      <c r="P18" s="305"/>
      <c r="Q18" s="305"/>
      <c r="R18" s="305"/>
      <c r="S18" s="305"/>
      <c r="T18" s="4"/>
      <c r="U18" s="4"/>
      <c r="V18" s="4"/>
      <c r="W18" s="4"/>
      <c r="X18" s="4"/>
      <c r="Y18" s="4"/>
    </row>
    <row r="19" spans="1:28" s="3" customFormat="1" ht="54" customHeight="1" x14ac:dyDescent="0.2">
      <c r="A19" s="299" t="s">
        <v>6</v>
      </c>
      <c r="B19" s="299" t="s">
        <v>104</v>
      </c>
      <c r="C19" s="301" t="s">
        <v>385</v>
      </c>
      <c r="D19" s="299" t="s">
        <v>384</v>
      </c>
      <c r="E19" s="299" t="s">
        <v>103</v>
      </c>
      <c r="F19" s="299" t="s">
        <v>102</v>
      </c>
      <c r="G19" s="299" t="s">
        <v>380</v>
      </c>
      <c r="H19" s="299" t="s">
        <v>101</v>
      </c>
      <c r="I19" s="299" t="s">
        <v>100</v>
      </c>
      <c r="J19" s="299" t="s">
        <v>99</v>
      </c>
      <c r="K19" s="299" t="s">
        <v>98</v>
      </c>
      <c r="L19" s="299" t="s">
        <v>97</v>
      </c>
      <c r="M19" s="299" t="s">
        <v>96</v>
      </c>
      <c r="N19" s="299" t="s">
        <v>95</v>
      </c>
      <c r="O19" s="299" t="s">
        <v>94</v>
      </c>
      <c r="P19" s="299" t="s">
        <v>93</v>
      </c>
      <c r="Q19" s="299" t="s">
        <v>383</v>
      </c>
      <c r="R19" s="299"/>
      <c r="S19" s="303" t="s">
        <v>487</v>
      </c>
      <c r="T19" s="4"/>
      <c r="U19" s="4"/>
      <c r="V19" s="4"/>
      <c r="W19" s="4"/>
      <c r="X19" s="4"/>
      <c r="Y19" s="4"/>
    </row>
    <row r="20" spans="1:28" s="3" customFormat="1" ht="180.75" customHeight="1" x14ac:dyDescent="0.2">
      <c r="A20" s="299"/>
      <c r="B20" s="299"/>
      <c r="C20" s="302"/>
      <c r="D20" s="299"/>
      <c r="E20" s="299"/>
      <c r="F20" s="299"/>
      <c r="G20" s="299"/>
      <c r="H20" s="299"/>
      <c r="I20" s="299"/>
      <c r="J20" s="299"/>
      <c r="K20" s="299"/>
      <c r="L20" s="299"/>
      <c r="M20" s="299"/>
      <c r="N20" s="299"/>
      <c r="O20" s="299"/>
      <c r="P20" s="299"/>
      <c r="Q20" s="26" t="s">
        <v>381</v>
      </c>
      <c r="R20" s="27" t="s">
        <v>382</v>
      </c>
      <c r="S20" s="303"/>
      <c r="T20" s="4"/>
      <c r="U20" s="4"/>
      <c r="V20" s="4"/>
      <c r="W20" s="4"/>
      <c r="X20" s="4"/>
      <c r="Y20" s="4"/>
    </row>
    <row r="21" spans="1:28" s="3" customFormat="1" ht="18.75" x14ac:dyDescent="0.2">
      <c r="A21" s="26">
        <v>1</v>
      </c>
      <c r="B21" s="28">
        <v>2</v>
      </c>
      <c r="C21" s="26">
        <v>3</v>
      </c>
      <c r="D21" s="28">
        <v>4</v>
      </c>
      <c r="E21" s="26">
        <v>5</v>
      </c>
      <c r="F21" s="28">
        <v>6</v>
      </c>
      <c r="G21" s="26">
        <v>7</v>
      </c>
      <c r="H21" s="28">
        <v>8</v>
      </c>
      <c r="I21" s="26">
        <v>9</v>
      </c>
      <c r="J21" s="28">
        <v>10</v>
      </c>
      <c r="K21" s="26">
        <v>11</v>
      </c>
      <c r="L21" s="28">
        <v>12</v>
      </c>
      <c r="M21" s="26">
        <v>13</v>
      </c>
      <c r="N21" s="28">
        <v>14</v>
      </c>
      <c r="O21" s="26">
        <v>15</v>
      </c>
      <c r="P21" s="28">
        <v>16</v>
      </c>
      <c r="Q21" s="26">
        <v>17</v>
      </c>
      <c r="R21" s="28">
        <v>18</v>
      </c>
      <c r="S21" s="26">
        <v>19</v>
      </c>
      <c r="T21" s="4"/>
      <c r="U21" s="4"/>
      <c r="V21" s="4"/>
      <c r="W21" s="4"/>
      <c r="X21" s="4"/>
      <c r="Y21" s="4"/>
    </row>
    <row r="22" spans="1:28" s="3" customFormat="1" ht="32.25" customHeight="1" x14ac:dyDescent="0.2">
      <c r="A22" s="26"/>
      <c r="B22" s="28" t="s">
        <v>92</v>
      </c>
      <c r="C22" s="28"/>
      <c r="D22" s="28"/>
      <c r="E22" s="28" t="s">
        <v>91</v>
      </c>
      <c r="F22" s="28" t="s">
        <v>90</v>
      </c>
      <c r="G22" s="28" t="s">
        <v>488</v>
      </c>
      <c r="H22" s="28" t="s">
        <v>555</v>
      </c>
      <c r="I22" s="28" t="s">
        <v>555</v>
      </c>
      <c r="J22" s="28" t="s">
        <v>555</v>
      </c>
      <c r="K22" s="28" t="s">
        <v>555</v>
      </c>
      <c r="L22" s="28" t="s">
        <v>555</v>
      </c>
      <c r="M22" s="28" t="s">
        <v>555</v>
      </c>
      <c r="N22" s="28" t="s">
        <v>555</v>
      </c>
      <c r="O22" s="28" t="s">
        <v>555</v>
      </c>
      <c r="P22" s="28" t="s">
        <v>555</v>
      </c>
      <c r="Q22" s="28" t="s">
        <v>555</v>
      </c>
      <c r="R22" s="28" t="s">
        <v>555</v>
      </c>
      <c r="S22" s="28" t="s">
        <v>555</v>
      </c>
      <c r="T22" s="4"/>
      <c r="U22" s="4"/>
      <c r="V22" s="4"/>
      <c r="W22" s="4"/>
      <c r="X22" s="4"/>
      <c r="Y22" s="4"/>
    </row>
    <row r="23" spans="1:28" ht="20.25" customHeight="1" x14ac:dyDescent="0.25">
      <c r="A23" s="88"/>
      <c r="B23" s="28" t="s">
        <v>378</v>
      </c>
      <c r="C23" s="28"/>
      <c r="D23" s="28"/>
      <c r="E23" s="88" t="s">
        <v>379</v>
      </c>
      <c r="F23" s="88" t="s">
        <v>379</v>
      </c>
      <c r="G23" s="88" t="s">
        <v>379</v>
      </c>
      <c r="H23" s="88"/>
      <c r="I23" s="88"/>
      <c r="J23" s="88"/>
      <c r="K23" s="88"/>
      <c r="L23" s="88"/>
      <c r="M23" s="88"/>
      <c r="N23" s="88"/>
      <c r="O23" s="88"/>
      <c r="P23" s="88"/>
      <c r="Q23" s="89"/>
      <c r="R23" s="2"/>
      <c r="S23" s="2"/>
    </row>
  </sheetData>
  <customSheetViews>
    <customSheetView guid="{C290BBE0-3C98-461A-94BD-C632345D89F6}"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G30" sqref="G30"/>
      <pageMargins left="0.70866141732283472" right="0.70866141732283472" top="0.74803149606299213" bottom="0.74803149606299213" header="0.31496062992125984" footer="0.31496062992125984"/>
      <pageSetup paperSize="8" scale="33" orientation="landscape" r:id="rId2"/>
    </customSheetView>
    <customSheetView guid="{39B71E68-BF27-4D0E-9B8B-6F4286FA19B0}" scale="80" showPageBreaks="1" fitToPage="1" printArea="1" view="pageBreakPreview" topLeftCell="F25">
      <selection activeCell="G30" sqref="G30"/>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I42"/>
  <sheetViews>
    <sheetView view="pageBreakPreview" topLeftCell="A13" zoomScale="85" zoomScaleNormal="60" zoomScaleSheetLayoutView="85" workbookViewId="0">
      <selection activeCell="A6" sqref="A6:T6"/>
    </sheetView>
  </sheetViews>
  <sheetFormatPr defaultColWidth="10.7109375" defaultRowHeight="15.75" x14ac:dyDescent="0.25"/>
  <cols>
    <col min="1" max="1" width="9.5703125" style="32" customWidth="1"/>
    <col min="2" max="2" width="8.7109375" style="32" customWidth="1"/>
    <col min="3" max="3" width="12.7109375"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9.28515625" style="32" customWidth="1"/>
    <col min="11" max="11" width="10.28515625" style="32" customWidth="1"/>
    <col min="12" max="15" width="8.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237" width="10.7109375" style="32"/>
    <col min="238" max="242" width="15.7109375" style="32" customWidth="1"/>
    <col min="243" max="246" width="12.7109375" style="32" customWidth="1"/>
    <col min="247" max="250" width="15.7109375" style="32" customWidth="1"/>
    <col min="251" max="251" width="22.85546875" style="32" customWidth="1"/>
    <col min="252" max="252" width="20.7109375" style="32" customWidth="1"/>
    <col min="253" max="253" width="16.7109375" style="32" customWidth="1"/>
    <col min="254" max="493" width="10.7109375" style="32"/>
    <col min="494" max="498" width="15.7109375" style="32" customWidth="1"/>
    <col min="499" max="502" width="12.7109375" style="32" customWidth="1"/>
    <col min="503" max="506" width="15.7109375" style="32" customWidth="1"/>
    <col min="507" max="507" width="22.85546875" style="32" customWidth="1"/>
    <col min="508" max="508" width="20.7109375" style="32" customWidth="1"/>
    <col min="509" max="509" width="16.7109375" style="32" customWidth="1"/>
    <col min="510" max="749" width="10.7109375" style="32"/>
    <col min="750" max="754" width="15.7109375" style="32" customWidth="1"/>
    <col min="755" max="758" width="12.7109375" style="32" customWidth="1"/>
    <col min="759" max="762" width="15.7109375" style="32" customWidth="1"/>
    <col min="763" max="763" width="22.85546875" style="32" customWidth="1"/>
    <col min="764" max="764" width="20.7109375" style="32" customWidth="1"/>
    <col min="765" max="765" width="16.7109375" style="32" customWidth="1"/>
    <col min="766" max="1005" width="10.7109375" style="32"/>
    <col min="1006" max="1010" width="15.7109375" style="32" customWidth="1"/>
    <col min="1011" max="1014" width="12.7109375" style="32" customWidth="1"/>
    <col min="1015" max="1018" width="15.7109375" style="32" customWidth="1"/>
    <col min="1019" max="1019" width="22.85546875" style="32" customWidth="1"/>
    <col min="1020" max="1020" width="20.7109375" style="32" customWidth="1"/>
    <col min="1021" max="1021" width="16.7109375" style="32" customWidth="1"/>
    <col min="1022" max="1261" width="10.7109375" style="32"/>
    <col min="1262" max="1266" width="15.7109375" style="32" customWidth="1"/>
    <col min="1267" max="1270" width="12.7109375" style="32" customWidth="1"/>
    <col min="1271" max="1274" width="15.7109375" style="32" customWidth="1"/>
    <col min="1275" max="1275" width="22.85546875" style="32" customWidth="1"/>
    <col min="1276" max="1276" width="20.7109375" style="32" customWidth="1"/>
    <col min="1277" max="1277" width="16.7109375" style="32" customWidth="1"/>
    <col min="1278" max="1517" width="10.7109375" style="32"/>
    <col min="1518" max="1522" width="15.7109375" style="32" customWidth="1"/>
    <col min="1523" max="1526" width="12.7109375" style="32" customWidth="1"/>
    <col min="1527" max="1530" width="15.7109375" style="32" customWidth="1"/>
    <col min="1531" max="1531" width="22.85546875" style="32" customWidth="1"/>
    <col min="1532" max="1532" width="20.7109375" style="32" customWidth="1"/>
    <col min="1533" max="1533" width="16.7109375" style="32" customWidth="1"/>
    <col min="1534" max="1773" width="10.7109375" style="32"/>
    <col min="1774" max="1778" width="15.7109375" style="32" customWidth="1"/>
    <col min="1779" max="1782" width="12.7109375" style="32" customWidth="1"/>
    <col min="1783" max="1786" width="15.7109375" style="32" customWidth="1"/>
    <col min="1787" max="1787" width="22.85546875" style="32" customWidth="1"/>
    <col min="1788" max="1788" width="20.7109375" style="32" customWidth="1"/>
    <col min="1789" max="1789" width="16.7109375" style="32" customWidth="1"/>
    <col min="1790" max="2029" width="10.7109375" style="32"/>
    <col min="2030" max="2034" width="15.7109375" style="32" customWidth="1"/>
    <col min="2035" max="2038" width="12.7109375" style="32" customWidth="1"/>
    <col min="2039" max="2042" width="15.7109375" style="32" customWidth="1"/>
    <col min="2043" max="2043" width="22.85546875" style="32" customWidth="1"/>
    <col min="2044" max="2044" width="20.7109375" style="32" customWidth="1"/>
    <col min="2045" max="2045" width="16.7109375" style="32" customWidth="1"/>
    <col min="2046" max="2285" width="10.7109375" style="32"/>
    <col min="2286" max="2290" width="15.7109375" style="32" customWidth="1"/>
    <col min="2291" max="2294" width="12.7109375" style="32" customWidth="1"/>
    <col min="2295" max="2298" width="15.7109375" style="32" customWidth="1"/>
    <col min="2299" max="2299" width="22.85546875" style="32" customWidth="1"/>
    <col min="2300" max="2300" width="20.7109375" style="32" customWidth="1"/>
    <col min="2301" max="2301" width="16.7109375" style="32" customWidth="1"/>
    <col min="2302" max="2541" width="10.7109375" style="32"/>
    <col min="2542" max="2546" width="15.7109375" style="32" customWidth="1"/>
    <col min="2547" max="2550" width="12.7109375" style="32" customWidth="1"/>
    <col min="2551" max="2554" width="15.7109375" style="32" customWidth="1"/>
    <col min="2555" max="2555" width="22.85546875" style="32" customWidth="1"/>
    <col min="2556" max="2556" width="20.7109375" style="32" customWidth="1"/>
    <col min="2557" max="2557" width="16.7109375" style="32" customWidth="1"/>
    <col min="2558" max="2797" width="10.7109375" style="32"/>
    <col min="2798" max="2802" width="15.7109375" style="32" customWidth="1"/>
    <col min="2803" max="2806" width="12.7109375" style="32" customWidth="1"/>
    <col min="2807" max="2810" width="15.7109375" style="32" customWidth="1"/>
    <col min="2811" max="2811" width="22.85546875" style="32" customWidth="1"/>
    <col min="2812" max="2812" width="20.7109375" style="32" customWidth="1"/>
    <col min="2813" max="2813" width="16.7109375" style="32" customWidth="1"/>
    <col min="2814" max="3053" width="10.7109375" style="32"/>
    <col min="3054" max="3058" width="15.7109375" style="32" customWidth="1"/>
    <col min="3059" max="3062" width="12.7109375" style="32" customWidth="1"/>
    <col min="3063" max="3066" width="15.7109375" style="32" customWidth="1"/>
    <col min="3067" max="3067" width="22.85546875" style="32" customWidth="1"/>
    <col min="3068" max="3068" width="20.7109375" style="32" customWidth="1"/>
    <col min="3069" max="3069" width="16.7109375" style="32" customWidth="1"/>
    <col min="3070" max="3309" width="10.7109375" style="32"/>
    <col min="3310" max="3314" width="15.7109375" style="32" customWidth="1"/>
    <col min="3315" max="3318" width="12.7109375" style="32" customWidth="1"/>
    <col min="3319" max="3322" width="15.7109375" style="32" customWidth="1"/>
    <col min="3323" max="3323" width="22.85546875" style="32" customWidth="1"/>
    <col min="3324" max="3324" width="20.7109375" style="32" customWidth="1"/>
    <col min="3325" max="3325" width="16.7109375" style="32" customWidth="1"/>
    <col min="3326" max="3565" width="10.7109375" style="32"/>
    <col min="3566" max="3570" width="15.7109375" style="32" customWidth="1"/>
    <col min="3571" max="3574" width="12.7109375" style="32" customWidth="1"/>
    <col min="3575" max="3578" width="15.7109375" style="32" customWidth="1"/>
    <col min="3579" max="3579" width="22.85546875" style="32" customWidth="1"/>
    <col min="3580" max="3580" width="20.7109375" style="32" customWidth="1"/>
    <col min="3581" max="3581" width="16.7109375" style="32" customWidth="1"/>
    <col min="3582" max="3821" width="10.7109375" style="32"/>
    <col min="3822" max="3826" width="15.7109375" style="32" customWidth="1"/>
    <col min="3827" max="3830" width="12.7109375" style="32" customWidth="1"/>
    <col min="3831" max="3834" width="15.7109375" style="32" customWidth="1"/>
    <col min="3835" max="3835" width="22.85546875" style="32" customWidth="1"/>
    <col min="3836" max="3836" width="20.7109375" style="32" customWidth="1"/>
    <col min="3837" max="3837" width="16.7109375" style="32" customWidth="1"/>
    <col min="3838" max="4077" width="10.7109375" style="32"/>
    <col min="4078" max="4082" width="15.7109375" style="32" customWidth="1"/>
    <col min="4083" max="4086" width="12.7109375" style="32" customWidth="1"/>
    <col min="4087" max="4090" width="15.7109375" style="32" customWidth="1"/>
    <col min="4091" max="4091" width="22.85546875" style="32" customWidth="1"/>
    <col min="4092" max="4092" width="20.7109375" style="32" customWidth="1"/>
    <col min="4093" max="4093" width="16.7109375" style="32" customWidth="1"/>
    <col min="4094" max="4333" width="10.7109375" style="32"/>
    <col min="4334" max="4338" width="15.7109375" style="32" customWidth="1"/>
    <col min="4339" max="4342" width="12.7109375" style="32" customWidth="1"/>
    <col min="4343" max="4346" width="15.7109375" style="32" customWidth="1"/>
    <col min="4347" max="4347" width="22.85546875" style="32" customWidth="1"/>
    <col min="4348" max="4348" width="20.7109375" style="32" customWidth="1"/>
    <col min="4349" max="4349" width="16.7109375" style="32" customWidth="1"/>
    <col min="4350" max="4589" width="10.7109375" style="32"/>
    <col min="4590" max="4594" width="15.7109375" style="32" customWidth="1"/>
    <col min="4595" max="4598" width="12.7109375" style="32" customWidth="1"/>
    <col min="4599" max="4602" width="15.7109375" style="32" customWidth="1"/>
    <col min="4603" max="4603" width="22.85546875" style="32" customWidth="1"/>
    <col min="4604" max="4604" width="20.7109375" style="32" customWidth="1"/>
    <col min="4605" max="4605" width="16.7109375" style="32" customWidth="1"/>
    <col min="4606" max="4845" width="10.7109375" style="32"/>
    <col min="4846" max="4850" width="15.7109375" style="32" customWidth="1"/>
    <col min="4851" max="4854" width="12.7109375" style="32" customWidth="1"/>
    <col min="4855" max="4858" width="15.7109375" style="32" customWidth="1"/>
    <col min="4859" max="4859" width="22.85546875" style="32" customWidth="1"/>
    <col min="4860" max="4860" width="20.7109375" style="32" customWidth="1"/>
    <col min="4861" max="4861" width="16.7109375" style="32" customWidth="1"/>
    <col min="4862" max="5101" width="10.7109375" style="32"/>
    <col min="5102" max="5106" width="15.7109375" style="32" customWidth="1"/>
    <col min="5107" max="5110" width="12.7109375" style="32" customWidth="1"/>
    <col min="5111" max="5114" width="15.7109375" style="32" customWidth="1"/>
    <col min="5115" max="5115" width="22.85546875" style="32" customWidth="1"/>
    <col min="5116" max="5116" width="20.7109375" style="32" customWidth="1"/>
    <col min="5117" max="5117" width="16.7109375" style="32" customWidth="1"/>
    <col min="5118" max="5357" width="10.7109375" style="32"/>
    <col min="5358" max="5362" width="15.7109375" style="32" customWidth="1"/>
    <col min="5363" max="5366" width="12.7109375" style="32" customWidth="1"/>
    <col min="5367" max="5370" width="15.7109375" style="32" customWidth="1"/>
    <col min="5371" max="5371" width="22.85546875" style="32" customWidth="1"/>
    <col min="5372" max="5372" width="20.7109375" style="32" customWidth="1"/>
    <col min="5373" max="5373" width="16.7109375" style="32" customWidth="1"/>
    <col min="5374" max="5613" width="10.7109375" style="32"/>
    <col min="5614" max="5618" width="15.7109375" style="32" customWidth="1"/>
    <col min="5619" max="5622" width="12.7109375" style="32" customWidth="1"/>
    <col min="5623" max="5626" width="15.7109375" style="32" customWidth="1"/>
    <col min="5627" max="5627" width="22.85546875" style="32" customWidth="1"/>
    <col min="5628" max="5628" width="20.7109375" style="32" customWidth="1"/>
    <col min="5629" max="5629" width="16.7109375" style="32" customWidth="1"/>
    <col min="5630" max="5869" width="10.7109375" style="32"/>
    <col min="5870" max="5874" width="15.7109375" style="32" customWidth="1"/>
    <col min="5875" max="5878" width="12.7109375" style="32" customWidth="1"/>
    <col min="5879" max="5882" width="15.7109375" style="32" customWidth="1"/>
    <col min="5883" max="5883" width="22.85546875" style="32" customWidth="1"/>
    <col min="5884" max="5884" width="20.7109375" style="32" customWidth="1"/>
    <col min="5885" max="5885" width="16.7109375" style="32" customWidth="1"/>
    <col min="5886" max="6125" width="10.7109375" style="32"/>
    <col min="6126" max="6130" width="15.7109375" style="32" customWidth="1"/>
    <col min="6131" max="6134" width="12.7109375" style="32" customWidth="1"/>
    <col min="6135" max="6138" width="15.7109375" style="32" customWidth="1"/>
    <col min="6139" max="6139" width="22.85546875" style="32" customWidth="1"/>
    <col min="6140" max="6140" width="20.7109375" style="32" customWidth="1"/>
    <col min="6141" max="6141" width="16.7109375" style="32" customWidth="1"/>
    <col min="6142" max="6381" width="10.7109375" style="32"/>
    <col min="6382" max="6386" width="15.7109375" style="32" customWidth="1"/>
    <col min="6387" max="6390" width="12.7109375" style="32" customWidth="1"/>
    <col min="6391" max="6394" width="15.7109375" style="32" customWidth="1"/>
    <col min="6395" max="6395" width="22.85546875" style="32" customWidth="1"/>
    <col min="6396" max="6396" width="20.7109375" style="32" customWidth="1"/>
    <col min="6397" max="6397" width="16.7109375" style="32" customWidth="1"/>
    <col min="6398" max="6637" width="10.7109375" style="32"/>
    <col min="6638" max="6642" width="15.7109375" style="32" customWidth="1"/>
    <col min="6643" max="6646" width="12.7109375" style="32" customWidth="1"/>
    <col min="6647" max="6650" width="15.7109375" style="32" customWidth="1"/>
    <col min="6651" max="6651" width="22.85546875" style="32" customWidth="1"/>
    <col min="6652" max="6652" width="20.7109375" style="32" customWidth="1"/>
    <col min="6653" max="6653" width="16.7109375" style="32" customWidth="1"/>
    <col min="6654" max="6893" width="10.7109375" style="32"/>
    <col min="6894" max="6898" width="15.7109375" style="32" customWidth="1"/>
    <col min="6899" max="6902" width="12.7109375" style="32" customWidth="1"/>
    <col min="6903" max="6906" width="15.7109375" style="32" customWidth="1"/>
    <col min="6907" max="6907" width="22.85546875" style="32" customWidth="1"/>
    <col min="6908" max="6908" width="20.7109375" style="32" customWidth="1"/>
    <col min="6909" max="6909" width="16.7109375" style="32" customWidth="1"/>
    <col min="6910" max="7149" width="10.7109375" style="32"/>
    <col min="7150" max="7154" width="15.7109375" style="32" customWidth="1"/>
    <col min="7155" max="7158" width="12.7109375" style="32" customWidth="1"/>
    <col min="7159" max="7162" width="15.7109375" style="32" customWidth="1"/>
    <col min="7163" max="7163" width="22.85546875" style="32" customWidth="1"/>
    <col min="7164" max="7164" width="20.7109375" style="32" customWidth="1"/>
    <col min="7165" max="7165" width="16.7109375" style="32" customWidth="1"/>
    <col min="7166" max="7405" width="10.7109375" style="32"/>
    <col min="7406" max="7410" width="15.7109375" style="32" customWidth="1"/>
    <col min="7411" max="7414" width="12.7109375" style="32" customWidth="1"/>
    <col min="7415" max="7418" width="15.7109375" style="32" customWidth="1"/>
    <col min="7419" max="7419" width="22.85546875" style="32" customWidth="1"/>
    <col min="7420" max="7420" width="20.7109375" style="32" customWidth="1"/>
    <col min="7421" max="7421" width="16.7109375" style="32" customWidth="1"/>
    <col min="7422" max="7661" width="10.7109375" style="32"/>
    <col min="7662" max="7666" width="15.7109375" style="32" customWidth="1"/>
    <col min="7667" max="7670" width="12.7109375" style="32" customWidth="1"/>
    <col min="7671" max="7674" width="15.7109375" style="32" customWidth="1"/>
    <col min="7675" max="7675" width="22.85546875" style="32" customWidth="1"/>
    <col min="7676" max="7676" width="20.7109375" style="32" customWidth="1"/>
    <col min="7677" max="7677" width="16.7109375" style="32" customWidth="1"/>
    <col min="7678" max="7917" width="10.7109375" style="32"/>
    <col min="7918" max="7922" width="15.7109375" style="32" customWidth="1"/>
    <col min="7923" max="7926" width="12.7109375" style="32" customWidth="1"/>
    <col min="7927" max="7930" width="15.7109375" style="32" customWidth="1"/>
    <col min="7931" max="7931" width="22.85546875" style="32" customWidth="1"/>
    <col min="7932" max="7932" width="20.7109375" style="32" customWidth="1"/>
    <col min="7933" max="7933" width="16.7109375" style="32" customWidth="1"/>
    <col min="7934" max="8173" width="10.7109375" style="32"/>
    <col min="8174" max="8178" width="15.7109375" style="32" customWidth="1"/>
    <col min="8179" max="8182" width="12.7109375" style="32" customWidth="1"/>
    <col min="8183" max="8186" width="15.7109375" style="32" customWidth="1"/>
    <col min="8187" max="8187" width="22.85546875" style="32" customWidth="1"/>
    <col min="8188" max="8188" width="20.7109375" style="32" customWidth="1"/>
    <col min="8189" max="8189" width="16.7109375" style="32" customWidth="1"/>
    <col min="8190" max="8429" width="10.7109375" style="32"/>
    <col min="8430" max="8434" width="15.7109375" style="32" customWidth="1"/>
    <col min="8435" max="8438" width="12.7109375" style="32" customWidth="1"/>
    <col min="8439" max="8442" width="15.7109375" style="32" customWidth="1"/>
    <col min="8443" max="8443" width="22.85546875" style="32" customWidth="1"/>
    <col min="8444" max="8444" width="20.7109375" style="32" customWidth="1"/>
    <col min="8445" max="8445" width="16.7109375" style="32" customWidth="1"/>
    <col min="8446" max="8685" width="10.7109375" style="32"/>
    <col min="8686" max="8690" width="15.7109375" style="32" customWidth="1"/>
    <col min="8691" max="8694" width="12.7109375" style="32" customWidth="1"/>
    <col min="8695" max="8698" width="15.7109375" style="32" customWidth="1"/>
    <col min="8699" max="8699" width="22.85546875" style="32" customWidth="1"/>
    <col min="8700" max="8700" width="20.7109375" style="32" customWidth="1"/>
    <col min="8701" max="8701" width="16.7109375" style="32" customWidth="1"/>
    <col min="8702" max="8941" width="10.7109375" style="32"/>
    <col min="8942" max="8946" width="15.7109375" style="32" customWidth="1"/>
    <col min="8947" max="8950" width="12.7109375" style="32" customWidth="1"/>
    <col min="8951" max="8954" width="15.7109375" style="32" customWidth="1"/>
    <col min="8955" max="8955" width="22.85546875" style="32" customWidth="1"/>
    <col min="8956" max="8956" width="20.7109375" style="32" customWidth="1"/>
    <col min="8957" max="8957" width="16.7109375" style="32" customWidth="1"/>
    <col min="8958" max="9197" width="10.7109375" style="32"/>
    <col min="9198" max="9202" width="15.7109375" style="32" customWidth="1"/>
    <col min="9203" max="9206" width="12.7109375" style="32" customWidth="1"/>
    <col min="9207" max="9210" width="15.7109375" style="32" customWidth="1"/>
    <col min="9211" max="9211" width="22.85546875" style="32" customWidth="1"/>
    <col min="9212" max="9212" width="20.7109375" style="32" customWidth="1"/>
    <col min="9213" max="9213" width="16.7109375" style="32" customWidth="1"/>
    <col min="9214" max="9453" width="10.7109375" style="32"/>
    <col min="9454" max="9458" width="15.7109375" style="32" customWidth="1"/>
    <col min="9459" max="9462" width="12.7109375" style="32" customWidth="1"/>
    <col min="9463" max="9466" width="15.7109375" style="32" customWidth="1"/>
    <col min="9467" max="9467" width="22.85546875" style="32" customWidth="1"/>
    <col min="9468" max="9468" width="20.7109375" style="32" customWidth="1"/>
    <col min="9469" max="9469" width="16.7109375" style="32" customWidth="1"/>
    <col min="9470" max="9709" width="10.7109375" style="32"/>
    <col min="9710" max="9714" width="15.7109375" style="32" customWidth="1"/>
    <col min="9715" max="9718" width="12.7109375" style="32" customWidth="1"/>
    <col min="9719" max="9722" width="15.7109375" style="32" customWidth="1"/>
    <col min="9723" max="9723" width="22.85546875" style="32" customWidth="1"/>
    <col min="9724" max="9724" width="20.7109375" style="32" customWidth="1"/>
    <col min="9725" max="9725" width="16.7109375" style="32" customWidth="1"/>
    <col min="9726" max="9965" width="10.7109375" style="32"/>
    <col min="9966" max="9970" width="15.7109375" style="32" customWidth="1"/>
    <col min="9971" max="9974" width="12.7109375" style="32" customWidth="1"/>
    <col min="9975" max="9978" width="15.7109375" style="32" customWidth="1"/>
    <col min="9979" max="9979" width="22.85546875" style="32" customWidth="1"/>
    <col min="9980" max="9980" width="20.7109375" style="32" customWidth="1"/>
    <col min="9981" max="9981" width="16.7109375" style="32" customWidth="1"/>
    <col min="9982" max="10221" width="10.7109375" style="32"/>
    <col min="10222" max="10226" width="15.7109375" style="32" customWidth="1"/>
    <col min="10227" max="10230" width="12.7109375" style="32" customWidth="1"/>
    <col min="10231" max="10234" width="15.7109375" style="32" customWidth="1"/>
    <col min="10235" max="10235" width="22.85546875" style="32" customWidth="1"/>
    <col min="10236" max="10236" width="20.7109375" style="32" customWidth="1"/>
    <col min="10237" max="10237" width="16.7109375" style="32" customWidth="1"/>
    <col min="10238" max="10477" width="10.7109375" style="32"/>
    <col min="10478" max="10482" width="15.7109375" style="32" customWidth="1"/>
    <col min="10483" max="10486" width="12.7109375" style="32" customWidth="1"/>
    <col min="10487" max="10490" width="15.7109375" style="32" customWidth="1"/>
    <col min="10491" max="10491" width="22.85546875" style="32" customWidth="1"/>
    <col min="10492" max="10492" width="20.7109375" style="32" customWidth="1"/>
    <col min="10493" max="10493" width="16.7109375" style="32" customWidth="1"/>
    <col min="10494" max="10733" width="10.7109375" style="32"/>
    <col min="10734" max="10738" width="15.7109375" style="32" customWidth="1"/>
    <col min="10739" max="10742" width="12.7109375" style="32" customWidth="1"/>
    <col min="10743" max="10746" width="15.7109375" style="32" customWidth="1"/>
    <col min="10747" max="10747" width="22.85546875" style="32" customWidth="1"/>
    <col min="10748" max="10748" width="20.7109375" style="32" customWidth="1"/>
    <col min="10749" max="10749" width="16.7109375" style="32" customWidth="1"/>
    <col min="10750" max="10989" width="10.7109375" style="32"/>
    <col min="10990" max="10994" width="15.7109375" style="32" customWidth="1"/>
    <col min="10995" max="10998" width="12.7109375" style="32" customWidth="1"/>
    <col min="10999" max="11002" width="15.7109375" style="32" customWidth="1"/>
    <col min="11003" max="11003" width="22.85546875" style="32" customWidth="1"/>
    <col min="11004" max="11004" width="20.7109375" style="32" customWidth="1"/>
    <col min="11005" max="11005" width="16.7109375" style="32" customWidth="1"/>
    <col min="11006" max="11245" width="10.7109375" style="32"/>
    <col min="11246" max="11250" width="15.7109375" style="32" customWidth="1"/>
    <col min="11251" max="11254" width="12.7109375" style="32" customWidth="1"/>
    <col min="11255" max="11258" width="15.7109375" style="32" customWidth="1"/>
    <col min="11259" max="11259" width="22.85546875" style="32" customWidth="1"/>
    <col min="11260" max="11260" width="20.7109375" style="32" customWidth="1"/>
    <col min="11261" max="11261" width="16.7109375" style="32" customWidth="1"/>
    <col min="11262" max="11501" width="10.7109375" style="32"/>
    <col min="11502" max="11506" width="15.7109375" style="32" customWidth="1"/>
    <col min="11507" max="11510" width="12.7109375" style="32" customWidth="1"/>
    <col min="11511" max="11514" width="15.7109375" style="32" customWidth="1"/>
    <col min="11515" max="11515" width="22.85546875" style="32" customWidth="1"/>
    <col min="11516" max="11516" width="20.7109375" style="32" customWidth="1"/>
    <col min="11517" max="11517" width="16.7109375" style="32" customWidth="1"/>
    <col min="11518" max="11757" width="10.7109375" style="32"/>
    <col min="11758" max="11762" width="15.7109375" style="32" customWidth="1"/>
    <col min="11763" max="11766" width="12.7109375" style="32" customWidth="1"/>
    <col min="11767" max="11770" width="15.7109375" style="32" customWidth="1"/>
    <col min="11771" max="11771" width="22.85546875" style="32" customWidth="1"/>
    <col min="11772" max="11772" width="20.7109375" style="32" customWidth="1"/>
    <col min="11773" max="11773" width="16.7109375" style="32" customWidth="1"/>
    <col min="11774" max="12013" width="10.7109375" style="32"/>
    <col min="12014" max="12018" width="15.7109375" style="32" customWidth="1"/>
    <col min="12019" max="12022" width="12.7109375" style="32" customWidth="1"/>
    <col min="12023" max="12026" width="15.7109375" style="32" customWidth="1"/>
    <col min="12027" max="12027" width="22.85546875" style="32" customWidth="1"/>
    <col min="12028" max="12028" width="20.7109375" style="32" customWidth="1"/>
    <col min="12029" max="12029" width="16.7109375" style="32" customWidth="1"/>
    <col min="12030" max="12269" width="10.7109375" style="32"/>
    <col min="12270" max="12274" width="15.7109375" style="32" customWidth="1"/>
    <col min="12275" max="12278" width="12.7109375" style="32" customWidth="1"/>
    <col min="12279" max="12282" width="15.7109375" style="32" customWidth="1"/>
    <col min="12283" max="12283" width="22.85546875" style="32" customWidth="1"/>
    <col min="12284" max="12284" width="20.7109375" style="32" customWidth="1"/>
    <col min="12285" max="12285" width="16.7109375" style="32" customWidth="1"/>
    <col min="12286" max="12525" width="10.7109375" style="32"/>
    <col min="12526" max="12530" width="15.7109375" style="32" customWidth="1"/>
    <col min="12531" max="12534" width="12.7109375" style="32" customWidth="1"/>
    <col min="12535" max="12538" width="15.7109375" style="32" customWidth="1"/>
    <col min="12539" max="12539" width="22.85546875" style="32" customWidth="1"/>
    <col min="12540" max="12540" width="20.7109375" style="32" customWidth="1"/>
    <col min="12541" max="12541" width="16.7109375" style="32" customWidth="1"/>
    <col min="12542" max="12781" width="10.7109375" style="32"/>
    <col min="12782" max="12786" width="15.7109375" style="32" customWidth="1"/>
    <col min="12787" max="12790" width="12.7109375" style="32" customWidth="1"/>
    <col min="12791" max="12794" width="15.7109375" style="32" customWidth="1"/>
    <col min="12795" max="12795" width="22.85546875" style="32" customWidth="1"/>
    <col min="12796" max="12796" width="20.7109375" style="32" customWidth="1"/>
    <col min="12797" max="12797" width="16.7109375" style="32" customWidth="1"/>
    <col min="12798" max="13037" width="10.7109375" style="32"/>
    <col min="13038" max="13042" width="15.7109375" style="32" customWidth="1"/>
    <col min="13043" max="13046" width="12.7109375" style="32" customWidth="1"/>
    <col min="13047" max="13050" width="15.7109375" style="32" customWidth="1"/>
    <col min="13051" max="13051" width="22.85546875" style="32" customWidth="1"/>
    <col min="13052" max="13052" width="20.7109375" style="32" customWidth="1"/>
    <col min="13053" max="13053" width="16.7109375" style="32" customWidth="1"/>
    <col min="13054" max="13293" width="10.7109375" style="32"/>
    <col min="13294" max="13298" width="15.7109375" style="32" customWidth="1"/>
    <col min="13299" max="13302" width="12.7109375" style="32" customWidth="1"/>
    <col min="13303" max="13306" width="15.7109375" style="32" customWidth="1"/>
    <col min="13307" max="13307" width="22.85546875" style="32" customWidth="1"/>
    <col min="13308" max="13308" width="20.7109375" style="32" customWidth="1"/>
    <col min="13309" max="13309" width="16.7109375" style="32" customWidth="1"/>
    <col min="13310" max="13549" width="10.7109375" style="32"/>
    <col min="13550" max="13554" width="15.7109375" style="32" customWidth="1"/>
    <col min="13555" max="13558" width="12.7109375" style="32" customWidth="1"/>
    <col min="13559" max="13562" width="15.7109375" style="32" customWidth="1"/>
    <col min="13563" max="13563" width="22.85546875" style="32" customWidth="1"/>
    <col min="13564" max="13564" width="20.7109375" style="32" customWidth="1"/>
    <col min="13565" max="13565" width="16.7109375" style="32" customWidth="1"/>
    <col min="13566" max="13805" width="10.7109375" style="32"/>
    <col min="13806" max="13810" width="15.7109375" style="32" customWidth="1"/>
    <col min="13811" max="13814" width="12.7109375" style="32" customWidth="1"/>
    <col min="13815" max="13818" width="15.7109375" style="32" customWidth="1"/>
    <col min="13819" max="13819" width="22.85546875" style="32" customWidth="1"/>
    <col min="13820" max="13820" width="20.7109375" style="32" customWidth="1"/>
    <col min="13821" max="13821" width="16.7109375" style="32" customWidth="1"/>
    <col min="13822" max="14061" width="10.7109375" style="32"/>
    <col min="14062" max="14066" width="15.7109375" style="32" customWidth="1"/>
    <col min="14067" max="14070" width="12.7109375" style="32" customWidth="1"/>
    <col min="14071" max="14074" width="15.7109375" style="32" customWidth="1"/>
    <col min="14075" max="14075" width="22.85546875" style="32" customWidth="1"/>
    <col min="14076" max="14076" width="20.7109375" style="32" customWidth="1"/>
    <col min="14077" max="14077" width="16.7109375" style="32" customWidth="1"/>
    <col min="14078" max="14317" width="10.7109375" style="32"/>
    <col min="14318" max="14322" width="15.7109375" style="32" customWidth="1"/>
    <col min="14323" max="14326" width="12.7109375" style="32" customWidth="1"/>
    <col min="14327" max="14330" width="15.7109375" style="32" customWidth="1"/>
    <col min="14331" max="14331" width="22.85546875" style="32" customWidth="1"/>
    <col min="14332" max="14332" width="20.7109375" style="32" customWidth="1"/>
    <col min="14333" max="14333" width="16.7109375" style="32" customWidth="1"/>
    <col min="14334" max="14573" width="10.7109375" style="32"/>
    <col min="14574" max="14578" width="15.7109375" style="32" customWidth="1"/>
    <col min="14579" max="14582" width="12.7109375" style="32" customWidth="1"/>
    <col min="14583" max="14586" width="15.7109375" style="32" customWidth="1"/>
    <col min="14587" max="14587" width="22.85546875" style="32" customWidth="1"/>
    <col min="14588" max="14588" width="20.7109375" style="32" customWidth="1"/>
    <col min="14589" max="14589" width="16.7109375" style="32" customWidth="1"/>
    <col min="14590" max="14829" width="10.7109375" style="32"/>
    <col min="14830" max="14834" width="15.7109375" style="32" customWidth="1"/>
    <col min="14835" max="14838" width="12.7109375" style="32" customWidth="1"/>
    <col min="14839" max="14842" width="15.7109375" style="32" customWidth="1"/>
    <col min="14843" max="14843" width="22.85546875" style="32" customWidth="1"/>
    <col min="14844" max="14844" width="20.7109375" style="32" customWidth="1"/>
    <col min="14845" max="14845" width="16.7109375" style="32" customWidth="1"/>
    <col min="14846" max="15085" width="10.7109375" style="32"/>
    <col min="15086" max="15090" width="15.7109375" style="32" customWidth="1"/>
    <col min="15091" max="15094" width="12.7109375" style="32" customWidth="1"/>
    <col min="15095" max="15098" width="15.7109375" style="32" customWidth="1"/>
    <col min="15099" max="15099" width="22.85546875" style="32" customWidth="1"/>
    <col min="15100" max="15100" width="20.7109375" style="32" customWidth="1"/>
    <col min="15101" max="15101" width="16.7109375" style="32" customWidth="1"/>
    <col min="15102" max="15341" width="10.7109375" style="32"/>
    <col min="15342" max="15346" width="15.7109375" style="32" customWidth="1"/>
    <col min="15347" max="15350" width="12.7109375" style="32" customWidth="1"/>
    <col min="15351" max="15354" width="15.7109375" style="32" customWidth="1"/>
    <col min="15355" max="15355" width="22.85546875" style="32" customWidth="1"/>
    <col min="15356" max="15356" width="20.7109375" style="32" customWidth="1"/>
    <col min="15357" max="15357" width="16.7109375" style="32" customWidth="1"/>
    <col min="15358" max="15597" width="10.7109375" style="32"/>
    <col min="15598" max="15602" width="15.7109375" style="32" customWidth="1"/>
    <col min="15603" max="15606" width="12.7109375" style="32" customWidth="1"/>
    <col min="15607" max="15610" width="15.7109375" style="32" customWidth="1"/>
    <col min="15611" max="15611" width="22.85546875" style="32" customWidth="1"/>
    <col min="15612" max="15612" width="20.7109375" style="32" customWidth="1"/>
    <col min="15613" max="15613" width="16.7109375" style="32" customWidth="1"/>
    <col min="15614" max="15853" width="10.7109375" style="32"/>
    <col min="15854" max="15858" width="15.7109375" style="32" customWidth="1"/>
    <col min="15859" max="15862" width="12.7109375" style="32" customWidth="1"/>
    <col min="15863" max="15866" width="15.7109375" style="32" customWidth="1"/>
    <col min="15867" max="15867" width="22.85546875" style="32" customWidth="1"/>
    <col min="15868" max="15868" width="20.7109375" style="32" customWidth="1"/>
    <col min="15869" max="15869" width="16.7109375" style="32" customWidth="1"/>
    <col min="15870" max="16109" width="10.7109375" style="32"/>
    <col min="16110" max="16114" width="15.7109375" style="32" customWidth="1"/>
    <col min="16115" max="16118" width="12.7109375" style="32" customWidth="1"/>
    <col min="16119" max="16122" width="15.7109375" style="32" customWidth="1"/>
    <col min="16123" max="16123" width="22.85546875" style="32" customWidth="1"/>
    <col min="16124" max="16124" width="20.7109375" style="32" customWidth="1"/>
    <col min="16125" max="16125" width="16.7109375" style="32" customWidth="1"/>
    <col min="16126" max="16384" width="10.7109375" style="32"/>
  </cols>
  <sheetData>
    <row r="1" spans="1:20" ht="3" customHeight="1" x14ac:dyDescent="0.25"/>
    <row r="2" spans="1:20" ht="15" customHeight="1" x14ac:dyDescent="0.25">
      <c r="T2" s="25" t="s">
        <v>70</v>
      </c>
    </row>
    <row r="3" spans="1:20" s="8" customFormat="1" ht="18.75" customHeight="1" x14ac:dyDescent="0.3">
      <c r="A3" s="13"/>
      <c r="T3" s="11" t="s">
        <v>11</v>
      </c>
    </row>
    <row r="4" spans="1:20" s="8" customFormat="1" ht="18.75" customHeight="1" x14ac:dyDescent="0.3">
      <c r="A4" s="13"/>
      <c r="T4" s="11" t="s">
        <v>69</v>
      </c>
    </row>
    <row r="5" spans="1:20" s="8" customFormat="1" ht="18.75" customHeight="1" x14ac:dyDescent="0.3">
      <c r="A5" s="13"/>
      <c r="T5" s="11"/>
    </row>
    <row r="6" spans="1:20" s="8" customFormat="1" x14ac:dyDescent="0.2">
      <c r="A6" s="293" t="str">
        <f>'1. паспорт местоположение'!A5:C5</f>
        <v>Год раскрытия информации: 2025 год</v>
      </c>
      <c r="B6" s="293"/>
      <c r="C6" s="293"/>
      <c r="D6" s="293"/>
      <c r="E6" s="293"/>
      <c r="F6" s="293"/>
      <c r="G6" s="293"/>
      <c r="H6" s="293"/>
      <c r="I6" s="293"/>
      <c r="J6" s="293"/>
      <c r="K6" s="293"/>
      <c r="L6" s="293"/>
      <c r="M6" s="293"/>
      <c r="N6" s="293"/>
      <c r="O6" s="293"/>
      <c r="P6" s="293"/>
      <c r="Q6" s="293"/>
      <c r="R6" s="293"/>
      <c r="S6" s="293"/>
      <c r="T6" s="293"/>
    </row>
    <row r="7" spans="1:20" s="8" customFormat="1" x14ac:dyDescent="0.2">
      <c r="A7" s="12"/>
    </row>
    <row r="8" spans="1:20" s="8" customFormat="1" ht="18.75" x14ac:dyDescent="0.2">
      <c r="A8" s="297" t="s">
        <v>10</v>
      </c>
      <c r="B8" s="297"/>
      <c r="C8" s="297"/>
      <c r="D8" s="297"/>
      <c r="E8" s="297"/>
      <c r="F8" s="297"/>
      <c r="G8" s="297"/>
      <c r="H8" s="297"/>
      <c r="I8" s="297"/>
      <c r="J8" s="297"/>
      <c r="K8" s="297"/>
      <c r="L8" s="297"/>
      <c r="M8" s="297"/>
      <c r="N8" s="297"/>
      <c r="O8" s="297"/>
      <c r="P8" s="297"/>
      <c r="Q8" s="297"/>
      <c r="R8" s="297"/>
      <c r="S8" s="297"/>
      <c r="T8" s="297"/>
    </row>
    <row r="9" spans="1:20" s="8" customFormat="1" ht="18.75" x14ac:dyDescent="0.2">
      <c r="A9" s="297"/>
      <c r="B9" s="297"/>
      <c r="C9" s="297"/>
      <c r="D9" s="297"/>
      <c r="E9" s="297"/>
      <c r="F9" s="297"/>
      <c r="G9" s="297"/>
      <c r="H9" s="297"/>
      <c r="I9" s="297"/>
      <c r="J9" s="297"/>
      <c r="K9" s="297"/>
      <c r="L9" s="297"/>
      <c r="M9" s="297"/>
      <c r="N9" s="297"/>
      <c r="O9" s="297"/>
      <c r="P9" s="297"/>
      <c r="Q9" s="297"/>
      <c r="R9" s="297"/>
      <c r="S9" s="297"/>
      <c r="T9" s="297"/>
    </row>
    <row r="10" spans="1:20" s="8" customFormat="1" ht="18.75" customHeight="1" x14ac:dyDescent="0.2">
      <c r="A10" s="300" t="str">
        <f>'1. паспорт местоположение'!A9:C9</f>
        <v xml:space="preserve">Акционерное общество "Калининградская генерирующая компания" </v>
      </c>
      <c r="B10" s="300"/>
      <c r="C10" s="300"/>
      <c r="D10" s="300"/>
      <c r="E10" s="300"/>
      <c r="F10" s="300"/>
      <c r="G10" s="300"/>
      <c r="H10" s="300"/>
      <c r="I10" s="300"/>
      <c r="J10" s="300"/>
      <c r="K10" s="300"/>
      <c r="L10" s="300"/>
      <c r="M10" s="300"/>
      <c r="N10" s="300"/>
      <c r="O10" s="300"/>
      <c r="P10" s="300"/>
      <c r="Q10" s="300"/>
      <c r="R10" s="300"/>
      <c r="S10" s="300"/>
      <c r="T10" s="300"/>
    </row>
    <row r="11" spans="1:20" s="8" customFormat="1" ht="18.75" customHeight="1" x14ac:dyDescent="0.2">
      <c r="A11" s="294" t="s">
        <v>9</v>
      </c>
      <c r="B11" s="294"/>
      <c r="C11" s="294"/>
      <c r="D11" s="294"/>
      <c r="E11" s="294"/>
      <c r="F11" s="294"/>
      <c r="G11" s="294"/>
      <c r="H11" s="294"/>
      <c r="I11" s="294"/>
      <c r="J11" s="294"/>
      <c r="K11" s="294"/>
      <c r="L11" s="294"/>
      <c r="M11" s="294"/>
      <c r="N11" s="294"/>
      <c r="O11" s="294"/>
      <c r="P11" s="294"/>
      <c r="Q11" s="294"/>
      <c r="R11" s="294"/>
      <c r="S11" s="294"/>
      <c r="T11" s="294"/>
    </row>
    <row r="12" spans="1:20" s="8" customFormat="1" ht="18.75" x14ac:dyDescent="0.2">
      <c r="A12" s="297"/>
      <c r="B12" s="297"/>
      <c r="C12" s="297"/>
      <c r="D12" s="297"/>
      <c r="E12" s="297"/>
      <c r="F12" s="297"/>
      <c r="G12" s="297"/>
      <c r="H12" s="297"/>
      <c r="I12" s="297"/>
      <c r="J12" s="297"/>
      <c r="K12" s="297"/>
      <c r="L12" s="297"/>
      <c r="M12" s="297"/>
      <c r="N12" s="297"/>
      <c r="O12" s="297"/>
      <c r="P12" s="297"/>
      <c r="Q12" s="297"/>
      <c r="R12" s="297"/>
      <c r="S12" s="297"/>
      <c r="T12" s="297"/>
    </row>
    <row r="13" spans="1:20" s="8" customFormat="1" ht="18.75" customHeight="1" x14ac:dyDescent="0.2">
      <c r="A13" s="300" t="str">
        <f>'1. паспорт местоположение'!A12:C12</f>
        <v>J_KGK_01</v>
      </c>
      <c r="B13" s="300"/>
      <c r="C13" s="300"/>
      <c r="D13" s="300"/>
      <c r="E13" s="300"/>
      <c r="F13" s="300"/>
      <c r="G13" s="300"/>
      <c r="H13" s="300"/>
      <c r="I13" s="300"/>
      <c r="J13" s="300"/>
      <c r="K13" s="300"/>
      <c r="L13" s="300"/>
      <c r="M13" s="300"/>
      <c r="N13" s="300"/>
      <c r="O13" s="300"/>
      <c r="P13" s="300"/>
      <c r="Q13" s="300"/>
      <c r="R13" s="300"/>
      <c r="S13" s="300"/>
      <c r="T13" s="300"/>
    </row>
    <row r="14" spans="1:20" s="8" customFormat="1" ht="18.75" customHeight="1" x14ac:dyDescent="0.2">
      <c r="A14" s="294" t="s">
        <v>8</v>
      </c>
      <c r="B14" s="294"/>
      <c r="C14" s="294"/>
      <c r="D14" s="294"/>
      <c r="E14" s="294"/>
      <c r="F14" s="294"/>
      <c r="G14" s="294"/>
      <c r="H14" s="294"/>
      <c r="I14" s="294"/>
      <c r="J14" s="294"/>
      <c r="K14" s="294"/>
      <c r="L14" s="294"/>
      <c r="M14" s="294"/>
      <c r="N14" s="294"/>
      <c r="O14" s="294"/>
      <c r="P14" s="294"/>
      <c r="Q14" s="294"/>
      <c r="R14" s="294"/>
      <c r="S14" s="294"/>
      <c r="T14" s="294"/>
    </row>
    <row r="15" spans="1:20" s="8" customFormat="1" ht="15.75" customHeight="1" x14ac:dyDescent="0.2">
      <c r="A15" s="304"/>
      <c r="B15" s="304"/>
      <c r="C15" s="304"/>
      <c r="D15" s="304"/>
      <c r="E15" s="304"/>
      <c r="F15" s="304"/>
      <c r="G15" s="304"/>
      <c r="H15" s="304"/>
      <c r="I15" s="304"/>
      <c r="J15" s="304"/>
      <c r="K15" s="304"/>
      <c r="L15" s="304"/>
      <c r="M15" s="304"/>
      <c r="N15" s="304"/>
      <c r="O15" s="304"/>
      <c r="P15" s="304"/>
      <c r="Q15" s="304"/>
      <c r="R15" s="304"/>
      <c r="S15" s="304"/>
      <c r="T15" s="304"/>
    </row>
    <row r="16" spans="1:20" s="3" customFormat="1" ht="12" x14ac:dyDescent="0.2">
      <c r="A16" s="300" t="str">
        <f>'1. паспорт местоположение'!A15</f>
        <v>Реконструкция производственного объекта "Гусевская ТЭЦ" г. Гусев</v>
      </c>
      <c r="B16" s="300"/>
      <c r="C16" s="300"/>
      <c r="D16" s="300"/>
      <c r="E16" s="300"/>
      <c r="F16" s="300"/>
      <c r="G16" s="300"/>
      <c r="H16" s="300"/>
      <c r="I16" s="300"/>
      <c r="J16" s="300"/>
      <c r="K16" s="300"/>
      <c r="L16" s="300"/>
      <c r="M16" s="300"/>
      <c r="N16" s="300"/>
      <c r="O16" s="300"/>
      <c r="P16" s="300"/>
      <c r="Q16" s="300"/>
      <c r="R16" s="300"/>
      <c r="S16" s="300"/>
      <c r="T16" s="300"/>
    </row>
    <row r="17" spans="1:113" s="3" customFormat="1" ht="15" customHeight="1" x14ac:dyDescent="0.2">
      <c r="A17" s="294" t="s">
        <v>7</v>
      </c>
      <c r="B17" s="294"/>
      <c r="C17" s="294"/>
      <c r="D17" s="294"/>
      <c r="E17" s="294"/>
      <c r="F17" s="294"/>
      <c r="G17" s="294"/>
      <c r="H17" s="294"/>
      <c r="I17" s="294"/>
      <c r="J17" s="294"/>
      <c r="K17" s="294"/>
      <c r="L17" s="294"/>
      <c r="M17" s="294"/>
      <c r="N17" s="294"/>
      <c r="O17" s="294"/>
      <c r="P17" s="294"/>
      <c r="Q17" s="294"/>
      <c r="R17" s="294"/>
      <c r="S17" s="294"/>
      <c r="T17" s="294"/>
    </row>
    <row r="18" spans="1:113" s="3" customFormat="1" ht="15" customHeight="1" x14ac:dyDescent="0.2">
      <c r="A18" s="304"/>
      <c r="B18" s="304"/>
      <c r="C18" s="304"/>
      <c r="D18" s="304"/>
      <c r="E18" s="304"/>
      <c r="F18" s="304"/>
      <c r="G18" s="304"/>
      <c r="H18" s="304"/>
      <c r="I18" s="304"/>
      <c r="J18" s="304"/>
      <c r="K18" s="304"/>
      <c r="L18" s="304"/>
      <c r="M18" s="304"/>
      <c r="N18" s="304"/>
      <c r="O18" s="304"/>
      <c r="P18" s="304"/>
      <c r="Q18" s="304"/>
      <c r="R18" s="304"/>
      <c r="S18" s="304"/>
      <c r="T18" s="304"/>
    </row>
    <row r="19" spans="1:113" s="3" customFormat="1" ht="15" customHeight="1" x14ac:dyDescent="0.2">
      <c r="A19" s="296" t="s">
        <v>499</v>
      </c>
      <c r="B19" s="296"/>
      <c r="C19" s="296"/>
      <c r="D19" s="296"/>
      <c r="E19" s="296"/>
      <c r="F19" s="296"/>
      <c r="G19" s="296"/>
      <c r="H19" s="296"/>
      <c r="I19" s="296"/>
      <c r="J19" s="296"/>
      <c r="K19" s="296"/>
      <c r="L19" s="296"/>
      <c r="M19" s="296"/>
      <c r="N19" s="296"/>
      <c r="O19" s="296"/>
      <c r="P19" s="296"/>
      <c r="Q19" s="296"/>
      <c r="R19" s="296"/>
      <c r="S19" s="296"/>
      <c r="T19" s="296"/>
    </row>
    <row r="20" spans="1:113" s="33" customFormat="1" ht="21" customHeight="1" x14ac:dyDescent="0.25">
      <c r="A20" s="320"/>
      <c r="B20" s="320"/>
      <c r="C20" s="320"/>
      <c r="D20" s="320"/>
      <c r="E20" s="320"/>
      <c r="F20" s="320"/>
      <c r="G20" s="320"/>
      <c r="H20" s="320"/>
      <c r="I20" s="320"/>
      <c r="J20" s="320"/>
      <c r="K20" s="320"/>
      <c r="L20" s="320"/>
      <c r="M20" s="320"/>
      <c r="N20" s="320"/>
      <c r="O20" s="320"/>
      <c r="P20" s="320"/>
      <c r="Q20" s="320"/>
      <c r="R20" s="320"/>
      <c r="S20" s="320"/>
      <c r="T20" s="320"/>
    </row>
    <row r="21" spans="1:113" ht="46.5" customHeight="1" x14ac:dyDescent="0.25">
      <c r="A21" s="314" t="s">
        <v>6</v>
      </c>
      <c r="B21" s="307" t="s">
        <v>228</v>
      </c>
      <c r="C21" s="308"/>
      <c r="D21" s="311" t="s">
        <v>126</v>
      </c>
      <c r="E21" s="307" t="s">
        <v>528</v>
      </c>
      <c r="F21" s="308"/>
      <c r="G21" s="307" t="s">
        <v>279</v>
      </c>
      <c r="H21" s="308"/>
      <c r="I21" s="307" t="s">
        <v>125</v>
      </c>
      <c r="J21" s="308"/>
      <c r="K21" s="311" t="s">
        <v>124</v>
      </c>
      <c r="L21" s="307" t="s">
        <v>123</v>
      </c>
      <c r="M21" s="308"/>
      <c r="N21" s="307" t="s">
        <v>524</v>
      </c>
      <c r="O21" s="308"/>
      <c r="P21" s="311" t="s">
        <v>122</v>
      </c>
      <c r="Q21" s="317" t="s">
        <v>121</v>
      </c>
      <c r="R21" s="318"/>
      <c r="S21" s="317" t="s">
        <v>120</v>
      </c>
      <c r="T21" s="319"/>
    </row>
    <row r="22" spans="1:113" ht="204.75" customHeight="1" x14ac:dyDescent="0.25">
      <c r="A22" s="315"/>
      <c r="B22" s="309"/>
      <c r="C22" s="310"/>
      <c r="D22" s="313"/>
      <c r="E22" s="309"/>
      <c r="F22" s="310"/>
      <c r="G22" s="309"/>
      <c r="H22" s="310"/>
      <c r="I22" s="309"/>
      <c r="J22" s="310"/>
      <c r="K22" s="312"/>
      <c r="L22" s="309"/>
      <c r="M22" s="310"/>
      <c r="N22" s="309"/>
      <c r="O22" s="310"/>
      <c r="P22" s="312"/>
      <c r="Q22" s="77" t="s">
        <v>119</v>
      </c>
      <c r="R22" s="77" t="s">
        <v>498</v>
      </c>
      <c r="S22" s="77" t="s">
        <v>118</v>
      </c>
      <c r="T22" s="77" t="s">
        <v>117</v>
      </c>
    </row>
    <row r="23" spans="1:113" ht="51.75" customHeight="1" x14ac:dyDescent="0.25">
      <c r="A23" s="316"/>
      <c r="B23" s="77" t="s">
        <v>115</v>
      </c>
      <c r="C23" s="77" t="s">
        <v>116</v>
      </c>
      <c r="D23" s="312"/>
      <c r="E23" s="77" t="s">
        <v>115</v>
      </c>
      <c r="F23" s="77" t="s">
        <v>116</v>
      </c>
      <c r="G23" s="77" t="s">
        <v>115</v>
      </c>
      <c r="H23" s="77" t="s">
        <v>116</v>
      </c>
      <c r="I23" s="77" t="s">
        <v>115</v>
      </c>
      <c r="J23" s="77" t="s">
        <v>116</v>
      </c>
      <c r="K23" s="77" t="s">
        <v>115</v>
      </c>
      <c r="L23" s="77" t="s">
        <v>115</v>
      </c>
      <c r="M23" s="77" t="s">
        <v>116</v>
      </c>
      <c r="N23" s="77" t="s">
        <v>115</v>
      </c>
      <c r="O23" s="77" t="s">
        <v>116</v>
      </c>
      <c r="P23" s="78" t="s">
        <v>115</v>
      </c>
      <c r="Q23" s="77" t="s">
        <v>115</v>
      </c>
      <c r="R23" s="77" t="s">
        <v>115</v>
      </c>
      <c r="S23" s="77" t="s">
        <v>115</v>
      </c>
      <c r="T23" s="77" t="s">
        <v>115</v>
      </c>
    </row>
    <row r="24" spans="1:113" x14ac:dyDescent="0.25">
      <c r="A24" s="41">
        <v>1</v>
      </c>
      <c r="B24" s="41">
        <v>2</v>
      </c>
      <c r="C24" s="41">
        <v>3</v>
      </c>
      <c r="D24" s="41">
        <v>4</v>
      </c>
      <c r="E24" s="41">
        <v>5</v>
      </c>
      <c r="F24" s="41">
        <v>6</v>
      </c>
      <c r="G24" s="41">
        <v>7</v>
      </c>
      <c r="H24" s="41">
        <v>8</v>
      </c>
      <c r="I24" s="41">
        <v>9</v>
      </c>
      <c r="J24" s="41">
        <v>10</v>
      </c>
      <c r="K24" s="41">
        <v>11</v>
      </c>
      <c r="L24" s="41">
        <v>12</v>
      </c>
      <c r="M24" s="41">
        <v>13</v>
      </c>
      <c r="N24" s="41">
        <v>14</v>
      </c>
      <c r="O24" s="41">
        <v>15</v>
      </c>
      <c r="P24" s="41">
        <v>16</v>
      </c>
      <c r="Q24" s="41">
        <v>17</v>
      </c>
      <c r="R24" s="41">
        <v>18</v>
      </c>
      <c r="S24" s="41">
        <v>19</v>
      </c>
      <c r="T24" s="41">
        <v>20</v>
      </c>
    </row>
    <row r="25" spans="1:113" s="33" customFormat="1" ht="31.5" x14ac:dyDescent="0.25">
      <c r="A25" s="40"/>
      <c r="B25" s="39"/>
      <c r="C25" s="157" t="s">
        <v>555</v>
      </c>
      <c r="D25" s="157" t="s">
        <v>109</v>
      </c>
      <c r="E25" s="157" t="s">
        <v>555</v>
      </c>
      <c r="F25" s="157" t="s">
        <v>555</v>
      </c>
      <c r="G25" s="157" t="s">
        <v>555</v>
      </c>
      <c r="H25" s="157" t="s">
        <v>555</v>
      </c>
      <c r="I25" s="157" t="s">
        <v>555</v>
      </c>
      <c r="J25" s="157" t="s">
        <v>555</v>
      </c>
      <c r="K25" s="38" t="s">
        <v>555</v>
      </c>
      <c r="L25" s="38" t="s">
        <v>555</v>
      </c>
      <c r="M25" s="38" t="s">
        <v>555</v>
      </c>
      <c r="N25" s="38" t="s">
        <v>555</v>
      </c>
      <c r="O25" s="38" t="s">
        <v>555</v>
      </c>
      <c r="P25" s="38" t="s">
        <v>592</v>
      </c>
      <c r="Q25" s="38" t="s">
        <v>555</v>
      </c>
      <c r="R25" s="38" t="s">
        <v>555</v>
      </c>
      <c r="S25" s="38" t="s">
        <v>555</v>
      </c>
      <c r="T25" s="38" t="s">
        <v>555</v>
      </c>
    </row>
    <row r="27" spans="1:113" s="36" customFormat="1" ht="12.75" x14ac:dyDescent="0.2">
      <c r="B27" s="37"/>
      <c r="C27" s="37"/>
      <c r="K27" s="37"/>
    </row>
    <row r="28" spans="1:113" s="36" customFormat="1" x14ac:dyDescent="0.25">
      <c r="B28" s="32" t="s">
        <v>114</v>
      </c>
      <c r="C28" s="32"/>
      <c r="D28" s="32"/>
      <c r="E28" s="32"/>
      <c r="F28" s="32"/>
      <c r="G28" s="32"/>
      <c r="H28" s="32"/>
      <c r="I28" s="32"/>
      <c r="J28" s="32"/>
      <c r="K28" s="32"/>
      <c r="L28" s="32"/>
      <c r="M28" s="32"/>
      <c r="N28" s="32"/>
      <c r="O28" s="32"/>
      <c r="P28" s="32"/>
      <c r="Q28" s="32"/>
      <c r="R28" s="32"/>
    </row>
    <row r="29" spans="1:113" x14ac:dyDescent="0.25">
      <c r="B29" s="306" t="s">
        <v>534</v>
      </c>
      <c r="C29" s="306"/>
      <c r="D29" s="306"/>
      <c r="E29" s="306"/>
      <c r="F29" s="306"/>
      <c r="G29" s="306"/>
      <c r="H29" s="306"/>
      <c r="I29" s="306"/>
      <c r="J29" s="306"/>
      <c r="K29" s="306"/>
      <c r="L29" s="306"/>
      <c r="M29" s="306"/>
      <c r="N29" s="306"/>
      <c r="O29" s="306"/>
      <c r="P29" s="306"/>
      <c r="Q29" s="306"/>
      <c r="R29" s="306"/>
    </row>
    <row r="31" spans="1:113" x14ac:dyDescent="0.25">
      <c r="B31" s="34" t="s">
        <v>497</v>
      </c>
      <c r="C31" s="34"/>
      <c r="D31" s="34"/>
      <c r="E31" s="34"/>
      <c r="H31" s="34"/>
      <c r="I31" s="34"/>
      <c r="J31" s="34"/>
      <c r="K31" s="34"/>
      <c r="L31" s="34"/>
      <c r="M31" s="34"/>
      <c r="N31" s="34"/>
      <c r="O31" s="34"/>
      <c r="P31" s="34"/>
      <c r="Q31" s="34"/>
      <c r="R31" s="34"/>
      <c r="S31" s="35"/>
      <c r="T31" s="35"/>
      <c r="U31" s="35"/>
      <c r="V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35"/>
      <c r="BT31" s="35"/>
      <c r="BU31" s="35"/>
      <c r="BV31" s="35"/>
      <c r="BW31" s="35"/>
      <c r="BX31" s="35"/>
      <c r="BY31" s="35"/>
      <c r="BZ31" s="35"/>
      <c r="CA31" s="35"/>
      <c r="CB31" s="35"/>
      <c r="CC31" s="35"/>
      <c r="CD31" s="35"/>
      <c r="CE31" s="35"/>
      <c r="CF31" s="35"/>
      <c r="CG31" s="35"/>
      <c r="CH31" s="35"/>
      <c r="CI31" s="35"/>
      <c r="CJ31" s="35"/>
      <c r="CK31" s="35"/>
      <c r="CL31" s="35"/>
      <c r="CM31" s="35"/>
      <c r="CN31" s="35"/>
      <c r="CO31" s="35"/>
      <c r="CP31" s="35"/>
      <c r="CQ31" s="35"/>
      <c r="CR31" s="35"/>
      <c r="CS31" s="35"/>
      <c r="CT31" s="35"/>
      <c r="CU31" s="35"/>
      <c r="CV31" s="35"/>
      <c r="CW31" s="35"/>
      <c r="CX31" s="35"/>
      <c r="CY31" s="35"/>
      <c r="CZ31" s="35"/>
      <c r="DA31" s="35"/>
      <c r="DB31" s="35"/>
      <c r="DC31" s="35"/>
      <c r="DD31" s="35"/>
      <c r="DE31" s="35"/>
      <c r="DF31" s="35"/>
      <c r="DG31" s="35"/>
      <c r="DH31" s="35"/>
      <c r="DI31" s="35"/>
    </row>
    <row r="32" spans="1:113" x14ac:dyDescent="0.25">
      <c r="B32" s="34" t="s">
        <v>113</v>
      </c>
      <c r="C32" s="34"/>
      <c r="D32" s="34"/>
      <c r="E32" s="34"/>
      <c r="H32" s="34"/>
      <c r="I32" s="34"/>
      <c r="J32" s="34"/>
      <c r="K32" s="34"/>
      <c r="L32" s="34"/>
      <c r="M32" s="34"/>
      <c r="N32" s="34"/>
      <c r="O32" s="34"/>
      <c r="P32" s="34"/>
      <c r="Q32" s="34"/>
      <c r="R32" s="34"/>
    </row>
    <row r="33" spans="2:113" x14ac:dyDescent="0.25">
      <c r="B33" s="34" t="s">
        <v>112</v>
      </c>
      <c r="C33" s="34"/>
      <c r="D33" s="34"/>
      <c r="E33" s="34"/>
      <c r="H33" s="34"/>
      <c r="I33" s="34"/>
      <c r="J33" s="34"/>
      <c r="K33" s="34"/>
      <c r="L33" s="34"/>
      <c r="M33" s="34"/>
      <c r="N33" s="34"/>
      <c r="O33" s="34"/>
      <c r="P33" s="34"/>
      <c r="Q33" s="34"/>
      <c r="R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c r="DF33" s="33"/>
      <c r="DG33" s="33"/>
      <c r="DH33" s="33"/>
      <c r="DI33" s="33"/>
    </row>
    <row r="34" spans="2:113" x14ac:dyDescent="0.25">
      <c r="B34" s="34" t="s">
        <v>111</v>
      </c>
      <c r="C34" s="34"/>
      <c r="D34" s="34"/>
      <c r="E34" s="34"/>
      <c r="H34" s="34"/>
      <c r="I34" s="34"/>
      <c r="J34" s="34"/>
      <c r="K34" s="34"/>
      <c r="L34" s="34"/>
      <c r="M34" s="34"/>
      <c r="N34" s="34"/>
      <c r="O34" s="34"/>
      <c r="P34" s="34"/>
      <c r="Q34" s="34"/>
      <c r="R34" s="34"/>
      <c r="S34" s="34"/>
      <c r="T34" s="34"/>
      <c r="U34" s="34"/>
      <c r="V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c r="DF34" s="33"/>
      <c r="DG34" s="33"/>
      <c r="DH34" s="33"/>
      <c r="DI34" s="33"/>
    </row>
    <row r="35" spans="2:113" x14ac:dyDescent="0.25">
      <c r="B35" s="34" t="s">
        <v>110</v>
      </c>
      <c r="C35" s="34"/>
      <c r="D35" s="34"/>
      <c r="E35" s="34"/>
      <c r="H35" s="34"/>
      <c r="I35" s="34"/>
      <c r="J35" s="34"/>
      <c r="K35" s="34"/>
      <c r="L35" s="34"/>
      <c r="M35" s="34"/>
      <c r="N35" s="34"/>
      <c r="O35" s="34"/>
      <c r="P35" s="34"/>
      <c r="Q35" s="34"/>
      <c r="R35" s="34"/>
      <c r="S35" s="34"/>
      <c r="T35" s="34"/>
      <c r="U35" s="34"/>
      <c r="V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row>
    <row r="36" spans="2:113" x14ac:dyDescent="0.25">
      <c r="B36" s="34" t="s">
        <v>109</v>
      </c>
      <c r="C36" s="34"/>
      <c r="D36" s="34"/>
      <c r="E36" s="34"/>
      <c r="H36" s="34"/>
      <c r="I36" s="34"/>
      <c r="J36" s="34"/>
      <c r="K36" s="34"/>
      <c r="L36" s="34"/>
      <c r="M36" s="34"/>
      <c r="N36" s="34"/>
      <c r="O36" s="34"/>
      <c r="P36" s="34"/>
      <c r="Q36" s="34"/>
      <c r="R36" s="34"/>
      <c r="S36" s="34"/>
      <c r="T36" s="34"/>
      <c r="U36" s="34"/>
      <c r="V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row>
    <row r="37" spans="2:113" x14ac:dyDescent="0.25">
      <c r="B37" s="34" t="s">
        <v>108</v>
      </c>
      <c r="C37" s="34"/>
      <c r="D37" s="34"/>
      <c r="E37" s="34"/>
      <c r="H37" s="34"/>
      <c r="I37" s="34"/>
      <c r="J37" s="34"/>
      <c r="K37" s="34"/>
      <c r="L37" s="34"/>
      <c r="M37" s="34"/>
      <c r="N37" s="34"/>
      <c r="O37" s="34"/>
      <c r="P37" s="34"/>
      <c r="Q37" s="34"/>
      <c r="R37" s="34"/>
      <c r="S37" s="34"/>
      <c r="T37" s="34"/>
      <c r="U37" s="34"/>
      <c r="V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row>
    <row r="38" spans="2:113" x14ac:dyDescent="0.25">
      <c r="B38" s="34" t="s">
        <v>107</v>
      </c>
      <c r="C38" s="34"/>
      <c r="D38" s="34"/>
      <c r="E38" s="34"/>
      <c r="H38" s="34"/>
      <c r="I38" s="34"/>
      <c r="J38" s="34"/>
      <c r="K38" s="34"/>
      <c r="L38" s="34"/>
      <c r="M38" s="34"/>
      <c r="N38" s="34"/>
      <c r="O38" s="34"/>
      <c r="P38" s="34"/>
      <c r="Q38" s="34"/>
      <c r="R38" s="34"/>
      <c r="S38" s="34"/>
      <c r="T38" s="34"/>
      <c r="U38" s="34"/>
      <c r="V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row>
    <row r="39" spans="2:113" x14ac:dyDescent="0.25">
      <c r="B39" s="34" t="s">
        <v>106</v>
      </c>
      <c r="C39" s="34"/>
      <c r="D39" s="34"/>
      <c r="E39" s="34"/>
      <c r="H39" s="34"/>
      <c r="I39" s="34"/>
      <c r="J39" s="34"/>
      <c r="K39" s="34"/>
      <c r="L39" s="34"/>
      <c r="M39" s="34"/>
      <c r="N39" s="34"/>
      <c r="O39" s="34"/>
      <c r="P39" s="34"/>
      <c r="Q39" s="34"/>
      <c r="R39" s="34"/>
      <c r="S39" s="34"/>
      <c r="T39" s="34"/>
      <c r="U39" s="34"/>
      <c r="V39" s="34"/>
      <c r="AN39" s="34"/>
      <c r="AO39" s="34"/>
      <c r="AP39" s="34"/>
      <c r="AQ39" s="34"/>
      <c r="AR39" s="34"/>
      <c r="AS39" s="34"/>
      <c r="AT39" s="34"/>
      <c r="AU39" s="34"/>
      <c r="AV39" s="34"/>
      <c r="AW39" s="34"/>
      <c r="AX39" s="34"/>
      <c r="AY39" s="34"/>
      <c r="AZ39" s="34"/>
      <c r="BA39" s="34"/>
      <c r="BB39" s="34"/>
      <c r="BC39" s="34"/>
      <c r="BD39" s="34"/>
      <c r="BE39" s="34"/>
      <c r="BF39" s="34"/>
      <c r="BG39" s="34"/>
      <c r="BH39" s="34"/>
      <c r="BI39" s="34"/>
      <c r="BJ39" s="34"/>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row>
    <row r="40" spans="2:113" x14ac:dyDescent="0.25">
      <c r="B40" s="34" t="s">
        <v>105</v>
      </c>
      <c r="C40" s="34"/>
      <c r="D40" s="34"/>
      <c r="E40" s="34"/>
      <c r="H40" s="34"/>
      <c r="I40" s="34"/>
      <c r="J40" s="34"/>
      <c r="K40" s="34"/>
      <c r="L40" s="34"/>
      <c r="M40" s="34"/>
      <c r="N40" s="34"/>
      <c r="O40" s="34"/>
      <c r="P40" s="34"/>
      <c r="Q40" s="34"/>
      <c r="R40" s="34"/>
      <c r="S40" s="34"/>
      <c r="T40" s="34"/>
      <c r="U40" s="34"/>
      <c r="V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row>
    <row r="41" spans="2:113" x14ac:dyDescent="0.25">
      <c r="Q41" s="34"/>
      <c r="R41" s="34"/>
      <c r="S41" s="34"/>
      <c r="T41" s="34"/>
      <c r="U41" s="34"/>
      <c r="V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row>
    <row r="42" spans="2:113" x14ac:dyDescent="0.25">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c r="BG42" s="34"/>
      <c r="BH42" s="34"/>
      <c r="BI42" s="34"/>
      <c r="BJ42" s="34"/>
      <c r="BK42" s="33"/>
      <c r="BL42" s="33"/>
      <c r="BM42" s="33"/>
      <c r="BN42" s="33"/>
      <c r="BO42" s="33"/>
      <c r="BP42" s="33"/>
      <c r="BQ42" s="33"/>
      <c r="BR42" s="33"/>
      <c r="BS42" s="33"/>
      <c r="BT42" s="33"/>
      <c r="BU42" s="33"/>
      <c r="BV42" s="33"/>
      <c r="BW42" s="33"/>
      <c r="BX42" s="33"/>
      <c r="BY42" s="33"/>
      <c r="BZ42" s="33"/>
      <c r="CA42" s="33"/>
      <c r="CB42" s="33"/>
      <c r="CC42" s="33"/>
      <c r="CD42" s="33"/>
      <c r="CE42" s="33"/>
      <c r="CF42" s="33"/>
      <c r="CG42" s="33"/>
      <c r="CH42" s="33"/>
      <c r="CI42" s="33"/>
      <c r="CJ42" s="33"/>
      <c r="CK42" s="33"/>
      <c r="CL42" s="33"/>
      <c r="CM42" s="33"/>
      <c r="CN42" s="33"/>
      <c r="CO42" s="33"/>
      <c r="CP42" s="33"/>
      <c r="CQ42" s="33"/>
      <c r="CR42" s="33"/>
      <c r="CS42" s="33"/>
      <c r="CT42" s="33"/>
      <c r="CU42" s="33"/>
      <c r="CV42" s="33"/>
      <c r="CW42" s="33"/>
      <c r="CX42" s="33"/>
      <c r="CY42" s="33"/>
      <c r="CZ42" s="33"/>
      <c r="DA42" s="33"/>
      <c r="DB42" s="33"/>
      <c r="DC42" s="33"/>
      <c r="DD42" s="33"/>
      <c r="DE42" s="33"/>
      <c r="DF42" s="33"/>
      <c r="DG42" s="33"/>
      <c r="DH42" s="33"/>
      <c r="DI42" s="33"/>
    </row>
  </sheetData>
  <customSheetViews>
    <customSheetView guid="{C290BBE0-3C98-461A-94BD-C632345D89F6}" scale="85" showPageBreaks="1" fitToPage="1" printArea="1" view="pageBreakPreview" topLeftCell="A20">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7">
      <selection activeCell="B29" sqref="B29:R29"/>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39B71E68-BF27-4D0E-9B8B-6F4286FA19B0}" scale="85" showPageBreaks="1" fitToPage="1" printArea="1" view="pageBreakPreview" topLeftCell="A20">
      <selection activeCell="D25" sqref="D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53"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topLeftCell="A4" zoomScale="55" zoomScaleSheetLayoutView="55" workbookViewId="0">
      <selection activeCell="A5" sqref="A5:L5"/>
    </sheetView>
  </sheetViews>
  <sheetFormatPr defaultColWidth="10.7109375" defaultRowHeight="15.75" x14ac:dyDescent="0.25"/>
  <cols>
    <col min="1" max="3" width="10.7109375" style="32"/>
    <col min="4" max="4" width="11.5703125" style="32" customWidth="1"/>
    <col min="5" max="5" width="11.85546875" style="32" customWidth="1"/>
    <col min="6" max="6" width="8.7109375" style="32" customWidth="1"/>
    <col min="7" max="7" width="10.28515625" style="32" customWidth="1"/>
    <col min="8" max="8" width="8.7109375" style="32" customWidth="1"/>
    <col min="9" max="9" width="8.28515625" style="32" customWidth="1"/>
    <col min="10" max="10" width="20.140625" style="32" customWidth="1"/>
    <col min="11" max="11" width="11.140625" style="32" customWidth="1"/>
    <col min="12" max="12" width="8.85546875" style="32" customWidth="1"/>
    <col min="13" max="13" width="8.7109375" style="32" customWidth="1"/>
    <col min="14" max="14" width="13.7109375" style="32" customWidth="1"/>
    <col min="15" max="16" width="8.7109375" style="32" customWidth="1"/>
    <col min="17" max="17" width="11.85546875" style="32" customWidth="1"/>
    <col min="18" max="18" width="12" style="32" customWidth="1"/>
    <col min="19" max="19" width="18.28515625" style="32" customWidth="1"/>
    <col min="20" max="20" width="22.42578125" style="32" customWidth="1"/>
    <col min="21" max="21" width="30.7109375" style="32" customWidth="1"/>
    <col min="22" max="23" width="8.7109375" style="32" customWidth="1"/>
    <col min="24" max="24" width="24.5703125" style="32" customWidth="1"/>
    <col min="25" max="25" width="15.28515625" style="32" customWidth="1"/>
    <col min="26" max="26" width="18.5703125" style="32" customWidth="1"/>
    <col min="27" max="27" width="19.140625" style="32" customWidth="1"/>
    <col min="28" max="240" width="10.7109375" style="32"/>
    <col min="241" max="242" width="15.7109375" style="32" customWidth="1"/>
    <col min="243" max="245" width="14.7109375" style="32" customWidth="1"/>
    <col min="246" max="249" width="13.7109375" style="32" customWidth="1"/>
    <col min="250" max="253" width="15.7109375" style="32" customWidth="1"/>
    <col min="254" max="254" width="22.85546875" style="32" customWidth="1"/>
    <col min="255" max="255" width="20.7109375" style="32" customWidth="1"/>
    <col min="256" max="256" width="17.7109375" style="32" customWidth="1"/>
    <col min="257" max="265" width="14.7109375" style="32" customWidth="1"/>
    <col min="266" max="496" width="10.7109375" style="32"/>
    <col min="497" max="498" width="15.7109375" style="32" customWidth="1"/>
    <col min="499" max="501" width="14.7109375" style="32" customWidth="1"/>
    <col min="502" max="505" width="13.7109375" style="32" customWidth="1"/>
    <col min="506" max="509" width="15.7109375" style="32" customWidth="1"/>
    <col min="510" max="510" width="22.85546875" style="32" customWidth="1"/>
    <col min="511" max="511" width="20.7109375" style="32" customWidth="1"/>
    <col min="512" max="512" width="17.7109375" style="32" customWidth="1"/>
    <col min="513" max="521" width="14.7109375" style="32" customWidth="1"/>
    <col min="522" max="752" width="10.7109375" style="32"/>
    <col min="753" max="754" width="15.7109375" style="32" customWidth="1"/>
    <col min="755" max="757" width="14.7109375" style="32" customWidth="1"/>
    <col min="758" max="761" width="13.7109375" style="32" customWidth="1"/>
    <col min="762" max="765" width="15.7109375" style="32" customWidth="1"/>
    <col min="766" max="766" width="22.85546875" style="32" customWidth="1"/>
    <col min="767" max="767" width="20.7109375" style="32" customWidth="1"/>
    <col min="768" max="768" width="17.7109375" style="32" customWidth="1"/>
    <col min="769" max="777" width="14.7109375" style="32" customWidth="1"/>
    <col min="778" max="1008" width="10.7109375" style="32"/>
    <col min="1009" max="1010" width="15.7109375" style="32" customWidth="1"/>
    <col min="1011" max="1013" width="14.7109375" style="32" customWidth="1"/>
    <col min="1014" max="1017" width="13.7109375" style="32" customWidth="1"/>
    <col min="1018" max="1021" width="15.7109375" style="32" customWidth="1"/>
    <col min="1022" max="1022" width="22.85546875" style="32" customWidth="1"/>
    <col min="1023" max="1023" width="20.7109375" style="32" customWidth="1"/>
    <col min="1024" max="1024" width="17.7109375" style="32" customWidth="1"/>
    <col min="1025" max="1033" width="14.7109375" style="32" customWidth="1"/>
    <col min="1034" max="1264" width="10.7109375" style="32"/>
    <col min="1265" max="1266" width="15.7109375" style="32" customWidth="1"/>
    <col min="1267" max="1269" width="14.7109375" style="32" customWidth="1"/>
    <col min="1270" max="1273" width="13.7109375" style="32" customWidth="1"/>
    <col min="1274" max="1277" width="15.7109375" style="32" customWidth="1"/>
    <col min="1278" max="1278" width="22.85546875" style="32" customWidth="1"/>
    <col min="1279" max="1279" width="20.7109375" style="32" customWidth="1"/>
    <col min="1280" max="1280" width="17.7109375" style="32" customWidth="1"/>
    <col min="1281" max="1289" width="14.7109375" style="32" customWidth="1"/>
    <col min="1290" max="1520" width="10.7109375" style="32"/>
    <col min="1521" max="1522" width="15.7109375" style="32" customWidth="1"/>
    <col min="1523" max="1525" width="14.7109375" style="32" customWidth="1"/>
    <col min="1526" max="1529" width="13.7109375" style="32" customWidth="1"/>
    <col min="1530" max="1533" width="15.7109375" style="32" customWidth="1"/>
    <col min="1534" max="1534" width="22.85546875" style="32" customWidth="1"/>
    <col min="1535" max="1535" width="20.7109375" style="32" customWidth="1"/>
    <col min="1536" max="1536" width="17.7109375" style="32" customWidth="1"/>
    <col min="1537" max="1545" width="14.7109375" style="32" customWidth="1"/>
    <col min="1546" max="1776" width="10.7109375" style="32"/>
    <col min="1777" max="1778" width="15.7109375" style="32" customWidth="1"/>
    <col min="1779" max="1781" width="14.7109375" style="32" customWidth="1"/>
    <col min="1782" max="1785" width="13.7109375" style="32" customWidth="1"/>
    <col min="1786" max="1789" width="15.7109375" style="32" customWidth="1"/>
    <col min="1790" max="1790" width="22.85546875" style="32" customWidth="1"/>
    <col min="1791" max="1791" width="20.7109375" style="32" customWidth="1"/>
    <col min="1792" max="1792" width="17.7109375" style="32" customWidth="1"/>
    <col min="1793" max="1801" width="14.7109375" style="32" customWidth="1"/>
    <col min="1802" max="2032" width="10.7109375" style="32"/>
    <col min="2033" max="2034" width="15.7109375" style="32" customWidth="1"/>
    <col min="2035" max="2037" width="14.7109375" style="32" customWidth="1"/>
    <col min="2038" max="2041" width="13.7109375" style="32" customWidth="1"/>
    <col min="2042" max="2045" width="15.7109375" style="32" customWidth="1"/>
    <col min="2046" max="2046" width="22.85546875" style="32" customWidth="1"/>
    <col min="2047" max="2047" width="20.7109375" style="32" customWidth="1"/>
    <col min="2048" max="2048" width="17.7109375" style="32" customWidth="1"/>
    <col min="2049" max="2057" width="14.7109375" style="32" customWidth="1"/>
    <col min="2058" max="2288" width="10.7109375" style="32"/>
    <col min="2289" max="2290" width="15.7109375" style="32" customWidth="1"/>
    <col min="2291" max="2293" width="14.7109375" style="32" customWidth="1"/>
    <col min="2294" max="2297" width="13.7109375" style="32" customWidth="1"/>
    <col min="2298" max="2301" width="15.7109375" style="32" customWidth="1"/>
    <col min="2302" max="2302" width="22.85546875" style="32" customWidth="1"/>
    <col min="2303" max="2303" width="20.7109375" style="32" customWidth="1"/>
    <col min="2304" max="2304" width="17.7109375" style="32" customWidth="1"/>
    <col min="2305" max="2313" width="14.7109375" style="32" customWidth="1"/>
    <col min="2314" max="2544" width="10.7109375" style="32"/>
    <col min="2545" max="2546" width="15.7109375" style="32" customWidth="1"/>
    <col min="2547" max="2549" width="14.7109375" style="32" customWidth="1"/>
    <col min="2550" max="2553" width="13.7109375" style="32" customWidth="1"/>
    <col min="2554" max="2557" width="15.7109375" style="32" customWidth="1"/>
    <col min="2558" max="2558" width="22.85546875" style="32" customWidth="1"/>
    <col min="2559" max="2559" width="20.7109375" style="32" customWidth="1"/>
    <col min="2560" max="2560" width="17.7109375" style="32" customWidth="1"/>
    <col min="2561" max="2569" width="14.7109375" style="32" customWidth="1"/>
    <col min="2570" max="2800" width="10.7109375" style="32"/>
    <col min="2801" max="2802" width="15.7109375" style="32" customWidth="1"/>
    <col min="2803" max="2805" width="14.7109375" style="32" customWidth="1"/>
    <col min="2806" max="2809" width="13.7109375" style="32" customWidth="1"/>
    <col min="2810" max="2813" width="15.7109375" style="32" customWidth="1"/>
    <col min="2814" max="2814" width="22.85546875" style="32" customWidth="1"/>
    <col min="2815" max="2815" width="20.7109375" style="32" customWidth="1"/>
    <col min="2816" max="2816" width="17.7109375" style="32" customWidth="1"/>
    <col min="2817" max="2825" width="14.7109375" style="32" customWidth="1"/>
    <col min="2826" max="3056" width="10.7109375" style="32"/>
    <col min="3057" max="3058" width="15.7109375" style="32" customWidth="1"/>
    <col min="3059" max="3061" width="14.7109375" style="32" customWidth="1"/>
    <col min="3062" max="3065" width="13.7109375" style="32" customWidth="1"/>
    <col min="3066" max="3069" width="15.7109375" style="32" customWidth="1"/>
    <col min="3070" max="3070" width="22.85546875" style="32" customWidth="1"/>
    <col min="3071" max="3071" width="20.7109375" style="32" customWidth="1"/>
    <col min="3072" max="3072" width="17.7109375" style="32" customWidth="1"/>
    <col min="3073" max="3081" width="14.7109375" style="32" customWidth="1"/>
    <col min="3082" max="3312" width="10.7109375" style="32"/>
    <col min="3313" max="3314" width="15.7109375" style="32" customWidth="1"/>
    <col min="3315" max="3317" width="14.7109375" style="32" customWidth="1"/>
    <col min="3318" max="3321" width="13.7109375" style="32" customWidth="1"/>
    <col min="3322" max="3325" width="15.7109375" style="32" customWidth="1"/>
    <col min="3326" max="3326" width="22.85546875" style="32" customWidth="1"/>
    <col min="3327" max="3327" width="20.7109375" style="32" customWidth="1"/>
    <col min="3328" max="3328" width="17.7109375" style="32" customWidth="1"/>
    <col min="3329" max="3337" width="14.7109375" style="32" customWidth="1"/>
    <col min="3338" max="3568" width="10.7109375" style="32"/>
    <col min="3569" max="3570" width="15.7109375" style="32" customWidth="1"/>
    <col min="3571" max="3573" width="14.7109375" style="32" customWidth="1"/>
    <col min="3574" max="3577" width="13.7109375" style="32" customWidth="1"/>
    <col min="3578" max="3581" width="15.7109375" style="32" customWidth="1"/>
    <col min="3582" max="3582" width="22.85546875" style="32" customWidth="1"/>
    <col min="3583" max="3583" width="20.7109375" style="32" customWidth="1"/>
    <col min="3584" max="3584" width="17.7109375" style="32" customWidth="1"/>
    <col min="3585" max="3593" width="14.7109375" style="32" customWidth="1"/>
    <col min="3594" max="3824" width="10.7109375" style="32"/>
    <col min="3825" max="3826" width="15.7109375" style="32" customWidth="1"/>
    <col min="3827" max="3829" width="14.7109375" style="32" customWidth="1"/>
    <col min="3830" max="3833" width="13.7109375" style="32" customWidth="1"/>
    <col min="3834" max="3837" width="15.7109375" style="32" customWidth="1"/>
    <col min="3838" max="3838" width="22.85546875" style="32" customWidth="1"/>
    <col min="3839" max="3839" width="20.7109375" style="32" customWidth="1"/>
    <col min="3840" max="3840" width="17.7109375" style="32" customWidth="1"/>
    <col min="3841" max="3849" width="14.7109375" style="32" customWidth="1"/>
    <col min="3850" max="4080" width="10.7109375" style="32"/>
    <col min="4081" max="4082" width="15.7109375" style="32" customWidth="1"/>
    <col min="4083" max="4085" width="14.7109375" style="32" customWidth="1"/>
    <col min="4086" max="4089" width="13.7109375" style="32" customWidth="1"/>
    <col min="4090" max="4093" width="15.7109375" style="32" customWidth="1"/>
    <col min="4094" max="4094" width="22.85546875" style="32" customWidth="1"/>
    <col min="4095" max="4095" width="20.7109375" style="32" customWidth="1"/>
    <col min="4096" max="4096" width="17.7109375" style="32" customWidth="1"/>
    <col min="4097" max="4105" width="14.7109375" style="32" customWidth="1"/>
    <col min="4106" max="4336" width="10.7109375" style="32"/>
    <col min="4337" max="4338" width="15.7109375" style="32" customWidth="1"/>
    <col min="4339" max="4341" width="14.7109375" style="32" customWidth="1"/>
    <col min="4342" max="4345" width="13.7109375" style="32" customWidth="1"/>
    <col min="4346" max="4349" width="15.7109375" style="32" customWidth="1"/>
    <col min="4350" max="4350" width="22.85546875" style="32" customWidth="1"/>
    <col min="4351" max="4351" width="20.7109375" style="32" customWidth="1"/>
    <col min="4352" max="4352" width="17.7109375" style="32" customWidth="1"/>
    <col min="4353" max="4361" width="14.7109375" style="32" customWidth="1"/>
    <col min="4362" max="4592" width="10.7109375" style="32"/>
    <col min="4593" max="4594" width="15.7109375" style="32" customWidth="1"/>
    <col min="4595" max="4597" width="14.7109375" style="32" customWidth="1"/>
    <col min="4598" max="4601" width="13.7109375" style="32" customWidth="1"/>
    <col min="4602" max="4605" width="15.7109375" style="32" customWidth="1"/>
    <col min="4606" max="4606" width="22.85546875" style="32" customWidth="1"/>
    <col min="4607" max="4607" width="20.7109375" style="32" customWidth="1"/>
    <col min="4608" max="4608" width="17.7109375" style="32" customWidth="1"/>
    <col min="4609" max="4617" width="14.7109375" style="32" customWidth="1"/>
    <col min="4618" max="4848" width="10.7109375" style="32"/>
    <col min="4849" max="4850" width="15.7109375" style="32" customWidth="1"/>
    <col min="4851" max="4853" width="14.7109375" style="32" customWidth="1"/>
    <col min="4854" max="4857" width="13.7109375" style="32" customWidth="1"/>
    <col min="4858" max="4861" width="15.7109375" style="32" customWidth="1"/>
    <col min="4862" max="4862" width="22.85546875" style="32" customWidth="1"/>
    <col min="4863" max="4863" width="20.7109375" style="32" customWidth="1"/>
    <col min="4864" max="4864" width="17.7109375" style="32" customWidth="1"/>
    <col min="4865" max="4873" width="14.7109375" style="32" customWidth="1"/>
    <col min="4874" max="5104" width="10.7109375" style="32"/>
    <col min="5105" max="5106" width="15.7109375" style="32" customWidth="1"/>
    <col min="5107" max="5109" width="14.7109375" style="32" customWidth="1"/>
    <col min="5110" max="5113" width="13.7109375" style="32" customWidth="1"/>
    <col min="5114" max="5117" width="15.7109375" style="32" customWidth="1"/>
    <col min="5118" max="5118" width="22.85546875" style="32" customWidth="1"/>
    <col min="5119" max="5119" width="20.7109375" style="32" customWidth="1"/>
    <col min="5120" max="5120" width="17.7109375" style="32" customWidth="1"/>
    <col min="5121" max="5129" width="14.7109375" style="32" customWidth="1"/>
    <col min="5130" max="5360" width="10.7109375" style="32"/>
    <col min="5361" max="5362" width="15.7109375" style="32" customWidth="1"/>
    <col min="5363" max="5365" width="14.7109375" style="32" customWidth="1"/>
    <col min="5366" max="5369" width="13.7109375" style="32" customWidth="1"/>
    <col min="5370" max="5373" width="15.7109375" style="32" customWidth="1"/>
    <col min="5374" max="5374" width="22.85546875" style="32" customWidth="1"/>
    <col min="5375" max="5375" width="20.7109375" style="32" customWidth="1"/>
    <col min="5376" max="5376" width="17.7109375" style="32" customWidth="1"/>
    <col min="5377" max="5385" width="14.7109375" style="32" customWidth="1"/>
    <col min="5386" max="5616" width="10.7109375" style="32"/>
    <col min="5617" max="5618" width="15.7109375" style="32" customWidth="1"/>
    <col min="5619" max="5621" width="14.7109375" style="32" customWidth="1"/>
    <col min="5622" max="5625" width="13.7109375" style="32" customWidth="1"/>
    <col min="5626" max="5629" width="15.7109375" style="32" customWidth="1"/>
    <col min="5630" max="5630" width="22.85546875" style="32" customWidth="1"/>
    <col min="5631" max="5631" width="20.7109375" style="32" customWidth="1"/>
    <col min="5632" max="5632" width="17.7109375" style="32" customWidth="1"/>
    <col min="5633" max="5641" width="14.7109375" style="32" customWidth="1"/>
    <col min="5642" max="5872" width="10.7109375" style="32"/>
    <col min="5873" max="5874" width="15.7109375" style="32" customWidth="1"/>
    <col min="5875" max="5877" width="14.7109375" style="32" customWidth="1"/>
    <col min="5878" max="5881" width="13.7109375" style="32" customWidth="1"/>
    <col min="5882" max="5885" width="15.7109375" style="32" customWidth="1"/>
    <col min="5886" max="5886" width="22.85546875" style="32" customWidth="1"/>
    <col min="5887" max="5887" width="20.7109375" style="32" customWidth="1"/>
    <col min="5888" max="5888" width="17.7109375" style="32" customWidth="1"/>
    <col min="5889" max="5897" width="14.7109375" style="32" customWidth="1"/>
    <col min="5898" max="6128" width="10.7109375" style="32"/>
    <col min="6129" max="6130" width="15.7109375" style="32" customWidth="1"/>
    <col min="6131" max="6133" width="14.7109375" style="32" customWidth="1"/>
    <col min="6134" max="6137" width="13.7109375" style="32" customWidth="1"/>
    <col min="6138" max="6141" width="15.7109375" style="32" customWidth="1"/>
    <col min="6142" max="6142" width="22.85546875" style="32" customWidth="1"/>
    <col min="6143" max="6143" width="20.7109375" style="32" customWidth="1"/>
    <col min="6144" max="6144" width="17.7109375" style="32" customWidth="1"/>
    <col min="6145" max="6153" width="14.7109375" style="32" customWidth="1"/>
    <col min="6154" max="6384" width="10.7109375" style="32"/>
    <col min="6385" max="6386" width="15.7109375" style="32" customWidth="1"/>
    <col min="6387" max="6389" width="14.7109375" style="32" customWidth="1"/>
    <col min="6390" max="6393" width="13.7109375" style="32" customWidth="1"/>
    <col min="6394" max="6397" width="15.7109375" style="32" customWidth="1"/>
    <col min="6398" max="6398" width="22.85546875" style="32" customWidth="1"/>
    <col min="6399" max="6399" width="20.7109375" style="32" customWidth="1"/>
    <col min="6400" max="6400" width="17.7109375" style="32" customWidth="1"/>
    <col min="6401" max="6409" width="14.7109375" style="32" customWidth="1"/>
    <col min="6410" max="6640" width="10.7109375" style="32"/>
    <col min="6641" max="6642" width="15.7109375" style="32" customWidth="1"/>
    <col min="6643" max="6645" width="14.7109375" style="32" customWidth="1"/>
    <col min="6646" max="6649" width="13.7109375" style="32" customWidth="1"/>
    <col min="6650" max="6653" width="15.7109375" style="32" customWidth="1"/>
    <col min="6654" max="6654" width="22.85546875" style="32" customWidth="1"/>
    <col min="6655" max="6655" width="20.7109375" style="32" customWidth="1"/>
    <col min="6656" max="6656" width="17.7109375" style="32" customWidth="1"/>
    <col min="6657" max="6665" width="14.7109375" style="32" customWidth="1"/>
    <col min="6666" max="6896" width="10.7109375" style="32"/>
    <col min="6897" max="6898" width="15.7109375" style="32" customWidth="1"/>
    <col min="6899" max="6901" width="14.7109375" style="32" customWidth="1"/>
    <col min="6902" max="6905" width="13.7109375" style="32" customWidth="1"/>
    <col min="6906" max="6909" width="15.7109375" style="32" customWidth="1"/>
    <col min="6910" max="6910" width="22.85546875" style="32" customWidth="1"/>
    <col min="6911" max="6911" width="20.7109375" style="32" customWidth="1"/>
    <col min="6912" max="6912" width="17.7109375" style="32" customWidth="1"/>
    <col min="6913" max="6921" width="14.7109375" style="32" customWidth="1"/>
    <col min="6922" max="7152" width="10.7109375" style="32"/>
    <col min="7153" max="7154" width="15.7109375" style="32" customWidth="1"/>
    <col min="7155" max="7157" width="14.7109375" style="32" customWidth="1"/>
    <col min="7158" max="7161" width="13.7109375" style="32" customWidth="1"/>
    <col min="7162" max="7165" width="15.7109375" style="32" customWidth="1"/>
    <col min="7166" max="7166" width="22.85546875" style="32" customWidth="1"/>
    <col min="7167" max="7167" width="20.7109375" style="32" customWidth="1"/>
    <col min="7168" max="7168" width="17.7109375" style="32" customWidth="1"/>
    <col min="7169" max="7177" width="14.7109375" style="32" customWidth="1"/>
    <col min="7178" max="7408" width="10.7109375" style="32"/>
    <col min="7409" max="7410" width="15.7109375" style="32" customWidth="1"/>
    <col min="7411" max="7413" width="14.7109375" style="32" customWidth="1"/>
    <col min="7414" max="7417" width="13.7109375" style="32" customWidth="1"/>
    <col min="7418" max="7421" width="15.7109375" style="32" customWidth="1"/>
    <col min="7422" max="7422" width="22.85546875" style="32" customWidth="1"/>
    <col min="7423" max="7423" width="20.7109375" style="32" customWidth="1"/>
    <col min="7424" max="7424" width="17.7109375" style="32" customWidth="1"/>
    <col min="7425" max="7433" width="14.7109375" style="32" customWidth="1"/>
    <col min="7434" max="7664" width="10.7109375" style="32"/>
    <col min="7665" max="7666" width="15.7109375" style="32" customWidth="1"/>
    <col min="7667" max="7669" width="14.7109375" style="32" customWidth="1"/>
    <col min="7670" max="7673" width="13.7109375" style="32" customWidth="1"/>
    <col min="7674" max="7677" width="15.7109375" style="32" customWidth="1"/>
    <col min="7678" max="7678" width="22.85546875" style="32" customWidth="1"/>
    <col min="7679" max="7679" width="20.7109375" style="32" customWidth="1"/>
    <col min="7680" max="7680" width="17.7109375" style="32" customWidth="1"/>
    <col min="7681" max="7689" width="14.7109375" style="32" customWidth="1"/>
    <col min="7690" max="7920" width="10.7109375" style="32"/>
    <col min="7921" max="7922" width="15.7109375" style="32" customWidth="1"/>
    <col min="7923" max="7925" width="14.7109375" style="32" customWidth="1"/>
    <col min="7926" max="7929" width="13.7109375" style="32" customWidth="1"/>
    <col min="7930" max="7933" width="15.7109375" style="32" customWidth="1"/>
    <col min="7934" max="7934" width="22.85546875" style="32" customWidth="1"/>
    <col min="7935" max="7935" width="20.7109375" style="32" customWidth="1"/>
    <col min="7936" max="7936" width="17.7109375" style="32" customWidth="1"/>
    <col min="7937" max="7945" width="14.7109375" style="32" customWidth="1"/>
    <col min="7946" max="8176" width="10.7109375" style="32"/>
    <col min="8177" max="8178" width="15.7109375" style="32" customWidth="1"/>
    <col min="8179" max="8181" width="14.7109375" style="32" customWidth="1"/>
    <col min="8182" max="8185" width="13.7109375" style="32" customWidth="1"/>
    <col min="8186" max="8189" width="15.7109375" style="32" customWidth="1"/>
    <col min="8190" max="8190" width="22.85546875" style="32" customWidth="1"/>
    <col min="8191" max="8191" width="20.7109375" style="32" customWidth="1"/>
    <col min="8192" max="8192" width="17.7109375" style="32" customWidth="1"/>
    <col min="8193" max="8201" width="14.7109375" style="32" customWidth="1"/>
    <col min="8202" max="8432" width="10.7109375" style="32"/>
    <col min="8433" max="8434" width="15.7109375" style="32" customWidth="1"/>
    <col min="8435" max="8437" width="14.7109375" style="32" customWidth="1"/>
    <col min="8438" max="8441" width="13.7109375" style="32" customWidth="1"/>
    <col min="8442" max="8445" width="15.7109375" style="32" customWidth="1"/>
    <col min="8446" max="8446" width="22.85546875" style="32" customWidth="1"/>
    <col min="8447" max="8447" width="20.7109375" style="32" customWidth="1"/>
    <col min="8448" max="8448" width="17.7109375" style="32" customWidth="1"/>
    <col min="8449" max="8457" width="14.7109375" style="32" customWidth="1"/>
    <col min="8458" max="8688" width="10.7109375" style="32"/>
    <col min="8689" max="8690" width="15.7109375" style="32" customWidth="1"/>
    <col min="8691" max="8693" width="14.7109375" style="32" customWidth="1"/>
    <col min="8694" max="8697" width="13.7109375" style="32" customWidth="1"/>
    <col min="8698" max="8701" width="15.7109375" style="32" customWidth="1"/>
    <col min="8702" max="8702" width="22.85546875" style="32" customWidth="1"/>
    <col min="8703" max="8703" width="20.7109375" style="32" customWidth="1"/>
    <col min="8704" max="8704" width="17.7109375" style="32" customWidth="1"/>
    <col min="8705" max="8713" width="14.7109375" style="32" customWidth="1"/>
    <col min="8714" max="8944" width="10.7109375" style="32"/>
    <col min="8945" max="8946" width="15.7109375" style="32" customWidth="1"/>
    <col min="8947" max="8949" width="14.7109375" style="32" customWidth="1"/>
    <col min="8950" max="8953" width="13.7109375" style="32" customWidth="1"/>
    <col min="8954" max="8957" width="15.7109375" style="32" customWidth="1"/>
    <col min="8958" max="8958" width="22.85546875" style="32" customWidth="1"/>
    <col min="8959" max="8959" width="20.7109375" style="32" customWidth="1"/>
    <col min="8960" max="8960" width="17.7109375" style="32" customWidth="1"/>
    <col min="8961" max="8969" width="14.7109375" style="32" customWidth="1"/>
    <col min="8970" max="9200" width="10.7109375" style="32"/>
    <col min="9201" max="9202" width="15.7109375" style="32" customWidth="1"/>
    <col min="9203" max="9205" width="14.7109375" style="32" customWidth="1"/>
    <col min="9206" max="9209" width="13.7109375" style="32" customWidth="1"/>
    <col min="9210" max="9213" width="15.7109375" style="32" customWidth="1"/>
    <col min="9214" max="9214" width="22.85546875" style="32" customWidth="1"/>
    <col min="9215" max="9215" width="20.7109375" style="32" customWidth="1"/>
    <col min="9216" max="9216" width="17.7109375" style="32" customWidth="1"/>
    <col min="9217" max="9225" width="14.7109375" style="32" customWidth="1"/>
    <col min="9226" max="9456" width="10.7109375" style="32"/>
    <col min="9457" max="9458" width="15.7109375" style="32" customWidth="1"/>
    <col min="9459" max="9461" width="14.7109375" style="32" customWidth="1"/>
    <col min="9462" max="9465" width="13.7109375" style="32" customWidth="1"/>
    <col min="9466" max="9469" width="15.7109375" style="32" customWidth="1"/>
    <col min="9470" max="9470" width="22.85546875" style="32" customWidth="1"/>
    <col min="9471" max="9471" width="20.7109375" style="32" customWidth="1"/>
    <col min="9472" max="9472" width="17.7109375" style="32" customWidth="1"/>
    <col min="9473" max="9481" width="14.7109375" style="32" customWidth="1"/>
    <col min="9482" max="9712" width="10.7109375" style="32"/>
    <col min="9713" max="9714" width="15.7109375" style="32" customWidth="1"/>
    <col min="9715" max="9717" width="14.7109375" style="32" customWidth="1"/>
    <col min="9718" max="9721" width="13.7109375" style="32" customWidth="1"/>
    <col min="9722" max="9725" width="15.7109375" style="32" customWidth="1"/>
    <col min="9726" max="9726" width="22.85546875" style="32" customWidth="1"/>
    <col min="9727" max="9727" width="20.7109375" style="32" customWidth="1"/>
    <col min="9728" max="9728" width="17.7109375" style="32" customWidth="1"/>
    <col min="9729" max="9737" width="14.7109375" style="32" customWidth="1"/>
    <col min="9738" max="9968" width="10.7109375" style="32"/>
    <col min="9969" max="9970" width="15.7109375" style="32" customWidth="1"/>
    <col min="9971" max="9973" width="14.7109375" style="32" customWidth="1"/>
    <col min="9974" max="9977" width="13.7109375" style="32" customWidth="1"/>
    <col min="9978" max="9981" width="15.7109375" style="32" customWidth="1"/>
    <col min="9982" max="9982" width="22.85546875" style="32" customWidth="1"/>
    <col min="9983" max="9983" width="20.7109375" style="32" customWidth="1"/>
    <col min="9984" max="9984" width="17.7109375" style="32" customWidth="1"/>
    <col min="9985" max="9993" width="14.7109375" style="32" customWidth="1"/>
    <col min="9994" max="10224" width="10.7109375" style="32"/>
    <col min="10225" max="10226" width="15.7109375" style="32" customWidth="1"/>
    <col min="10227" max="10229" width="14.7109375" style="32" customWidth="1"/>
    <col min="10230" max="10233" width="13.7109375" style="32" customWidth="1"/>
    <col min="10234" max="10237" width="15.7109375" style="32" customWidth="1"/>
    <col min="10238" max="10238" width="22.85546875" style="32" customWidth="1"/>
    <col min="10239" max="10239" width="20.7109375" style="32" customWidth="1"/>
    <col min="10240" max="10240" width="17.7109375" style="32" customWidth="1"/>
    <col min="10241" max="10249" width="14.7109375" style="32" customWidth="1"/>
    <col min="10250" max="10480" width="10.7109375" style="32"/>
    <col min="10481" max="10482" width="15.7109375" style="32" customWidth="1"/>
    <col min="10483" max="10485" width="14.7109375" style="32" customWidth="1"/>
    <col min="10486" max="10489" width="13.7109375" style="32" customWidth="1"/>
    <col min="10490" max="10493" width="15.7109375" style="32" customWidth="1"/>
    <col min="10494" max="10494" width="22.85546875" style="32" customWidth="1"/>
    <col min="10495" max="10495" width="20.7109375" style="32" customWidth="1"/>
    <col min="10496" max="10496" width="17.7109375" style="32" customWidth="1"/>
    <col min="10497" max="10505" width="14.7109375" style="32" customWidth="1"/>
    <col min="10506" max="10736" width="10.7109375" style="32"/>
    <col min="10737" max="10738" width="15.7109375" style="32" customWidth="1"/>
    <col min="10739" max="10741" width="14.7109375" style="32" customWidth="1"/>
    <col min="10742" max="10745" width="13.7109375" style="32" customWidth="1"/>
    <col min="10746" max="10749" width="15.7109375" style="32" customWidth="1"/>
    <col min="10750" max="10750" width="22.85546875" style="32" customWidth="1"/>
    <col min="10751" max="10751" width="20.7109375" style="32" customWidth="1"/>
    <col min="10752" max="10752" width="17.7109375" style="32" customWidth="1"/>
    <col min="10753" max="10761" width="14.7109375" style="32" customWidth="1"/>
    <col min="10762" max="10992" width="10.7109375" style="32"/>
    <col min="10993" max="10994" width="15.7109375" style="32" customWidth="1"/>
    <col min="10995" max="10997" width="14.7109375" style="32" customWidth="1"/>
    <col min="10998" max="11001" width="13.7109375" style="32" customWidth="1"/>
    <col min="11002" max="11005" width="15.7109375" style="32" customWidth="1"/>
    <col min="11006" max="11006" width="22.85546875" style="32" customWidth="1"/>
    <col min="11007" max="11007" width="20.7109375" style="32" customWidth="1"/>
    <col min="11008" max="11008" width="17.7109375" style="32" customWidth="1"/>
    <col min="11009" max="11017" width="14.7109375" style="32" customWidth="1"/>
    <col min="11018" max="11248" width="10.7109375" style="32"/>
    <col min="11249" max="11250" width="15.7109375" style="32" customWidth="1"/>
    <col min="11251" max="11253" width="14.7109375" style="32" customWidth="1"/>
    <col min="11254" max="11257" width="13.7109375" style="32" customWidth="1"/>
    <col min="11258" max="11261" width="15.7109375" style="32" customWidth="1"/>
    <col min="11262" max="11262" width="22.85546875" style="32" customWidth="1"/>
    <col min="11263" max="11263" width="20.7109375" style="32" customWidth="1"/>
    <col min="11264" max="11264" width="17.7109375" style="32" customWidth="1"/>
    <col min="11265" max="11273" width="14.7109375" style="32" customWidth="1"/>
    <col min="11274" max="11504" width="10.7109375" style="32"/>
    <col min="11505" max="11506" width="15.7109375" style="32" customWidth="1"/>
    <col min="11507" max="11509" width="14.7109375" style="32" customWidth="1"/>
    <col min="11510" max="11513" width="13.7109375" style="32" customWidth="1"/>
    <col min="11514" max="11517" width="15.7109375" style="32" customWidth="1"/>
    <col min="11518" max="11518" width="22.85546875" style="32" customWidth="1"/>
    <col min="11519" max="11519" width="20.7109375" style="32" customWidth="1"/>
    <col min="11520" max="11520" width="17.7109375" style="32" customWidth="1"/>
    <col min="11521" max="11529" width="14.7109375" style="32" customWidth="1"/>
    <col min="11530" max="11760" width="10.7109375" style="32"/>
    <col min="11761" max="11762" width="15.7109375" style="32" customWidth="1"/>
    <col min="11763" max="11765" width="14.7109375" style="32" customWidth="1"/>
    <col min="11766" max="11769" width="13.7109375" style="32" customWidth="1"/>
    <col min="11770" max="11773" width="15.7109375" style="32" customWidth="1"/>
    <col min="11774" max="11774" width="22.85546875" style="32" customWidth="1"/>
    <col min="11775" max="11775" width="20.7109375" style="32" customWidth="1"/>
    <col min="11776" max="11776" width="17.7109375" style="32" customWidth="1"/>
    <col min="11777" max="11785" width="14.7109375" style="32" customWidth="1"/>
    <col min="11786" max="12016" width="10.7109375" style="32"/>
    <col min="12017" max="12018" width="15.7109375" style="32" customWidth="1"/>
    <col min="12019" max="12021" width="14.7109375" style="32" customWidth="1"/>
    <col min="12022" max="12025" width="13.7109375" style="32" customWidth="1"/>
    <col min="12026" max="12029" width="15.7109375" style="32" customWidth="1"/>
    <col min="12030" max="12030" width="22.85546875" style="32" customWidth="1"/>
    <col min="12031" max="12031" width="20.7109375" style="32" customWidth="1"/>
    <col min="12032" max="12032" width="17.7109375" style="32" customWidth="1"/>
    <col min="12033" max="12041" width="14.7109375" style="32" customWidth="1"/>
    <col min="12042" max="12272" width="10.7109375" style="32"/>
    <col min="12273" max="12274" width="15.7109375" style="32" customWidth="1"/>
    <col min="12275" max="12277" width="14.7109375" style="32" customWidth="1"/>
    <col min="12278" max="12281" width="13.7109375" style="32" customWidth="1"/>
    <col min="12282" max="12285" width="15.7109375" style="32" customWidth="1"/>
    <col min="12286" max="12286" width="22.85546875" style="32" customWidth="1"/>
    <col min="12287" max="12287" width="20.7109375" style="32" customWidth="1"/>
    <col min="12288" max="12288" width="17.7109375" style="32" customWidth="1"/>
    <col min="12289" max="12297" width="14.7109375" style="32" customWidth="1"/>
    <col min="12298" max="12528" width="10.7109375" style="32"/>
    <col min="12529" max="12530" width="15.7109375" style="32" customWidth="1"/>
    <col min="12531" max="12533" width="14.7109375" style="32" customWidth="1"/>
    <col min="12534" max="12537" width="13.7109375" style="32" customWidth="1"/>
    <col min="12538" max="12541" width="15.7109375" style="32" customWidth="1"/>
    <col min="12542" max="12542" width="22.85546875" style="32" customWidth="1"/>
    <col min="12543" max="12543" width="20.7109375" style="32" customWidth="1"/>
    <col min="12544" max="12544" width="17.7109375" style="32" customWidth="1"/>
    <col min="12545" max="12553" width="14.7109375" style="32" customWidth="1"/>
    <col min="12554" max="12784" width="10.7109375" style="32"/>
    <col min="12785" max="12786" width="15.7109375" style="32" customWidth="1"/>
    <col min="12787" max="12789" width="14.7109375" style="32" customWidth="1"/>
    <col min="12790" max="12793" width="13.7109375" style="32" customWidth="1"/>
    <col min="12794" max="12797" width="15.7109375" style="32" customWidth="1"/>
    <col min="12798" max="12798" width="22.85546875" style="32" customWidth="1"/>
    <col min="12799" max="12799" width="20.7109375" style="32" customWidth="1"/>
    <col min="12800" max="12800" width="17.7109375" style="32" customWidth="1"/>
    <col min="12801" max="12809" width="14.7109375" style="32" customWidth="1"/>
    <col min="12810" max="13040" width="10.7109375" style="32"/>
    <col min="13041" max="13042" width="15.7109375" style="32" customWidth="1"/>
    <col min="13043" max="13045" width="14.7109375" style="32" customWidth="1"/>
    <col min="13046" max="13049" width="13.7109375" style="32" customWidth="1"/>
    <col min="13050" max="13053" width="15.7109375" style="32" customWidth="1"/>
    <col min="13054" max="13054" width="22.85546875" style="32" customWidth="1"/>
    <col min="13055" max="13055" width="20.7109375" style="32" customWidth="1"/>
    <col min="13056" max="13056" width="17.7109375" style="32" customWidth="1"/>
    <col min="13057" max="13065" width="14.7109375" style="32" customWidth="1"/>
    <col min="13066" max="13296" width="10.7109375" style="32"/>
    <col min="13297" max="13298" width="15.7109375" style="32" customWidth="1"/>
    <col min="13299" max="13301" width="14.7109375" style="32" customWidth="1"/>
    <col min="13302" max="13305" width="13.7109375" style="32" customWidth="1"/>
    <col min="13306" max="13309" width="15.7109375" style="32" customWidth="1"/>
    <col min="13310" max="13310" width="22.85546875" style="32" customWidth="1"/>
    <col min="13311" max="13311" width="20.7109375" style="32" customWidth="1"/>
    <col min="13312" max="13312" width="17.7109375" style="32" customWidth="1"/>
    <col min="13313" max="13321" width="14.7109375" style="32" customWidth="1"/>
    <col min="13322" max="13552" width="10.7109375" style="32"/>
    <col min="13553" max="13554" width="15.7109375" style="32" customWidth="1"/>
    <col min="13555" max="13557" width="14.7109375" style="32" customWidth="1"/>
    <col min="13558" max="13561" width="13.7109375" style="32" customWidth="1"/>
    <col min="13562" max="13565" width="15.7109375" style="32" customWidth="1"/>
    <col min="13566" max="13566" width="22.85546875" style="32" customWidth="1"/>
    <col min="13567" max="13567" width="20.7109375" style="32" customWidth="1"/>
    <col min="13568" max="13568" width="17.7109375" style="32" customWidth="1"/>
    <col min="13569" max="13577" width="14.7109375" style="32" customWidth="1"/>
    <col min="13578" max="13808" width="10.7109375" style="32"/>
    <col min="13809" max="13810" width="15.7109375" style="32" customWidth="1"/>
    <col min="13811" max="13813" width="14.7109375" style="32" customWidth="1"/>
    <col min="13814" max="13817" width="13.7109375" style="32" customWidth="1"/>
    <col min="13818" max="13821" width="15.7109375" style="32" customWidth="1"/>
    <col min="13822" max="13822" width="22.85546875" style="32" customWidth="1"/>
    <col min="13823" max="13823" width="20.7109375" style="32" customWidth="1"/>
    <col min="13824" max="13824" width="17.7109375" style="32" customWidth="1"/>
    <col min="13825" max="13833" width="14.7109375" style="32" customWidth="1"/>
    <col min="13834" max="14064" width="10.7109375" style="32"/>
    <col min="14065" max="14066" width="15.7109375" style="32" customWidth="1"/>
    <col min="14067" max="14069" width="14.7109375" style="32" customWidth="1"/>
    <col min="14070" max="14073" width="13.7109375" style="32" customWidth="1"/>
    <col min="14074" max="14077" width="15.7109375" style="32" customWidth="1"/>
    <col min="14078" max="14078" width="22.85546875" style="32" customWidth="1"/>
    <col min="14079" max="14079" width="20.7109375" style="32" customWidth="1"/>
    <col min="14080" max="14080" width="17.7109375" style="32" customWidth="1"/>
    <col min="14081" max="14089" width="14.7109375" style="32" customWidth="1"/>
    <col min="14090" max="14320" width="10.7109375" style="32"/>
    <col min="14321" max="14322" width="15.7109375" style="32" customWidth="1"/>
    <col min="14323" max="14325" width="14.7109375" style="32" customWidth="1"/>
    <col min="14326" max="14329" width="13.7109375" style="32" customWidth="1"/>
    <col min="14330" max="14333" width="15.7109375" style="32" customWidth="1"/>
    <col min="14334" max="14334" width="22.85546875" style="32" customWidth="1"/>
    <col min="14335" max="14335" width="20.7109375" style="32" customWidth="1"/>
    <col min="14336" max="14336" width="17.7109375" style="32" customWidth="1"/>
    <col min="14337" max="14345" width="14.7109375" style="32" customWidth="1"/>
    <col min="14346" max="14576" width="10.7109375" style="32"/>
    <col min="14577" max="14578" width="15.7109375" style="32" customWidth="1"/>
    <col min="14579" max="14581" width="14.7109375" style="32" customWidth="1"/>
    <col min="14582" max="14585" width="13.7109375" style="32" customWidth="1"/>
    <col min="14586" max="14589" width="15.7109375" style="32" customWidth="1"/>
    <col min="14590" max="14590" width="22.85546875" style="32" customWidth="1"/>
    <col min="14591" max="14591" width="20.7109375" style="32" customWidth="1"/>
    <col min="14592" max="14592" width="17.7109375" style="32" customWidth="1"/>
    <col min="14593" max="14601" width="14.7109375" style="32" customWidth="1"/>
    <col min="14602" max="14832" width="10.7109375" style="32"/>
    <col min="14833" max="14834" width="15.7109375" style="32" customWidth="1"/>
    <col min="14835" max="14837" width="14.7109375" style="32" customWidth="1"/>
    <col min="14838" max="14841" width="13.7109375" style="32" customWidth="1"/>
    <col min="14842" max="14845" width="15.7109375" style="32" customWidth="1"/>
    <col min="14846" max="14846" width="22.85546875" style="32" customWidth="1"/>
    <col min="14847" max="14847" width="20.7109375" style="32" customWidth="1"/>
    <col min="14848" max="14848" width="17.7109375" style="32" customWidth="1"/>
    <col min="14849" max="14857" width="14.7109375" style="32" customWidth="1"/>
    <col min="14858" max="15088" width="10.7109375" style="32"/>
    <col min="15089" max="15090" width="15.7109375" style="32" customWidth="1"/>
    <col min="15091" max="15093" width="14.7109375" style="32" customWidth="1"/>
    <col min="15094" max="15097" width="13.7109375" style="32" customWidth="1"/>
    <col min="15098" max="15101" width="15.7109375" style="32" customWidth="1"/>
    <col min="15102" max="15102" width="22.85546875" style="32" customWidth="1"/>
    <col min="15103" max="15103" width="20.7109375" style="32" customWidth="1"/>
    <col min="15104" max="15104" width="17.7109375" style="32" customWidth="1"/>
    <col min="15105" max="15113" width="14.7109375" style="32" customWidth="1"/>
    <col min="15114" max="15344" width="10.7109375" style="32"/>
    <col min="15345" max="15346" width="15.7109375" style="32" customWidth="1"/>
    <col min="15347" max="15349" width="14.7109375" style="32" customWidth="1"/>
    <col min="15350" max="15353" width="13.7109375" style="32" customWidth="1"/>
    <col min="15354" max="15357" width="15.7109375" style="32" customWidth="1"/>
    <col min="15358" max="15358" width="22.85546875" style="32" customWidth="1"/>
    <col min="15359" max="15359" width="20.7109375" style="32" customWidth="1"/>
    <col min="15360" max="15360" width="17.7109375" style="32" customWidth="1"/>
    <col min="15361" max="15369" width="14.7109375" style="32" customWidth="1"/>
    <col min="15370" max="15600" width="10.7109375" style="32"/>
    <col min="15601" max="15602" width="15.7109375" style="32" customWidth="1"/>
    <col min="15603" max="15605" width="14.7109375" style="32" customWidth="1"/>
    <col min="15606" max="15609" width="13.7109375" style="32" customWidth="1"/>
    <col min="15610" max="15613" width="15.7109375" style="32" customWidth="1"/>
    <col min="15614" max="15614" width="22.85546875" style="32" customWidth="1"/>
    <col min="15615" max="15615" width="20.7109375" style="32" customWidth="1"/>
    <col min="15616" max="15616" width="17.7109375" style="32" customWidth="1"/>
    <col min="15617" max="15625" width="14.7109375" style="32" customWidth="1"/>
    <col min="15626" max="15856" width="10.7109375" style="32"/>
    <col min="15857" max="15858" width="15.7109375" style="32" customWidth="1"/>
    <col min="15859" max="15861" width="14.7109375" style="32" customWidth="1"/>
    <col min="15862" max="15865" width="13.7109375" style="32" customWidth="1"/>
    <col min="15866" max="15869" width="15.7109375" style="32" customWidth="1"/>
    <col min="15870" max="15870" width="22.85546875" style="32" customWidth="1"/>
    <col min="15871" max="15871" width="20.7109375" style="32" customWidth="1"/>
    <col min="15872" max="15872" width="17.7109375" style="32" customWidth="1"/>
    <col min="15873" max="15881" width="14.7109375" style="32" customWidth="1"/>
    <col min="15882" max="16112" width="10.7109375" style="32"/>
    <col min="16113" max="16114" width="15.7109375" style="32" customWidth="1"/>
    <col min="16115" max="16117" width="14.7109375" style="32" customWidth="1"/>
    <col min="16118" max="16121" width="13.7109375" style="32" customWidth="1"/>
    <col min="16122" max="16125" width="15.7109375" style="32" customWidth="1"/>
    <col min="16126" max="16126" width="22.85546875" style="32" customWidth="1"/>
    <col min="16127" max="16127" width="20.7109375" style="32" customWidth="1"/>
    <col min="16128" max="16128" width="17.7109375" style="32" customWidth="1"/>
    <col min="16129" max="16137" width="14.7109375" style="32" customWidth="1"/>
    <col min="16138" max="16384" width="10.7109375" style="32"/>
  </cols>
  <sheetData>
    <row r="1" spans="1:27" ht="25.5" customHeight="1" x14ac:dyDescent="0.25">
      <c r="T1" s="25" t="s">
        <v>70</v>
      </c>
    </row>
    <row r="2" spans="1:27" s="8" customFormat="1" ht="18.75" customHeight="1" x14ac:dyDescent="0.3">
      <c r="E2" s="13"/>
      <c r="T2" s="11" t="s">
        <v>11</v>
      </c>
    </row>
    <row r="3" spans="1:27" s="8" customFormat="1" ht="18.75" customHeight="1" x14ac:dyDescent="0.3">
      <c r="E3" s="13"/>
      <c r="T3" s="11" t="s">
        <v>69</v>
      </c>
    </row>
    <row r="4" spans="1:27" s="8" customFormat="1" x14ac:dyDescent="0.2">
      <c r="E4" s="12"/>
    </row>
    <row r="5" spans="1:27" s="8" customFormat="1" x14ac:dyDescent="0.2">
      <c r="A5" s="293" t="str">
        <f>'1. паспорт местоположение'!A5</f>
        <v>Год раскрытия информации: 2025 год</v>
      </c>
      <c r="B5" s="293"/>
      <c r="C5" s="293"/>
      <c r="D5" s="293"/>
      <c r="E5" s="293"/>
      <c r="F5" s="293"/>
      <c r="G5" s="293"/>
      <c r="H5" s="293"/>
      <c r="I5" s="293"/>
      <c r="J5" s="293"/>
      <c r="K5" s="293"/>
      <c r="L5" s="293"/>
      <c r="M5" s="96"/>
      <c r="N5" s="96"/>
      <c r="O5" s="96"/>
      <c r="P5" s="96"/>
      <c r="Q5" s="96"/>
      <c r="R5" s="96"/>
      <c r="S5" s="96"/>
      <c r="T5" s="96"/>
      <c r="U5" s="96"/>
      <c r="V5" s="96"/>
      <c r="W5" s="96"/>
      <c r="X5" s="96"/>
      <c r="Y5" s="96"/>
      <c r="Z5" s="96"/>
      <c r="AA5" s="96"/>
    </row>
    <row r="6" spans="1:27" s="8" customFormat="1" x14ac:dyDescent="0.2">
      <c r="A6" s="203"/>
      <c r="B6" s="203"/>
      <c r="C6" s="203"/>
      <c r="D6" s="203"/>
      <c r="E6" s="203"/>
      <c r="F6" s="203"/>
      <c r="G6" s="203"/>
      <c r="H6" s="203"/>
      <c r="I6" s="203"/>
      <c r="J6" s="203"/>
      <c r="K6" s="203"/>
      <c r="L6" s="203"/>
      <c r="M6" s="203"/>
      <c r="N6" s="203"/>
      <c r="O6" s="203"/>
      <c r="P6" s="203"/>
      <c r="Q6" s="203"/>
      <c r="R6" s="203"/>
      <c r="S6" s="203"/>
      <c r="T6" s="203"/>
    </row>
    <row r="7" spans="1:27" s="8" customFormat="1" ht="18.75" x14ac:dyDescent="0.2">
      <c r="E7" s="10" t="s">
        <v>10</v>
      </c>
      <c r="F7" s="10"/>
      <c r="G7" s="10"/>
      <c r="H7" s="10"/>
      <c r="I7" s="10"/>
      <c r="J7" s="10"/>
      <c r="K7" s="10"/>
      <c r="L7" s="10"/>
      <c r="M7" s="10"/>
      <c r="N7" s="10"/>
      <c r="O7" s="10"/>
      <c r="P7" s="10"/>
      <c r="Q7" s="10"/>
      <c r="R7" s="10"/>
      <c r="S7" s="10"/>
      <c r="T7" s="10"/>
      <c r="U7" s="10"/>
      <c r="V7" s="10"/>
      <c r="W7" s="10"/>
      <c r="X7" s="10"/>
      <c r="Y7" s="10"/>
    </row>
    <row r="8" spans="1:27" s="8" customFormat="1" ht="18.75" x14ac:dyDescent="0.2">
      <c r="E8" s="152"/>
      <c r="F8" s="152"/>
      <c r="G8" s="152"/>
      <c r="H8" s="152"/>
      <c r="I8" s="152"/>
      <c r="J8" s="152"/>
      <c r="K8" s="152"/>
      <c r="L8" s="152"/>
      <c r="M8" s="152"/>
      <c r="N8" s="152"/>
      <c r="O8" s="152"/>
      <c r="P8" s="152"/>
      <c r="Q8" s="152"/>
      <c r="R8" s="152"/>
      <c r="S8" s="10"/>
      <c r="T8" s="10"/>
      <c r="U8" s="10"/>
      <c r="V8" s="10"/>
      <c r="W8" s="10"/>
    </row>
    <row r="9" spans="1:27" s="8" customFormat="1" ht="18.75" customHeight="1" x14ac:dyDescent="0.2">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
      <c r="E10" s="5" t="s">
        <v>9</v>
      </c>
      <c r="F10" s="5"/>
      <c r="G10" s="5"/>
      <c r="H10" s="5"/>
      <c r="I10" s="5"/>
      <c r="J10" s="5"/>
      <c r="K10" s="5"/>
      <c r="L10" s="5"/>
      <c r="M10" s="5"/>
      <c r="N10" s="5"/>
      <c r="O10" s="5"/>
      <c r="P10" s="5"/>
      <c r="Q10" s="5"/>
      <c r="R10" s="5"/>
      <c r="S10" s="5"/>
      <c r="T10" s="5"/>
      <c r="U10" s="5"/>
      <c r="V10" s="5"/>
      <c r="W10" s="5"/>
      <c r="X10" s="5"/>
      <c r="Y10" s="5"/>
    </row>
    <row r="11" spans="1:27" s="8" customFormat="1" ht="18.75" x14ac:dyDescent="0.2">
      <c r="E11" s="152"/>
      <c r="F11" s="152"/>
      <c r="G11" s="152"/>
      <c r="H11" s="152"/>
      <c r="I11" s="152"/>
      <c r="J11" s="152"/>
      <c r="K11" s="152"/>
      <c r="L11" s="152"/>
      <c r="M11" s="152"/>
      <c r="N11" s="152"/>
      <c r="O11" s="152"/>
      <c r="P11" s="152"/>
      <c r="Q11" s="152"/>
      <c r="R11" s="152"/>
      <c r="S11" s="10"/>
      <c r="T11" s="10"/>
      <c r="U11" s="10"/>
      <c r="V11" s="10"/>
      <c r="W11" s="10"/>
    </row>
    <row r="12" spans="1:27" s="8" customFormat="1" ht="18.75" customHeight="1" x14ac:dyDescent="0.2">
      <c r="E12" s="300" t="str">
        <f>'1. паспорт местоположение'!A12</f>
        <v>J_KGK_01</v>
      </c>
      <c r="F12" s="300"/>
      <c r="G12" s="300"/>
      <c r="H12" s="7"/>
      <c r="I12" s="7"/>
      <c r="J12" s="7"/>
      <c r="K12" s="7"/>
      <c r="L12" s="7"/>
      <c r="M12" s="7"/>
      <c r="N12" s="7"/>
      <c r="O12" s="7"/>
      <c r="P12" s="7"/>
      <c r="Q12" s="7"/>
      <c r="R12" s="7"/>
      <c r="S12" s="7"/>
      <c r="T12" s="7"/>
      <c r="U12" s="7"/>
      <c r="V12" s="7"/>
      <c r="W12" s="7"/>
      <c r="X12" s="7"/>
      <c r="Y12" s="7"/>
    </row>
    <row r="13" spans="1:27" s="8" customFormat="1" ht="18.75" customHeight="1" x14ac:dyDescent="0.2">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96"/>
      <c r="F18" s="296"/>
      <c r="G18" s="296"/>
      <c r="H18" s="296"/>
      <c r="I18" s="296"/>
      <c r="J18" s="296"/>
      <c r="K18" s="296"/>
      <c r="L18" s="296"/>
      <c r="M18" s="296"/>
      <c r="N18" s="296"/>
      <c r="O18" s="296"/>
      <c r="P18" s="296"/>
      <c r="Q18" s="296"/>
      <c r="R18" s="296"/>
      <c r="S18" s="296"/>
      <c r="T18" s="296"/>
      <c r="U18" s="296"/>
      <c r="V18" s="296"/>
      <c r="W18" s="296"/>
      <c r="X18" s="296"/>
      <c r="Y18" s="296"/>
    </row>
    <row r="19" spans="1:27" ht="25.5" customHeight="1" x14ac:dyDescent="0.25">
      <c r="B19" s="6"/>
      <c r="C19" s="6"/>
      <c r="D19" s="6"/>
      <c r="E19" s="6" t="s">
        <v>501</v>
      </c>
      <c r="F19" s="6"/>
      <c r="G19" s="6"/>
      <c r="H19" s="6"/>
      <c r="I19" s="6"/>
      <c r="J19" s="6"/>
      <c r="K19" s="6"/>
      <c r="L19" s="6"/>
      <c r="M19" s="6"/>
      <c r="N19" s="6"/>
      <c r="O19" s="6"/>
      <c r="P19" s="6"/>
      <c r="Q19" s="6"/>
      <c r="R19" s="6"/>
      <c r="S19" s="6"/>
      <c r="T19" s="6"/>
      <c r="U19" s="6"/>
      <c r="V19" s="6"/>
      <c r="W19" s="6"/>
      <c r="X19" s="6"/>
      <c r="Y19" s="6"/>
      <c r="Z19" s="6"/>
      <c r="AA19" s="6"/>
    </row>
    <row r="20" spans="1:27" s="33" customFormat="1" ht="21" customHeight="1" x14ac:dyDescent="0.25"/>
    <row r="21" spans="1:27" ht="15.75" customHeight="1" x14ac:dyDescent="0.25">
      <c r="A21" s="311" t="s">
        <v>6</v>
      </c>
      <c r="B21" s="307" t="s">
        <v>508</v>
      </c>
      <c r="C21" s="308"/>
      <c r="D21" s="307" t="s">
        <v>510</v>
      </c>
      <c r="E21" s="308"/>
      <c r="F21" s="317" t="s">
        <v>98</v>
      </c>
      <c r="G21" s="319"/>
      <c r="H21" s="319"/>
      <c r="I21" s="318"/>
      <c r="J21" s="311" t="s">
        <v>511</v>
      </c>
      <c r="K21" s="307" t="s">
        <v>512</v>
      </c>
      <c r="L21" s="308"/>
      <c r="M21" s="307" t="s">
        <v>513</v>
      </c>
      <c r="N21" s="308"/>
      <c r="O21" s="307" t="s">
        <v>500</v>
      </c>
      <c r="P21" s="308"/>
      <c r="Q21" s="307" t="s">
        <v>131</v>
      </c>
      <c r="R21" s="308"/>
      <c r="S21" s="311" t="s">
        <v>130</v>
      </c>
      <c r="T21" s="311" t="s">
        <v>514</v>
      </c>
      <c r="U21" s="311" t="s">
        <v>509</v>
      </c>
      <c r="V21" s="307" t="s">
        <v>129</v>
      </c>
      <c r="W21" s="308"/>
      <c r="X21" s="317" t="s">
        <v>121</v>
      </c>
      <c r="Y21" s="319"/>
      <c r="Z21" s="317" t="s">
        <v>120</v>
      </c>
      <c r="AA21" s="319"/>
    </row>
    <row r="22" spans="1:27" ht="216" customHeight="1" x14ac:dyDescent="0.25">
      <c r="A22" s="313"/>
      <c r="B22" s="309"/>
      <c r="C22" s="310"/>
      <c r="D22" s="309"/>
      <c r="E22" s="310"/>
      <c r="F22" s="317" t="s">
        <v>128</v>
      </c>
      <c r="G22" s="318"/>
      <c r="H22" s="317" t="s">
        <v>127</v>
      </c>
      <c r="I22" s="318"/>
      <c r="J22" s="312"/>
      <c r="K22" s="309"/>
      <c r="L22" s="310"/>
      <c r="M22" s="309"/>
      <c r="N22" s="310"/>
      <c r="O22" s="309"/>
      <c r="P22" s="310"/>
      <c r="Q22" s="309"/>
      <c r="R22" s="310"/>
      <c r="S22" s="312"/>
      <c r="T22" s="312"/>
      <c r="U22" s="312"/>
      <c r="V22" s="309"/>
      <c r="W22" s="310"/>
      <c r="X22" s="77" t="s">
        <v>119</v>
      </c>
      <c r="Y22" s="77" t="s">
        <v>498</v>
      </c>
      <c r="Z22" s="77" t="s">
        <v>118</v>
      </c>
      <c r="AA22" s="77" t="s">
        <v>117</v>
      </c>
    </row>
    <row r="23" spans="1:27" ht="60" customHeight="1" x14ac:dyDescent="0.25">
      <c r="A23" s="312"/>
      <c r="B23" s="78" t="s">
        <v>115</v>
      </c>
      <c r="C23" s="78" t="s">
        <v>116</v>
      </c>
      <c r="D23" s="78" t="s">
        <v>115</v>
      </c>
      <c r="E23" s="78" t="s">
        <v>116</v>
      </c>
      <c r="F23" s="78" t="s">
        <v>115</v>
      </c>
      <c r="G23" s="78" t="s">
        <v>116</v>
      </c>
      <c r="H23" s="78" t="s">
        <v>115</v>
      </c>
      <c r="I23" s="78" t="s">
        <v>116</v>
      </c>
      <c r="J23" s="78" t="s">
        <v>115</v>
      </c>
      <c r="K23" s="78" t="s">
        <v>115</v>
      </c>
      <c r="L23" s="78" t="s">
        <v>116</v>
      </c>
      <c r="M23" s="78" t="s">
        <v>115</v>
      </c>
      <c r="N23" s="78" t="s">
        <v>116</v>
      </c>
      <c r="O23" s="78" t="s">
        <v>115</v>
      </c>
      <c r="P23" s="78" t="s">
        <v>116</v>
      </c>
      <c r="Q23" s="78" t="s">
        <v>115</v>
      </c>
      <c r="R23" s="78" t="s">
        <v>116</v>
      </c>
      <c r="S23" s="78" t="s">
        <v>115</v>
      </c>
      <c r="T23" s="78" t="s">
        <v>115</v>
      </c>
      <c r="U23" s="78" t="s">
        <v>115</v>
      </c>
      <c r="V23" s="78" t="s">
        <v>115</v>
      </c>
      <c r="W23" s="78" t="s">
        <v>116</v>
      </c>
      <c r="X23" s="78" t="s">
        <v>115</v>
      </c>
      <c r="Y23" s="78" t="s">
        <v>115</v>
      </c>
      <c r="Z23" s="77" t="s">
        <v>115</v>
      </c>
      <c r="AA23" s="77" t="s">
        <v>115</v>
      </c>
    </row>
    <row r="24" spans="1:27" x14ac:dyDescent="0.25">
      <c r="A24" s="81">
        <v>1</v>
      </c>
      <c r="B24" s="81">
        <v>2</v>
      </c>
      <c r="C24" s="81">
        <v>3</v>
      </c>
      <c r="D24" s="81">
        <v>4</v>
      </c>
      <c r="E24" s="81">
        <v>5</v>
      </c>
      <c r="F24" s="81">
        <v>6</v>
      </c>
      <c r="G24" s="81">
        <v>7</v>
      </c>
      <c r="H24" s="81">
        <v>8</v>
      </c>
      <c r="I24" s="81">
        <v>9</v>
      </c>
      <c r="J24" s="81">
        <v>10</v>
      </c>
      <c r="K24" s="81">
        <v>11</v>
      </c>
      <c r="L24" s="81">
        <v>12</v>
      </c>
      <c r="M24" s="81">
        <v>13</v>
      </c>
      <c r="N24" s="81">
        <v>14</v>
      </c>
      <c r="O24" s="81">
        <v>15</v>
      </c>
      <c r="P24" s="81">
        <v>16</v>
      </c>
      <c r="Q24" s="81">
        <v>19</v>
      </c>
      <c r="R24" s="81">
        <v>20</v>
      </c>
      <c r="S24" s="81">
        <v>21</v>
      </c>
      <c r="T24" s="81">
        <v>22</v>
      </c>
      <c r="U24" s="81">
        <v>23</v>
      </c>
      <c r="V24" s="81">
        <v>24</v>
      </c>
      <c r="W24" s="81">
        <v>25</v>
      </c>
      <c r="X24" s="81">
        <v>26</v>
      </c>
      <c r="Y24" s="81">
        <v>27</v>
      </c>
      <c r="Z24" s="81">
        <v>28</v>
      </c>
      <c r="AA24" s="81">
        <v>29</v>
      </c>
    </row>
    <row r="25" spans="1:27" s="33" customFormat="1" ht="24" customHeight="1" x14ac:dyDescent="0.25">
      <c r="A25" s="82" t="s">
        <v>555</v>
      </c>
      <c r="B25" s="82" t="s">
        <v>555</v>
      </c>
      <c r="C25" s="82" t="s">
        <v>555</v>
      </c>
      <c r="D25" s="82" t="s">
        <v>555</v>
      </c>
      <c r="E25" s="82" t="s">
        <v>555</v>
      </c>
      <c r="F25" s="82" t="s">
        <v>555</v>
      </c>
      <c r="G25" s="82" t="s">
        <v>555</v>
      </c>
      <c r="H25" s="82" t="s">
        <v>555</v>
      </c>
      <c r="I25" s="82" t="s">
        <v>555</v>
      </c>
      <c r="J25" s="82" t="s">
        <v>555</v>
      </c>
      <c r="K25" s="82" t="s">
        <v>555</v>
      </c>
      <c r="L25" s="82" t="s">
        <v>555</v>
      </c>
      <c r="M25" s="82" t="s">
        <v>555</v>
      </c>
      <c r="N25" s="82" t="s">
        <v>555</v>
      </c>
      <c r="O25" s="82" t="s">
        <v>555</v>
      </c>
      <c r="P25" s="82" t="s">
        <v>555</v>
      </c>
      <c r="Q25" s="82" t="s">
        <v>555</v>
      </c>
      <c r="R25" s="82" t="s">
        <v>555</v>
      </c>
      <c r="S25" s="82" t="s">
        <v>555</v>
      </c>
      <c r="T25" s="82" t="s">
        <v>555</v>
      </c>
      <c r="U25" s="82" t="s">
        <v>555</v>
      </c>
      <c r="V25" s="82" t="s">
        <v>555</v>
      </c>
      <c r="W25" s="82" t="s">
        <v>555</v>
      </c>
      <c r="X25" s="82" t="s">
        <v>555</v>
      </c>
      <c r="Y25" s="82" t="s">
        <v>555</v>
      </c>
      <c r="Z25" s="82" t="s">
        <v>555</v>
      </c>
      <c r="AA25" s="82" t="s">
        <v>555</v>
      </c>
    </row>
    <row r="26" spans="1:27" ht="3" customHeight="1" x14ac:dyDescent="0.25">
      <c r="X26" s="79"/>
      <c r="Y26" s="80"/>
    </row>
    <row r="27" spans="1:27" s="36" customFormat="1" ht="12.75" x14ac:dyDescent="0.2">
      <c r="A27" s="37"/>
      <c r="B27" s="37"/>
      <c r="C27" s="37"/>
      <c r="E27" s="37"/>
    </row>
    <row r="28" spans="1:27" s="36" customFormat="1" ht="12.75" x14ac:dyDescent="0.2">
      <c r="A28" s="37"/>
      <c r="B28" s="37"/>
      <c r="C28" s="37"/>
    </row>
  </sheetData>
  <customSheetViews>
    <customSheetView guid="{C290BBE0-3C98-461A-94BD-C632345D89F6}" scale="70" showPageBreaks="1" fitToPage="1" printArea="1" view="pageBreakPreview" topLeftCell="A7">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70" showPageBreaks="1" fitToPage="1" printArea="1" view="pageBreakPreview">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39B71E68-BF27-4D0E-9B8B-6F4286FA19B0}" scale="70" showPageBreaks="1" fitToPage="1" printArea="1" view="pageBreakPreview" topLeftCell="A7">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A5:L5"/>
    <mergeCell ref="E12:G12"/>
    <mergeCell ref="B21:C2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4" zoomScale="70" zoomScaleSheetLayoutView="7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x14ac:dyDescent="0.2">
      <c r="A1" s="13"/>
      <c r="C1" s="25" t="s">
        <v>70</v>
      </c>
    </row>
    <row r="2" spans="1:29" s="8" customFormat="1" ht="18.75" x14ac:dyDescent="0.3">
      <c r="A2" s="13"/>
      <c r="C2" s="11" t="s">
        <v>11</v>
      </c>
    </row>
    <row r="3" spans="1:29" s="8" customFormat="1" ht="18.75" x14ac:dyDescent="0.3">
      <c r="A3" s="12"/>
      <c r="C3" s="11" t="s">
        <v>69</v>
      </c>
    </row>
    <row r="4" spans="1:29" s="8" customFormat="1" ht="18.75" x14ac:dyDescent="0.3">
      <c r="A4" s="12"/>
      <c r="C4" s="11"/>
    </row>
    <row r="5" spans="1:29" s="8" customFormat="1" ht="15.75" x14ac:dyDescent="0.2">
      <c r="A5" s="293" t="str">
        <f>'1. паспорт местоположение'!A5:C5</f>
        <v>Год раскрытия информации: 2025 год</v>
      </c>
      <c r="B5" s="293"/>
      <c r="C5" s="293"/>
      <c r="D5" s="96"/>
      <c r="E5" s="96"/>
      <c r="F5" s="96"/>
      <c r="G5" s="96"/>
      <c r="H5" s="96"/>
      <c r="I5" s="96"/>
      <c r="J5" s="96"/>
      <c r="K5" s="96"/>
      <c r="L5" s="96"/>
      <c r="M5" s="96"/>
      <c r="N5" s="96"/>
      <c r="O5" s="96"/>
      <c r="P5" s="96"/>
      <c r="Q5" s="96"/>
      <c r="R5" s="96"/>
      <c r="S5" s="96"/>
      <c r="T5" s="96"/>
      <c r="U5" s="96"/>
      <c r="V5" s="96"/>
      <c r="W5" s="96"/>
      <c r="X5" s="96"/>
      <c r="Y5" s="96"/>
      <c r="Z5" s="96"/>
      <c r="AA5" s="96"/>
      <c r="AB5" s="96"/>
      <c r="AC5" s="96"/>
    </row>
    <row r="6" spans="1:29" s="8" customFormat="1" ht="18.75" x14ac:dyDescent="0.3">
      <c r="A6" s="12"/>
      <c r="G6" s="11"/>
    </row>
    <row r="7" spans="1:29" s="8" customFormat="1" ht="18.75" x14ac:dyDescent="0.2">
      <c r="A7" s="297" t="s">
        <v>10</v>
      </c>
      <c r="B7" s="297"/>
      <c r="C7" s="297"/>
      <c r="D7" s="10"/>
      <c r="E7" s="10"/>
      <c r="F7" s="10"/>
      <c r="G7" s="10"/>
      <c r="H7" s="10"/>
      <c r="I7" s="10"/>
      <c r="J7" s="10"/>
      <c r="K7" s="10"/>
      <c r="L7" s="10"/>
      <c r="M7" s="10"/>
      <c r="N7" s="10"/>
      <c r="O7" s="10"/>
      <c r="P7" s="10"/>
      <c r="Q7" s="10"/>
      <c r="R7" s="10"/>
      <c r="S7" s="10"/>
      <c r="T7" s="10"/>
      <c r="U7" s="10"/>
    </row>
    <row r="8" spans="1:29" s="8" customFormat="1" ht="18.75" x14ac:dyDescent="0.2">
      <c r="A8" s="297"/>
      <c r="B8" s="297"/>
      <c r="C8" s="297"/>
      <c r="D8" s="152"/>
      <c r="E8" s="152"/>
      <c r="F8" s="152"/>
      <c r="G8" s="152"/>
      <c r="H8" s="10"/>
      <c r="I8" s="10"/>
      <c r="J8" s="10"/>
      <c r="K8" s="10"/>
      <c r="L8" s="10"/>
      <c r="M8" s="10"/>
      <c r="N8" s="10"/>
      <c r="O8" s="10"/>
      <c r="P8" s="10"/>
      <c r="Q8" s="10"/>
      <c r="R8" s="10"/>
      <c r="S8" s="10"/>
      <c r="T8" s="10"/>
      <c r="U8" s="10"/>
    </row>
    <row r="9" spans="1:29" s="8" customFormat="1" ht="18.75" x14ac:dyDescent="0.2">
      <c r="A9" s="300" t="str">
        <f>'1. паспорт местоположение'!A9:C9</f>
        <v xml:space="preserve">Акционерное общество "Калининградская генерирующая компания" </v>
      </c>
      <c r="B9" s="300"/>
      <c r="C9" s="300"/>
      <c r="D9" s="7"/>
      <c r="E9" s="7"/>
      <c r="F9" s="7"/>
      <c r="G9" s="7"/>
      <c r="H9" s="10"/>
      <c r="I9" s="10"/>
      <c r="J9" s="10"/>
      <c r="K9" s="10"/>
      <c r="L9" s="10"/>
      <c r="M9" s="10"/>
      <c r="N9" s="10"/>
      <c r="O9" s="10"/>
      <c r="P9" s="10"/>
      <c r="Q9" s="10"/>
      <c r="R9" s="10"/>
      <c r="S9" s="10"/>
      <c r="T9" s="10"/>
      <c r="U9" s="10"/>
    </row>
    <row r="10" spans="1:29" s="8" customFormat="1" ht="18.75" x14ac:dyDescent="0.2">
      <c r="A10" s="294" t="s">
        <v>9</v>
      </c>
      <c r="B10" s="294"/>
      <c r="C10" s="294"/>
      <c r="D10" s="5"/>
      <c r="E10" s="5"/>
      <c r="F10" s="5"/>
      <c r="G10" s="5"/>
      <c r="H10" s="10"/>
      <c r="I10" s="10"/>
      <c r="J10" s="10"/>
      <c r="K10" s="10"/>
      <c r="L10" s="10"/>
      <c r="M10" s="10"/>
      <c r="N10" s="10"/>
      <c r="O10" s="10"/>
      <c r="P10" s="10"/>
      <c r="Q10" s="10"/>
      <c r="R10" s="10"/>
      <c r="S10" s="10"/>
      <c r="T10" s="10"/>
      <c r="U10" s="10"/>
    </row>
    <row r="11" spans="1:29" s="8" customFormat="1" ht="18.75" x14ac:dyDescent="0.2">
      <c r="A11" s="297"/>
      <c r="B11" s="297"/>
      <c r="C11" s="297"/>
      <c r="D11" s="152"/>
      <c r="E11" s="152"/>
      <c r="F11" s="152"/>
      <c r="G11" s="152"/>
      <c r="H11" s="10"/>
      <c r="I11" s="10"/>
      <c r="J11" s="10"/>
      <c r="K11" s="10"/>
      <c r="L11" s="10"/>
      <c r="M11" s="10"/>
      <c r="N11" s="10"/>
      <c r="O11" s="10"/>
      <c r="P11" s="10"/>
      <c r="Q11" s="10"/>
      <c r="R11" s="10"/>
      <c r="S11" s="10"/>
      <c r="T11" s="10"/>
      <c r="U11" s="10"/>
    </row>
    <row r="12" spans="1:29" s="8" customFormat="1" ht="18.75" x14ac:dyDescent="0.2">
      <c r="A12" s="300" t="str">
        <f>'1. паспорт местоположение'!A12:C12</f>
        <v>J_KGK_01</v>
      </c>
      <c r="B12" s="300"/>
      <c r="C12" s="300"/>
      <c r="D12" s="7"/>
      <c r="E12" s="7"/>
      <c r="F12" s="7"/>
      <c r="G12" s="7"/>
      <c r="H12" s="10"/>
      <c r="I12" s="10"/>
      <c r="J12" s="10"/>
      <c r="K12" s="10"/>
      <c r="L12" s="10"/>
      <c r="M12" s="10"/>
      <c r="N12" s="10"/>
      <c r="O12" s="10"/>
      <c r="P12" s="10"/>
      <c r="Q12" s="10"/>
      <c r="R12" s="10"/>
      <c r="S12" s="10"/>
      <c r="T12" s="10"/>
      <c r="U12" s="10"/>
    </row>
    <row r="13" spans="1:29" s="8" customFormat="1" ht="18.75" x14ac:dyDescent="0.2">
      <c r="A13" s="294" t="s">
        <v>8</v>
      </c>
      <c r="B13" s="294"/>
      <c r="C13" s="294"/>
      <c r="D13" s="5"/>
      <c r="E13" s="5"/>
      <c r="F13" s="5"/>
      <c r="G13" s="5"/>
      <c r="H13" s="10"/>
      <c r="I13" s="10"/>
      <c r="J13" s="10"/>
      <c r="K13" s="10"/>
      <c r="L13" s="10"/>
      <c r="M13" s="10"/>
      <c r="N13" s="10"/>
      <c r="O13" s="10"/>
      <c r="P13" s="10"/>
      <c r="Q13" s="10"/>
      <c r="R13" s="10"/>
      <c r="S13" s="10"/>
      <c r="T13" s="10"/>
      <c r="U13" s="10"/>
    </row>
    <row r="14" spans="1:29" s="8" customFormat="1" ht="18.75" x14ac:dyDescent="0.2">
      <c r="A14" s="304"/>
      <c r="B14" s="304"/>
      <c r="C14" s="304"/>
      <c r="D14" s="4"/>
      <c r="E14" s="4"/>
      <c r="F14" s="4"/>
      <c r="G14" s="4"/>
      <c r="H14" s="4"/>
      <c r="I14" s="4"/>
      <c r="J14" s="4"/>
      <c r="K14" s="4"/>
      <c r="L14" s="4"/>
      <c r="M14" s="4"/>
      <c r="N14" s="4"/>
      <c r="O14" s="4"/>
      <c r="P14" s="4"/>
      <c r="Q14" s="4"/>
      <c r="R14" s="4"/>
      <c r="S14" s="4"/>
      <c r="T14" s="4"/>
      <c r="U14" s="4"/>
    </row>
    <row r="15" spans="1:29" s="3" customFormat="1" ht="12" x14ac:dyDescent="0.2">
      <c r="A15" s="300" t="str">
        <f>'1. паспорт местоположение'!A15</f>
        <v>Реконструкция производственного объекта "Гусевская ТЭЦ" г. Гусев</v>
      </c>
      <c r="B15" s="300"/>
      <c r="C15" s="300"/>
      <c r="D15" s="7"/>
      <c r="E15" s="7"/>
      <c r="F15" s="7"/>
      <c r="G15" s="7"/>
      <c r="H15" s="7"/>
      <c r="I15" s="7"/>
      <c r="J15" s="7"/>
      <c r="K15" s="7"/>
      <c r="L15" s="7"/>
      <c r="M15" s="7"/>
      <c r="N15" s="7"/>
      <c r="O15" s="7"/>
      <c r="P15" s="7"/>
      <c r="Q15" s="7"/>
      <c r="R15" s="7"/>
      <c r="S15" s="7"/>
      <c r="T15" s="7"/>
      <c r="U15" s="7"/>
    </row>
    <row r="16" spans="1:29" s="3" customFormat="1" ht="15.75" x14ac:dyDescent="0.2">
      <c r="A16" s="294" t="s">
        <v>7</v>
      </c>
      <c r="B16" s="294"/>
      <c r="C16" s="294"/>
      <c r="D16" s="5"/>
      <c r="E16" s="5"/>
      <c r="F16" s="5"/>
      <c r="G16" s="5"/>
      <c r="H16" s="5"/>
      <c r="I16" s="5"/>
      <c r="J16" s="5"/>
      <c r="K16" s="5"/>
      <c r="L16" s="5"/>
      <c r="M16" s="5"/>
      <c r="N16" s="5"/>
      <c r="O16" s="5"/>
      <c r="P16" s="5"/>
      <c r="Q16" s="5"/>
      <c r="R16" s="5"/>
      <c r="S16" s="5"/>
      <c r="T16" s="5"/>
      <c r="U16" s="5"/>
    </row>
    <row r="17" spans="1:21" s="3" customFormat="1" ht="18.75" x14ac:dyDescent="0.2">
      <c r="A17" s="304"/>
      <c r="B17" s="304"/>
      <c r="C17" s="304"/>
      <c r="D17" s="4"/>
      <c r="E17" s="4"/>
      <c r="F17" s="4"/>
      <c r="G17" s="4"/>
      <c r="H17" s="4"/>
      <c r="I17" s="4"/>
      <c r="J17" s="4"/>
      <c r="K17" s="4"/>
      <c r="L17" s="4"/>
      <c r="M17" s="4"/>
      <c r="N17" s="4"/>
      <c r="O17" s="4"/>
      <c r="P17" s="4"/>
      <c r="Q17" s="4"/>
      <c r="R17" s="4"/>
    </row>
    <row r="18" spans="1:21" s="3" customFormat="1" ht="18.75" x14ac:dyDescent="0.2">
      <c r="A18" s="295" t="s">
        <v>493</v>
      </c>
      <c r="B18" s="295"/>
      <c r="C18" s="295"/>
      <c r="D18" s="6"/>
      <c r="E18" s="6"/>
      <c r="F18" s="6"/>
      <c r="G18" s="6"/>
      <c r="H18" s="6"/>
      <c r="I18" s="6"/>
      <c r="J18" s="6"/>
      <c r="K18" s="6"/>
      <c r="L18" s="6"/>
      <c r="M18" s="6"/>
      <c r="N18" s="6"/>
      <c r="O18" s="6"/>
      <c r="P18" s="6"/>
      <c r="Q18" s="6"/>
      <c r="R18" s="6"/>
      <c r="S18" s="6"/>
      <c r="T18" s="6"/>
      <c r="U18" s="6"/>
    </row>
    <row r="19" spans="1:21" s="3" customFormat="1" ht="18.75" x14ac:dyDescent="0.2">
      <c r="A19" s="5"/>
      <c r="B19" s="5"/>
      <c r="C19" s="5"/>
      <c r="D19" s="5"/>
      <c r="E19" s="5"/>
      <c r="F19" s="5"/>
      <c r="G19" s="5"/>
      <c r="H19" s="4"/>
      <c r="I19" s="4"/>
      <c r="J19" s="4"/>
      <c r="K19" s="4"/>
      <c r="L19" s="4"/>
      <c r="M19" s="4"/>
      <c r="N19" s="4"/>
      <c r="O19" s="4"/>
      <c r="P19" s="4"/>
      <c r="Q19" s="4"/>
      <c r="R19" s="4"/>
    </row>
    <row r="20" spans="1:21" s="3" customFormat="1" ht="31.5" x14ac:dyDescent="0.2">
      <c r="A20" s="21" t="s">
        <v>6</v>
      </c>
      <c r="B20" s="24" t="s">
        <v>68</v>
      </c>
      <c r="C20" s="23" t="s">
        <v>67</v>
      </c>
      <c r="D20" s="5"/>
      <c r="E20" s="5"/>
      <c r="F20" s="5"/>
      <c r="G20" s="5"/>
      <c r="H20" s="4"/>
      <c r="I20" s="4"/>
      <c r="J20" s="4"/>
      <c r="K20" s="4"/>
      <c r="L20" s="4"/>
      <c r="M20" s="4"/>
      <c r="N20" s="4"/>
      <c r="O20" s="4"/>
      <c r="P20" s="4"/>
      <c r="Q20" s="4"/>
      <c r="R20" s="4"/>
    </row>
    <row r="21" spans="1:21" s="3" customFormat="1" ht="18.75" x14ac:dyDescent="0.2">
      <c r="A21" s="23">
        <v>1</v>
      </c>
      <c r="B21" s="24">
        <v>2</v>
      </c>
      <c r="C21" s="23">
        <v>3</v>
      </c>
      <c r="D21" s="5"/>
      <c r="E21" s="5"/>
      <c r="F21" s="5"/>
      <c r="G21" s="5"/>
      <c r="H21" s="4"/>
      <c r="I21" s="4"/>
      <c r="J21" s="4"/>
      <c r="K21" s="4"/>
      <c r="L21" s="4"/>
      <c r="M21" s="4"/>
      <c r="N21" s="4"/>
      <c r="O21" s="4"/>
      <c r="P21" s="4"/>
      <c r="Q21" s="4"/>
      <c r="R21" s="4"/>
    </row>
    <row r="22" spans="1:21" s="3" customFormat="1" ht="31.5" x14ac:dyDescent="0.2">
      <c r="A22" s="19" t="s">
        <v>66</v>
      </c>
      <c r="B22" s="20" t="s">
        <v>506</v>
      </c>
      <c r="C22" s="202" t="s">
        <v>558</v>
      </c>
      <c r="D22" s="5"/>
      <c r="E22" s="5"/>
      <c r="F22" s="4"/>
      <c r="G22" s="4"/>
      <c r="H22" s="4"/>
      <c r="I22" s="4"/>
      <c r="J22" s="4"/>
      <c r="K22" s="4"/>
      <c r="L22" s="4"/>
      <c r="M22" s="4"/>
      <c r="N22" s="4"/>
      <c r="O22" s="4"/>
      <c r="P22" s="4"/>
    </row>
    <row r="23" spans="1:21" ht="31.5" x14ac:dyDescent="0.25">
      <c r="A23" s="19" t="s">
        <v>64</v>
      </c>
      <c r="B23" s="22" t="s">
        <v>61</v>
      </c>
      <c r="C23" s="95" t="s">
        <v>557</v>
      </c>
    </row>
    <row r="24" spans="1:21" ht="47.25" x14ac:dyDescent="0.25">
      <c r="A24" s="19" t="s">
        <v>63</v>
      </c>
      <c r="B24" s="22" t="s">
        <v>526</v>
      </c>
      <c r="C24" s="153" t="s">
        <v>574</v>
      </c>
    </row>
    <row r="25" spans="1:21" ht="31.5" x14ac:dyDescent="0.25">
      <c r="A25" s="19" t="s">
        <v>62</v>
      </c>
      <c r="B25" s="22" t="s">
        <v>527</v>
      </c>
      <c r="C25" s="212">
        <f>'1. паспорт местоположение'!C48</f>
        <v>1921.7622551204599</v>
      </c>
    </row>
    <row r="26" spans="1:21" ht="31.5" x14ac:dyDescent="0.25">
      <c r="A26" s="19" t="s">
        <v>60</v>
      </c>
      <c r="B26" s="22" t="s">
        <v>236</v>
      </c>
      <c r="C26" s="21" t="s">
        <v>554</v>
      </c>
    </row>
    <row r="27" spans="1:21" ht="31.5" x14ac:dyDescent="0.25">
      <c r="A27" s="19" t="s">
        <v>59</v>
      </c>
      <c r="B27" s="22" t="s">
        <v>507</v>
      </c>
      <c r="C27" s="153" t="s">
        <v>575</v>
      </c>
    </row>
    <row r="28" spans="1:21" ht="15.75" x14ac:dyDescent="0.25">
      <c r="A28" s="19" t="s">
        <v>57</v>
      </c>
      <c r="B28" s="22" t="s">
        <v>58</v>
      </c>
      <c r="C28" s="202">
        <v>2020</v>
      </c>
    </row>
    <row r="29" spans="1:21" ht="31.5" x14ac:dyDescent="0.25">
      <c r="A29" s="19" t="s">
        <v>55</v>
      </c>
      <c r="B29" s="21" t="s">
        <v>56</v>
      </c>
      <c r="C29" s="202">
        <v>2026</v>
      </c>
    </row>
    <row r="30" spans="1:21" ht="31.5" x14ac:dyDescent="0.25">
      <c r="A30" s="19" t="s">
        <v>74</v>
      </c>
      <c r="B30" s="21" t="s">
        <v>54</v>
      </c>
      <c r="C30" s="21" t="s">
        <v>552</v>
      </c>
    </row>
  </sheetData>
  <customSheetViews>
    <customSheetView guid="{C290BBE0-3C98-461A-94BD-C632345D89F6}" scale="80" showPageBreaks="1" fitToPage="1" printArea="1" view="pageBreakPreview" topLeftCell="A16">
      <selection activeCell="C30" sqref="C30"/>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13">
      <selection activeCell="C24" sqref="C24"/>
      <pageMargins left="0.70866141732283472" right="0.70866141732283472" top="0.74803149606299213" bottom="0.74803149606299213" header="0.31496062992125984" footer="0.31496062992125984"/>
      <pageSetup paperSize="8" scale="82" fitToHeight="0" orientation="portrait" r:id="rId2"/>
    </customSheetView>
    <customSheetView guid="{39B71E68-BF27-4D0E-9B8B-6F4286FA19B0}" showPageBreaks="1" fitToPage="1" printArea="1" view="pageBreakPreview" topLeftCell="A28">
      <selection activeCell="C24" sqref="C24"/>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90"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55" zoomScaleNormal="80" zoomScaleSheetLayoutView="55" workbookViewId="0">
      <selection activeCell="B24" sqref="B2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5" t="s">
        <v>70</v>
      </c>
    </row>
    <row r="2" spans="1:28" ht="18.75" x14ac:dyDescent="0.3">
      <c r="Z2" s="11" t="s">
        <v>11</v>
      </c>
    </row>
    <row r="3" spans="1:28" ht="18.75" x14ac:dyDescent="0.3">
      <c r="Z3" s="11" t="s">
        <v>69</v>
      </c>
    </row>
    <row r="4" spans="1:28" ht="18.75" customHeight="1" x14ac:dyDescent="0.25">
      <c r="A4" s="293" t="str">
        <f>'1. паспорт местоположение'!A5:C5</f>
        <v>Год раскрытия информации: 2025 год</v>
      </c>
      <c r="B4" s="293"/>
      <c r="C4" s="293"/>
      <c r="D4" s="293"/>
      <c r="E4" s="293"/>
      <c r="F4" s="293"/>
      <c r="G4" s="293"/>
      <c r="H4" s="293"/>
      <c r="I4" s="293"/>
      <c r="J4" s="293"/>
      <c r="K4" s="293"/>
      <c r="L4" s="293"/>
      <c r="M4" s="293"/>
      <c r="N4" s="293"/>
      <c r="O4" s="293"/>
      <c r="P4" s="293"/>
      <c r="Q4" s="293"/>
      <c r="R4" s="293"/>
      <c r="S4" s="293"/>
      <c r="T4" s="293"/>
      <c r="U4" s="293"/>
      <c r="V4" s="293"/>
      <c r="W4" s="293"/>
      <c r="X4" s="293"/>
      <c r="Y4" s="293"/>
      <c r="Z4" s="293"/>
    </row>
    <row r="6" spans="1:28" ht="18.75" x14ac:dyDescent="0.25">
      <c r="A6" s="297" t="s">
        <v>10</v>
      </c>
      <c r="B6" s="297"/>
      <c r="C6" s="297"/>
      <c r="D6" s="297"/>
      <c r="E6" s="297"/>
      <c r="F6" s="297"/>
      <c r="G6" s="297"/>
      <c r="H6" s="297"/>
      <c r="I6" s="297"/>
      <c r="J6" s="297"/>
      <c r="K6" s="297"/>
      <c r="L6" s="297"/>
      <c r="M6" s="297"/>
      <c r="N6" s="297"/>
      <c r="O6" s="297"/>
      <c r="P6" s="297"/>
      <c r="Q6" s="297"/>
      <c r="R6" s="297"/>
      <c r="S6" s="297"/>
      <c r="T6" s="297"/>
      <c r="U6" s="297"/>
      <c r="V6" s="297"/>
      <c r="W6" s="297"/>
      <c r="X6" s="297"/>
      <c r="Y6" s="297"/>
      <c r="Z6" s="297"/>
      <c r="AA6" s="10"/>
      <c r="AB6" s="10"/>
    </row>
    <row r="7" spans="1:28" ht="18.75" x14ac:dyDescent="0.25">
      <c r="A7" s="297"/>
      <c r="B7" s="297"/>
      <c r="C7" s="297"/>
      <c r="D7" s="297"/>
      <c r="E7" s="297"/>
      <c r="F7" s="297"/>
      <c r="G7" s="297"/>
      <c r="H7" s="297"/>
      <c r="I7" s="297"/>
      <c r="J7" s="297"/>
      <c r="K7" s="297"/>
      <c r="L7" s="297"/>
      <c r="M7" s="297"/>
      <c r="N7" s="297"/>
      <c r="O7" s="297"/>
      <c r="P7" s="297"/>
      <c r="Q7" s="297"/>
      <c r="R7" s="297"/>
      <c r="S7" s="297"/>
      <c r="T7" s="297"/>
      <c r="U7" s="297"/>
      <c r="V7" s="297"/>
      <c r="W7" s="297"/>
      <c r="X7" s="297"/>
      <c r="Y7" s="297"/>
      <c r="Z7" s="297"/>
      <c r="AA7" s="10"/>
      <c r="AB7" s="10"/>
    </row>
    <row r="8" spans="1:28" x14ac:dyDescent="0.25">
      <c r="A8" s="300" t="str">
        <f>'1. паспорт местоположение'!A9</f>
        <v xml:space="preserve">Акционерное общество "Калининградская генерирующая компания" </v>
      </c>
      <c r="B8" s="300"/>
      <c r="C8" s="300"/>
      <c r="D8" s="300"/>
      <c r="E8" s="300"/>
      <c r="F8" s="300"/>
      <c r="G8" s="300"/>
      <c r="H8" s="300"/>
      <c r="I8" s="300"/>
      <c r="J8" s="300"/>
      <c r="K8" s="300"/>
      <c r="L8" s="300"/>
      <c r="M8" s="300"/>
      <c r="N8" s="300"/>
      <c r="O8" s="300"/>
      <c r="P8" s="300"/>
      <c r="Q8" s="300"/>
      <c r="R8" s="300"/>
      <c r="S8" s="300"/>
      <c r="T8" s="300"/>
      <c r="U8" s="300"/>
      <c r="V8" s="300"/>
      <c r="W8" s="300"/>
      <c r="X8" s="300"/>
      <c r="Y8" s="300"/>
      <c r="Z8" s="300"/>
      <c r="AA8" s="7"/>
      <c r="AB8" s="7"/>
    </row>
    <row r="9" spans="1:28" ht="15.75" x14ac:dyDescent="0.25">
      <c r="A9" s="294" t="s">
        <v>9</v>
      </c>
      <c r="B9" s="294"/>
      <c r="C9" s="294"/>
      <c r="D9" s="294"/>
      <c r="E9" s="294"/>
      <c r="F9" s="294"/>
      <c r="G9" s="294"/>
      <c r="H9" s="294"/>
      <c r="I9" s="294"/>
      <c r="J9" s="294"/>
      <c r="K9" s="294"/>
      <c r="L9" s="294"/>
      <c r="M9" s="294"/>
      <c r="N9" s="294"/>
      <c r="O9" s="294"/>
      <c r="P9" s="294"/>
      <c r="Q9" s="294"/>
      <c r="R9" s="294"/>
      <c r="S9" s="294"/>
      <c r="T9" s="294"/>
      <c r="U9" s="294"/>
      <c r="V9" s="294"/>
      <c r="W9" s="294"/>
      <c r="X9" s="294"/>
      <c r="Y9" s="294"/>
      <c r="Z9" s="294"/>
      <c r="AA9" s="5"/>
      <c r="AB9" s="5"/>
    </row>
    <row r="10" spans="1:28" ht="18.75" x14ac:dyDescent="0.25">
      <c r="A10" s="297"/>
      <c r="B10" s="297"/>
      <c r="C10" s="297"/>
      <c r="D10" s="297"/>
      <c r="E10" s="297"/>
      <c r="F10" s="297"/>
      <c r="G10" s="297"/>
      <c r="H10" s="297"/>
      <c r="I10" s="297"/>
      <c r="J10" s="297"/>
      <c r="K10" s="297"/>
      <c r="L10" s="297"/>
      <c r="M10" s="297"/>
      <c r="N10" s="297"/>
      <c r="O10" s="297"/>
      <c r="P10" s="297"/>
      <c r="Q10" s="297"/>
      <c r="R10" s="297"/>
      <c r="S10" s="297"/>
      <c r="T10" s="297"/>
      <c r="U10" s="297"/>
      <c r="V10" s="297"/>
      <c r="W10" s="297"/>
      <c r="X10" s="297"/>
      <c r="Y10" s="297"/>
      <c r="Z10" s="297"/>
      <c r="AA10" s="10"/>
      <c r="AB10" s="10"/>
    </row>
    <row r="11" spans="1:28" x14ac:dyDescent="0.25">
      <c r="A11" s="300" t="str">
        <f>'1. паспорт местоположение'!A12:C12</f>
        <v>J_KGK_01</v>
      </c>
      <c r="B11" s="300"/>
      <c r="C11" s="300"/>
      <c r="D11" s="300"/>
      <c r="E11" s="300"/>
      <c r="F11" s="300"/>
      <c r="G11" s="300"/>
      <c r="H11" s="300"/>
      <c r="I11" s="300"/>
      <c r="J11" s="300"/>
      <c r="K11" s="300"/>
      <c r="L11" s="300"/>
      <c r="M11" s="300"/>
      <c r="N11" s="300"/>
      <c r="O11" s="300"/>
      <c r="P11" s="300"/>
      <c r="Q11" s="300"/>
      <c r="R11" s="300"/>
      <c r="S11" s="300"/>
      <c r="T11" s="300"/>
      <c r="U11" s="300"/>
      <c r="V11" s="300"/>
      <c r="W11" s="300"/>
      <c r="X11" s="300"/>
      <c r="Y11" s="300"/>
      <c r="Z11" s="300"/>
      <c r="AA11" s="7"/>
      <c r="AB11" s="7"/>
    </row>
    <row r="12" spans="1:28" ht="15.75" x14ac:dyDescent="0.25">
      <c r="A12" s="294" t="s">
        <v>8</v>
      </c>
      <c r="B12" s="294"/>
      <c r="C12" s="294"/>
      <c r="D12" s="294"/>
      <c r="E12" s="294"/>
      <c r="F12" s="294"/>
      <c r="G12" s="294"/>
      <c r="H12" s="294"/>
      <c r="I12" s="294"/>
      <c r="J12" s="294"/>
      <c r="K12" s="294"/>
      <c r="L12" s="294"/>
      <c r="M12" s="294"/>
      <c r="N12" s="294"/>
      <c r="O12" s="294"/>
      <c r="P12" s="294"/>
      <c r="Q12" s="294"/>
      <c r="R12" s="294"/>
      <c r="S12" s="294"/>
      <c r="T12" s="294"/>
      <c r="U12" s="294"/>
      <c r="V12" s="294"/>
      <c r="W12" s="294"/>
      <c r="X12" s="294"/>
      <c r="Y12" s="294"/>
      <c r="Z12" s="294"/>
      <c r="AA12" s="5"/>
      <c r="AB12" s="5"/>
    </row>
    <row r="13" spans="1:28" ht="18.75" x14ac:dyDescent="0.25">
      <c r="A13" s="304"/>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9"/>
      <c r="AB13" s="9"/>
    </row>
    <row r="14" spans="1:28" x14ac:dyDescent="0.25">
      <c r="A14" s="300" t="str">
        <f>'1. паспорт местоположение'!A15</f>
        <v>Реконструкция производственного объекта "Гусевская ТЭЦ" г. Гусев</v>
      </c>
      <c r="B14" s="300"/>
      <c r="C14" s="300"/>
      <c r="D14" s="300"/>
      <c r="E14" s="300"/>
      <c r="F14" s="300"/>
      <c r="G14" s="300"/>
      <c r="H14" s="300"/>
      <c r="I14" s="300"/>
      <c r="J14" s="300"/>
      <c r="K14" s="300"/>
      <c r="L14" s="300"/>
      <c r="M14" s="300"/>
      <c r="N14" s="300"/>
      <c r="O14" s="300"/>
      <c r="P14" s="300"/>
      <c r="Q14" s="300"/>
      <c r="R14" s="300"/>
      <c r="S14" s="300"/>
      <c r="T14" s="300"/>
      <c r="U14" s="300"/>
      <c r="V14" s="300"/>
      <c r="W14" s="300"/>
      <c r="X14" s="300"/>
      <c r="Y14" s="300"/>
      <c r="Z14" s="300"/>
      <c r="AA14" s="7"/>
      <c r="AB14" s="7"/>
    </row>
    <row r="15" spans="1:28" ht="15.75" x14ac:dyDescent="0.25">
      <c r="A15" s="294" t="s">
        <v>7</v>
      </c>
      <c r="B15" s="294"/>
      <c r="C15" s="294"/>
      <c r="D15" s="294"/>
      <c r="E15" s="294"/>
      <c r="F15" s="294"/>
      <c r="G15" s="294"/>
      <c r="H15" s="294"/>
      <c r="I15" s="294"/>
      <c r="J15" s="294"/>
      <c r="K15" s="294"/>
      <c r="L15" s="294"/>
      <c r="M15" s="294"/>
      <c r="N15" s="294"/>
      <c r="O15" s="294"/>
      <c r="P15" s="294"/>
      <c r="Q15" s="294"/>
      <c r="R15" s="294"/>
      <c r="S15" s="294"/>
      <c r="T15" s="294"/>
      <c r="U15" s="294"/>
      <c r="V15" s="294"/>
      <c r="W15" s="294"/>
      <c r="X15" s="294"/>
      <c r="Y15" s="294"/>
      <c r="Z15" s="294"/>
      <c r="AA15" s="5"/>
      <c r="AB15" s="5"/>
    </row>
    <row r="16" spans="1:28" x14ac:dyDescent="0.25">
      <c r="A16" s="321"/>
      <c r="B16" s="321"/>
      <c r="C16" s="321"/>
      <c r="D16" s="321"/>
      <c r="E16" s="321"/>
      <c r="F16" s="321"/>
      <c r="G16" s="321"/>
      <c r="H16" s="321"/>
      <c r="I16" s="321"/>
      <c r="J16" s="321"/>
      <c r="K16" s="321"/>
      <c r="L16" s="321"/>
      <c r="M16" s="321"/>
      <c r="N16" s="321"/>
      <c r="O16" s="321"/>
      <c r="P16" s="321"/>
      <c r="Q16" s="321"/>
      <c r="R16" s="321"/>
      <c r="S16" s="321"/>
      <c r="T16" s="321"/>
      <c r="U16" s="321"/>
      <c r="V16" s="321"/>
      <c r="W16" s="321"/>
      <c r="X16" s="321"/>
      <c r="Y16" s="321"/>
      <c r="Z16" s="321"/>
      <c r="AA16" s="14"/>
      <c r="AB16" s="14"/>
    </row>
    <row r="17" spans="1:28" x14ac:dyDescent="0.25">
      <c r="A17" s="321"/>
      <c r="B17" s="321"/>
      <c r="C17" s="321"/>
      <c r="D17" s="321"/>
      <c r="E17" s="321"/>
      <c r="F17" s="321"/>
      <c r="G17" s="321"/>
      <c r="H17" s="321"/>
      <c r="I17" s="321"/>
      <c r="J17" s="321"/>
      <c r="K17" s="321"/>
      <c r="L17" s="321"/>
      <c r="M17" s="321"/>
      <c r="N17" s="321"/>
      <c r="O17" s="321"/>
      <c r="P17" s="321"/>
      <c r="Q17" s="321"/>
      <c r="R17" s="321"/>
      <c r="S17" s="321"/>
      <c r="T17" s="321"/>
      <c r="U17" s="321"/>
      <c r="V17" s="321"/>
      <c r="W17" s="321"/>
      <c r="X17" s="321"/>
      <c r="Y17" s="321"/>
      <c r="Z17" s="321"/>
      <c r="AA17" s="14"/>
      <c r="AB17" s="14"/>
    </row>
    <row r="18" spans="1:28" x14ac:dyDescent="0.25">
      <c r="A18" s="321"/>
      <c r="B18" s="321"/>
      <c r="C18" s="321"/>
      <c r="D18" s="321"/>
      <c r="E18" s="321"/>
      <c r="F18" s="321"/>
      <c r="G18" s="321"/>
      <c r="H18" s="321"/>
      <c r="I18" s="321"/>
      <c r="J18" s="321"/>
      <c r="K18" s="321"/>
      <c r="L18" s="321"/>
      <c r="M18" s="321"/>
      <c r="N18" s="321"/>
      <c r="O18" s="321"/>
      <c r="P18" s="321"/>
      <c r="Q18" s="321"/>
      <c r="R18" s="321"/>
      <c r="S18" s="321"/>
      <c r="T18" s="321"/>
      <c r="U18" s="321"/>
      <c r="V18" s="321"/>
      <c r="W18" s="321"/>
      <c r="X18" s="321"/>
      <c r="Y18" s="321"/>
      <c r="Z18" s="321"/>
      <c r="AA18" s="14"/>
      <c r="AB18" s="14"/>
    </row>
    <row r="19" spans="1:28" x14ac:dyDescent="0.25">
      <c r="A19" s="321"/>
      <c r="B19" s="321"/>
      <c r="C19" s="321"/>
      <c r="D19" s="321"/>
      <c r="E19" s="321"/>
      <c r="F19" s="321"/>
      <c r="G19" s="321"/>
      <c r="H19" s="321"/>
      <c r="I19" s="321"/>
      <c r="J19" s="321"/>
      <c r="K19" s="321"/>
      <c r="L19" s="321"/>
      <c r="M19" s="321"/>
      <c r="N19" s="321"/>
      <c r="O19" s="321"/>
      <c r="P19" s="321"/>
      <c r="Q19" s="321"/>
      <c r="R19" s="321"/>
      <c r="S19" s="321"/>
      <c r="T19" s="321"/>
      <c r="U19" s="321"/>
      <c r="V19" s="321"/>
      <c r="W19" s="321"/>
      <c r="X19" s="321"/>
      <c r="Y19" s="321"/>
      <c r="Z19" s="321"/>
      <c r="AA19" s="14"/>
      <c r="AB19" s="14"/>
    </row>
    <row r="20" spans="1:28" x14ac:dyDescent="0.25">
      <c r="A20" s="321"/>
      <c r="B20" s="321"/>
      <c r="C20" s="321"/>
      <c r="D20" s="321"/>
      <c r="E20" s="321"/>
      <c r="F20" s="321"/>
      <c r="G20" s="321"/>
      <c r="H20" s="321"/>
      <c r="I20" s="321"/>
      <c r="J20" s="321"/>
      <c r="K20" s="321"/>
      <c r="L20" s="321"/>
      <c r="M20" s="321"/>
      <c r="N20" s="321"/>
      <c r="O20" s="321"/>
      <c r="P20" s="321"/>
      <c r="Q20" s="321"/>
      <c r="R20" s="321"/>
      <c r="S20" s="321"/>
      <c r="T20" s="321"/>
      <c r="U20" s="321"/>
      <c r="V20" s="321"/>
      <c r="W20" s="321"/>
      <c r="X20" s="321"/>
      <c r="Y20" s="321"/>
      <c r="Z20" s="321"/>
      <c r="AA20" s="14"/>
      <c r="AB20" s="14"/>
    </row>
    <row r="21" spans="1:28" x14ac:dyDescent="0.25">
      <c r="A21" s="321"/>
      <c r="B21" s="321"/>
      <c r="C21" s="321"/>
      <c r="D21" s="321"/>
      <c r="E21" s="321"/>
      <c r="F21" s="321"/>
      <c r="G21" s="321"/>
      <c r="H21" s="321"/>
      <c r="I21" s="321"/>
      <c r="J21" s="321"/>
      <c r="K21" s="321"/>
      <c r="L21" s="321"/>
      <c r="M21" s="321"/>
      <c r="N21" s="321"/>
      <c r="O21" s="321"/>
      <c r="P21" s="321"/>
      <c r="Q21" s="321"/>
      <c r="R21" s="321"/>
      <c r="S21" s="321"/>
      <c r="T21" s="321"/>
      <c r="U21" s="321"/>
      <c r="V21" s="321"/>
      <c r="W21" s="321"/>
      <c r="X21" s="321"/>
      <c r="Y21" s="321"/>
      <c r="Z21" s="321"/>
      <c r="AA21" s="14"/>
      <c r="AB21" s="14"/>
    </row>
    <row r="22" spans="1:28" x14ac:dyDescent="0.25">
      <c r="A22" s="322" t="s">
        <v>525</v>
      </c>
      <c r="B22" s="322"/>
      <c r="C22" s="322"/>
      <c r="D22" s="322"/>
      <c r="E22" s="322"/>
      <c r="F22" s="322"/>
      <c r="G22" s="322"/>
      <c r="H22" s="322"/>
      <c r="I22" s="322"/>
      <c r="J22" s="322"/>
      <c r="K22" s="322"/>
      <c r="L22" s="322"/>
      <c r="M22" s="322"/>
      <c r="N22" s="322"/>
      <c r="O22" s="322"/>
      <c r="P22" s="322"/>
      <c r="Q22" s="322"/>
      <c r="R22" s="322"/>
      <c r="S22" s="322"/>
      <c r="T22" s="322"/>
      <c r="U22" s="322"/>
      <c r="V22" s="322"/>
      <c r="W22" s="322"/>
      <c r="X22" s="322"/>
      <c r="Y22" s="322"/>
      <c r="Z22" s="322"/>
      <c r="AA22" s="97"/>
      <c r="AB22" s="97"/>
    </row>
    <row r="23" spans="1:28" ht="32.25" customHeight="1" x14ac:dyDescent="0.25">
      <c r="A23" s="324" t="s">
        <v>376</v>
      </c>
      <c r="B23" s="325"/>
      <c r="C23" s="325"/>
      <c r="D23" s="325"/>
      <c r="E23" s="325"/>
      <c r="F23" s="325"/>
      <c r="G23" s="325"/>
      <c r="H23" s="325"/>
      <c r="I23" s="325"/>
      <c r="J23" s="325"/>
      <c r="K23" s="325"/>
      <c r="L23" s="326"/>
      <c r="M23" s="323" t="s">
        <v>377</v>
      </c>
      <c r="N23" s="323"/>
      <c r="O23" s="323"/>
      <c r="P23" s="323"/>
      <c r="Q23" s="323"/>
      <c r="R23" s="323"/>
      <c r="S23" s="323"/>
      <c r="T23" s="323"/>
      <c r="U23" s="323"/>
      <c r="V23" s="323"/>
      <c r="W23" s="323"/>
      <c r="X23" s="323"/>
      <c r="Y23" s="323"/>
      <c r="Z23" s="323"/>
    </row>
    <row r="24" spans="1:28" ht="151.5" customHeight="1" x14ac:dyDescent="0.25">
      <c r="A24" s="74" t="s">
        <v>239</v>
      </c>
      <c r="B24" s="75" t="s">
        <v>268</v>
      </c>
      <c r="C24" s="74" t="s">
        <v>370</v>
      </c>
      <c r="D24" s="74" t="s">
        <v>240</v>
      </c>
      <c r="E24" s="74" t="s">
        <v>371</v>
      </c>
      <c r="F24" s="74" t="s">
        <v>373</v>
      </c>
      <c r="G24" s="74" t="s">
        <v>372</v>
      </c>
      <c r="H24" s="74" t="s">
        <v>241</v>
      </c>
      <c r="I24" s="74" t="s">
        <v>374</v>
      </c>
      <c r="J24" s="74" t="s">
        <v>273</v>
      </c>
      <c r="K24" s="75" t="s">
        <v>267</v>
      </c>
      <c r="L24" s="75" t="s">
        <v>242</v>
      </c>
      <c r="M24" s="76" t="s">
        <v>287</v>
      </c>
      <c r="N24" s="75" t="s">
        <v>536</v>
      </c>
      <c r="O24" s="74" t="s">
        <v>284</v>
      </c>
      <c r="P24" s="74" t="s">
        <v>285</v>
      </c>
      <c r="Q24" s="74" t="s">
        <v>283</v>
      </c>
      <c r="R24" s="74" t="s">
        <v>241</v>
      </c>
      <c r="S24" s="74" t="s">
        <v>282</v>
      </c>
      <c r="T24" s="74" t="s">
        <v>281</v>
      </c>
      <c r="U24" s="74" t="s">
        <v>369</v>
      </c>
      <c r="V24" s="74" t="s">
        <v>283</v>
      </c>
      <c r="W24" s="83" t="s">
        <v>266</v>
      </c>
      <c r="X24" s="83" t="s">
        <v>298</v>
      </c>
      <c r="Y24" s="83" t="s">
        <v>299</v>
      </c>
      <c r="Z24" s="85" t="s">
        <v>296</v>
      </c>
    </row>
    <row r="25" spans="1:28" ht="16.5" customHeight="1" x14ac:dyDescent="0.25">
      <c r="A25" s="74">
        <v>1</v>
      </c>
      <c r="B25" s="75">
        <v>2</v>
      </c>
      <c r="C25" s="74">
        <v>3</v>
      </c>
      <c r="D25" s="75">
        <v>4</v>
      </c>
      <c r="E25" s="74">
        <v>5</v>
      </c>
      <c r="F25" s="75">
        <v>6</v>
      </c>
      <c r="G25" s="74">
        <v>7</v>
      </c>
      <c r="H25" s="75">
        <v>8</v>
      </c>
      <c r="I25" s="74">
        <v>9</v>
      </c>
      <c r="J25" s="75">
        <v>10</v>
      </c>
      <c r="K25" s="74">
        <v>11</v>
      </c>
      <c r="L25" s="75">
        <v>12</v>
      </c>
      <c r="M25" s="74">
        <v>13</v>
      </c>
      <c r="N25" s="75">
        <v>14</v>
      </c>
      <c r="O25" s="74">
        <v>15</v>
      </c>
      <c r="P25" s="75">
        <v>16</v>
      </c>
      <c r="Q25" s="74">
        <v>17</v>
      </c>
      <c r="R25" s="75">
        <v>18</v>
      </c>
      <c r="S25" s="74">
        <v>19</v>
      </c>
      <c r="T25" s="75">
        <v>20</v>
      </c>
      <c r="U25" s="74">
        <v>21</v>
      </c>
      <c r="V25" s="75">
        <v>22</v>
      </c>
      <c r="W25" s="74">
        <v>23</v>
      </c>
      <c r="X25" s="75">
        <v>24</v>
      </c>
      <c r="Y25" s="74">
        <v>25</v>
      </c>
      <c r="Z25" s="75">
        <v>26</v>
      </c>
    </row>
    <row r="26" spans="1:28" ht="45.75" customHeight="1" x14ac:dyDescent="0.25">
      <c r="A26" s="69" t="s">
        <v>354</v>
      </c>
      <c r="B26" s="69"/>
      <c r="C26" s="71" t="s">
        <v>356</v>
      </c>
      <c r="D26" s="71" t="s">
        <v>357</v>
      </c>
      <c r="E26" s="71" t="s">
        <v>358</v>
      </c>
      <c r="F26" s="71" t="s">
        <v>278</v>
      </c>
      <c r="G26" s="71" t="s">
        <v>359</v>
      </c>
      <c r="H26" s="71" t="s">
        <v>241</v>
      </c>
      <c r="I26" s="71" t="s">
        <v>360</v>
      </c>
      <c r="J26" s="71" t="s">
        <v>361</v>
      </c>
      <c r="K26" s="68"/>
      <c r="L26" s="71" t="s">
        <v>264</v>
      </c>
      <c r="M26" s="73" t="s">
        <v>280</v>
      </c>
      <c r="N26" s="68"/>
      <c r="O26" s="68"/>
      <c r="P26" s="68"/>
      <c r="Q26" s="68"/>
      <c r="R26" s="68"/>
      <c r="S26" s="68"/>
      <c r="T26" s="68"/>
      <c r="U26" s="68"/>
      <c r="V26" s="68"/>
      <c r="W26" s="68"/>
      <c r="X26" s="68"/>
      <c r="Y26" s="68"/>
      <c r="Z26" s="70" t="s">
        <v>297</v>
      </c>
    </row>
    <row r="27" spans="1:28" x14ac:dyDescent="0.25">
      <c r="A27" s="68" t="s">
        <v>243</v>
      </c>
      <c r="B27" s="68" t="s">
        <v>269</v>
      </c>
      <c r="C27" s="68" t="s">
        <v>248</v>
      </c>
      <c r="D27" s="68" t="s">
        <v>249</v>
      </c>
      <c r="E27" s="68" t="s">
        <v>288</v>
      </c>
      <c r="F27" s="71" t="s">
        <v>244</v>
      </c>
      <c r="G27" s="71" t="s">
        <v>292</v>
      </c>
      <c r="H27" s="68" t="s">
        <v>241</v>
      </c>
      <c r="I27" s="71" t="s">
        <v>274</v>
      </c>
      <c r="J27" s="71" t="s">
        <v>256</v>
      </c>
      <c r="K27" s="71" t="s">
        <v>260</v>
      </c>
      <c r="L27" s="68"/>
      <c r="M27" s="71" t="s">
        <v>286</v>
      </c>
      <c r="N27" s="68"/>
      <c r="O27" s="68"/>
      <c r="P27" s="68"/>
      <c r="Q27" s="68"/>
      <c r="R27" s="68"/>
      <c r="S27" s="68"/>
      <c r="T27" s="68"/>
      <c r="U27" s="68"/>
      <c r="V27" s="68"/>
      <c r="W27" s="68"/>
      <c r="X27" s="68"/>
      <c r="Y27" s="68"/>
      <c r="Z27" s="68"/>
    </row>
    <row r="28" spans="1:28" x14ac:dyDescent="0.25">
      <c r="A28" s="68" t="s">
        <v>243</v>
      </c>
      <c r="B28" s="68" t="s">
        <v>270</v>
      </c>
      <c r="C28" s="68" t="s">
        <v>250</v>
      </c>
      <c r="D28" s="68" t="s">
        <v>251</v>
      </c>
      <c r="E28" s="68" t="s">
        <v>289</v>
      </c>
      <c r="F28" s="71" t="s">
        <v>245</v>
      </c>
      <c r="G28" s="71" t="s">
        <v>293</v>
      </c>
      <c r="H28" s="68" t="s">
        <v>241</v>
      </c>
      <c r="I28" s="71" t="s">
        <v>275</v>
      </c>
      <c r="J28" s="71" t="s">
        <v>257</v>
      </c>
      <c r="K28" s="71" t="s">
        <v>261</v>
      </c>
      <c r="L28" s="72"/>
      <c r="M28" s="71" t="s">
        <v>0</v>
      </c>
      <c r="N28" s="71"/>
      <c r="O28" s="71"/>
      <c r="P28" s="71"/>
      <c r="Q28" s="71"/>
      <c r="R28" s="71"/>
      <c r="S28" s="71"/>
      <c r="T28" s="71"/>
      <c r="U28" s="71"/>
      <c r="V28" s="71"/>
      <c r="W28" s="71"/>
      <c r="X28" s="71"/>
      <c r="Y28" s="71"/>
      <c r="Z28" s="71"/>
    </row>
    <row r="29" spans="1:28" x14ac:dyDescent="0.25">
      <c r="A29" s="68" t="s">
        <v>243</v>
      </c>
      <c r="B29" s="68" t="s">
        <v>271</v>
      </c>
      <c r="C29" s="68" t="s">
        <v>252</v>
      </c>
      <c r="D29" s="68" t="s">
        <v>253</v>
      </c>
      <c r="E29" s="68" t="s">
        <v>290</v>
      </c>
      <c r="F29" s="71" t="s">
        <v>246</v>
      </c>
      <c r="G29" s="71" t="s">
        <v>294</v>
      </c>
      <c r="H29" s="68" t="s">
        <v>241</v>
      </c>
      <c r="I29" s="71" t="s">
        <v>276</v>
      </c>
      <c r="J29" s="71" t="s">
        <v>258</v>
      </c>
      <c r="K29" s="71" t="s">
        <v>262</v>
      </c>
      <c r="L29" s="72"/>
      <c r="M29" s="68"/>
      <c r="N29" s="68"/>
      <c r="O29" s="68"/>
      <c r="P29" s="68"/>
      <c r="Q29" s="68"/>
      <c r="R29" s="68"/>
      <c r="S29" s="68"/>
      <c r="T29" s="68"/>
      <c r="U29" s="68"/>
      <c r="V29" s="68"/>
      <c r="W29" s="68"/>
      <c r="X29" s="68"/>
      <c r="Y29" s="68"/>
      <c r="Z29" s="68"/>
    </row>
    <row r="30" spans="1:28" x14ac:dyDescent="0.25">
      <c r="A30" s="68" t="s">
        <v>243</v>
      </c>
      <c r="B30" s="68" t="s">
        <v>272</v>
      </c>
      <c r="C30" s="68" t="s">
        <v>254</v>
      </c>
      <c r="D30" s="68" t="s">
        <v>255</v>
      </c>
      <c r="E30" s="68" t="s">
        <v>291</v>
      </c>
      <c r="F30" s="71" t="s">
        <v>247</v>
      </c>
      <c r="G30" s="71" t="s">
        <v>295</v>
      </c>
      <c r="H30" s="68" t="s">
        <v>241</v>
      </c>
      <c r="I30" s="71" t="s">
        <v>277</v>
      </c>
      <c r="J30" s="71" t="s">
        <v>259</v>
      </c>
      <c r="K30" s="71" t="s">
        <v>263</v>
      </c>
      <c r="L30" s="72"/>
      <c r="M30" s="68"/>
      <c r="N30" s="68"/>
      <c r="O30" s="68"/>
      <c r="P30" s="68"/>
      <c r="Q30" s="68"/>
      <c r="R30" s="68"/>
      <c r="S30" s="68"/>
      <c r="T30" s="68"/>
      <c r="U30" s="68"/>
      <c r="V30" s="68"/>
      <c r="W30" s="68"/>
      <c r="X30" s="68"/>
      <c r="Y30" s="68"/>
      <c r="Z30" s="68"/>
    </row>
    <row r="31" spans="1:28" x14ac:dyDescent="0.25">
      <c r="A31" s="68" t="s">
        <v>0</v>
      </c>
      <c r="B31" s="68" t="s">
        <v>0</v>
      </c>
      <c r="C31" s="68" t="s">
        <v>0</v>
      </c>
      <c r="D31" s="68" t="s">
        <v>0</v>
      </c>
      <c r="E31" s="68" t="s">
        <v>0</v>
      </c>
      <c r="F31" s="68" t="s">
        <v>0</v>
      </c>
      <c r="G31" s="68" t="s">
        <v>0</v>
      </c>
      <c r="H31" s="68" t="s">
        <v>0</v>
      </c>
      <c r="I31" s="68" t="s">
        <v>0</v>
      </c>
      <c r="J31" s="68" t="s">
        <v>0</v>
      </c>
      <c r="K31" s="68" t="s">
        <v>0</v>
      </c>
      <c r="L31" s="72"/>
      <c r="M31" s="68"/>
      <c r="N31" s="68"/>
      <c r="O31" s="68"/>
      <c r="P31" s="68"/>
      <c r="Q31" s="68"/>
      <c r="R31" s="68"/>
      <c r="S31" s="68"/>
      <c r="T31" s="68"/>
      <c r="U31" s="68"/>
      <c r="V31" s="68"/>
      <c r="W31" s="68"/>
      <c r="X31" s="68"/>
      <c r="Y31" s="68"/>
      <c r="Z31" s="68"/>
    </row>
    <row r="32" spans="1:28" ht="30" x14ac:dyDescent="0.25">
      <c r="A32" s="69" t="s">
        <v>355</v>
      </c>
      <c r="B32" s="69"/>
      <c r="C32" s="71" t="s">
        <v>362</v>
      </c>
      <c r="D32" s="71" t="s">
        <v>363</v>
      </c>
      <c r="E32" s="71" t="s">
        <v>364</v>
      </c>
      <c r="F32" s="71" t="s">
        <v>365</v>
      </c>
      <c r="G32" s="71" t="s">
        <v>366</v>
      </c>
      <c r="H32" s="71" t="s">
        <v>241</v>
      </c>
      <c r="I32" s="71" t="s">
        <v>367</v>
      </c>
      <c r="J32" s="71" t="s">
        <v>368</v>
      </c>
      <c r="K32" s="68"/>
      <c r="L32" s="68"/>
      <c r="M32" s="68"/>
      <c r="N32" s="68"/>
      <c r="O32" s="68"/>
      <c r="P32" s="68"/>
      <c r="Q32" s="68"/>
      <c r="R32" s="68"/>
      <c r="S32" s="68"/>
      <c r="T32" s="68"/>
      <c r="U32" s="68"/>
      <c r="V32" s="68"/>
      <c r="W32" s="68"/>
      <c r="X32" s="68"/>
      <c r="Y32" s="68"/>
      <c r="Z32" s="68"/>
    </row>
    <row r="33" spans="1:26" x14ac:dyDescent="0.25">
      <c r="A33" s="68" t="s">
        <v>0</v>
      </c>
      <c r="B33" s="68" t="s">
        <v>0</v>
      </c>
      <c r="C33" s="68" t="s">
        <v>0</v>
      </c>
      <c r="D33" s="68" t="s">
        <v>0</v>
      </c>
      <c r="E33" s="68" t="s">
        <v>0</v>
      </c>
      <c r="F33" s="68" t="s">
        <v>0</v>
      </c>
      <c r="G33" s="68" t="s">
        <v>0</v>
      </c>
      <c r="H33" s="68" t="s">
        <v>0</v>
      </c>
      <c r="I33" s="68" t="s">
        <v>0</v>
      </c>
      <c r="J33" s="68" t="s">
        <v>0</v>
      </c>
      <c r="K33" s="68" t="s">
        <v>0</v>
      </c>
      <c r="L33" s="68"/>
      <c r="M33" s="68"/>
      <c r="N33" s="68"/>
      <c r="O33" s="68"/>
      <c r="P33" s="68"/>
      <c r="Q33" s="68"/>
      <c r="R33" s="68"/>
      <c r="S33" s="68"/>
      <c r="T33" s="68"/>
      <c r="U33" s="68"/>
      <c r="V33" s="68"/>
      <c r="W33" s="68"/>
      <c r="X33" s="68"/>
      <c r="Y33" s="68"/>
      <c r="Z33" s="68"/>
    </row>
    <row r="37" spans="1:26" x14ac:dyDescent="0.25">
      <c r="A37" s="84"/>
    </row>
  </sheetData>
  <customSheetViews>
    <customSheetView guid="{C290BBE0-3C98-461A-94BD-C632345D89F6}" scale="80" showPageBreaks="1" fitToPage="1" printArea="1" view="pageBreakPreview" topLeftCell="A22">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39B71E68-BF27-4D0E-9B8B-6F4286FA19B0}" scale="80" showPageBreaks="1" fitToPage="1" printArea="1" view="pageBreakPreview" topLeftCell="A22">
      <selection activeCell="B24" sqref="B24"/>
      <pageMargins left="0.7" right="0.7" top="0.75" bottom="0.75" header="0.3" footer="0.3"/>
      <pageSetup paperSize="8" scale="25"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70" zoomScaleSheetLayoutView="70" workbookViewId="0">
      <selection activeCell="A5" sqref="A5:O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3"/>
      <c r="B1" s="13"/>
      <c r="O1" s="25" t="s">
        <v>70</v>
      </c>
    </row>
    <row r="2" spans="1:28" s="8" customFormat="1" ht="18.75" customHeight="1" x14ac:dyDescent="0.3">
      <c r="A2" s="13"/>
      <c r="B2" s="13"/>
      <c r="O2" s="11" t="s">
        <v>11</v>
      </c>
    </row>
    <row r="3" spans="1:28" s="8" customFormat="1" ht="18.75" x14ac:dyDescent="0.3">
      <c r="A3" s="12"/>
      <c r="B3" s="12"/>
      <c r="O3" s="11" t="s">
        <v>69</v>
      </c>
    </row>
    <row r="4" spans="1:28" s="8" customFormat="1" ht="18.75" x14ac:dyDescent="0.3">
      <c r="A4" s="12"/>
      <c r="B4" s="12"/>
      <c r="L4" s="11"/>
    </row>
    <row r="5" spans="1:28" s="8" customFormat="1" ht="15.75" x14ac:dyDescent="0.2">
      <c r="A5" s="293" t="str">
        <f>'1. паспорт местоположение'!A5:C5</f>
        <v>Год раскрытия информации: 2025 год</v>
      </c>
      <c r="B5" s="293"/>
      <c r="C5" s="293"/>
      <c r="D5" s="293"/>
      <c r="E5" s="293"/>
      <c r="F5" s="293"/>
      <c r="G5" s="293"/>
      <c r="H5" s="293"/>
      <c r="I5" s="293"/>
      <c r="J5" s="293"/>
      <c r="K5" s="293"/>
      <c r="L5" s="293"/>
      <c r="M5" s="293"/>
      <c r="N5" s="293"/>
      <c r="O5" s="293"/>
      <c r="P5" s="96"/>
      <c r="Q5" s="96"/>
      <c r="R5" s="96"/>
      <c r="S5" s="96"/>
      <c r="T5" s="96"/>
      <c r="U5" s="96"/>
      <c r="V5" s="96"/>
      <c r="W5" s="96"/>
      <c r="X5" s="96"/>
      <c r="Y5" s="96"/>
      <c r="Z5" s="96"/>
      <c r="AA5" s="96"/>
      <c r="AB5" s="96"/>
    </row>
    <row r="6" spans="1:28" s="8" customFormat="1" ht="18.75" x14ac:dyDescent="0.3">
      <c r="A6" s="12"/>
      <c r="B6" s="12"/>
      <c r="L6" s="11"/>
    </row>
    <row r="7" spans="1:28" s="8" customFormat="1" ht="18.75" x14ac:dyDescent="0.2">
      <c r="A7" s="297" t="s">
        <v>10</v>
      </c>
      <c r="B7" s="297"/>
      <c r="C7" s="297"/>
      <c r="D7" s="297"/>
      <c r="E7" s="297"/>
      <c r="F7" s="297"/>
      <c r="G7" s="297"/>
      <c r="H7" s="297"/>
      <c r="I7" s="297"/>
      <c r="J7" s="297"/>
      <c r="K7" s="297"/>
      <c r="L7" s="297"/>
      <c r="M7" s="297"/>
      <c r="N7" s="297"/>
      <c r="O7" s="297"/>
      <c r="P7" s="10"/>
      <c r="Q7" s="10"/>
      <c r="R7" s="10"/>
      <c r="S7" s="10"/>
      <c r="T7" s="10"/>
      <c r="U7" s="10"/>
      <c r="V7" s="10"/>
      <c r="W7" s="10"/>
      <c r="X7" s="10"/>
      <c r="Y7" s="10"/>
      <c r="Z7" s="10"/>
    </row>
    <row r="8" spans="1:28" s="8" customFormat="1" ht="18.75" x14ac:dyDescent="0.2">
      <c r="A8" s="297"/>
      <c r="B8" s="297"/>
      <c r="C8" s="297"/>
      <c r="D8" s="297"/>
      <c r="E8" s="297"/>
      <c r="F8" s="297"/>
      <c r="G8" s="297"/>
      <c r="H8" s="297"/>
      <c r="I8" s="297"/>
      <c r="J8" s="297"/>
      <c r="K8" s="297"/>
      <c r="L8" s="297"/>
      <c r="M8" s="297"/>
      <c r="N8" s="297"/>
      <c r="O8" s="297"/>
      <c r="P8" s="10"/>
      <c r="Q8" s="10"/>
      <c r="R8" s="10"/>
      <c r="S8" s="10"/>
      <c r="T8" s="10"/>
      <c r="U8" s="10"/>
      <c r="V8" s="10"/>
      <c r="W8" s="10"/>
      <c r="X8" s="10"/>
      <c r="Y8" s="10"/>
      <c r="Z8" s="10"/>
    </row>
    <row r="9" spans="1:28" s="8" customFormat="1" ht="18.75" x14ac:dyDescent="0.2">
      <c r="A9" s="300" t="str">
        <f>'1. паспорт местоположение'!A9:C9</f>
        <v xml:space="preserve">Акционерное общество "Калининградская генерирующая компания" </v>
      </c>
      <c r="B9" s="300"/>
      <c r="C9" s="300"/>
      <c r="D9" s="300"/>
      <c r="E9" s="300"/>
      <c r="F9" s="300"/>
      <c r="G9" s="300"/>
      <c r="H9" s="300"/>
      <c r="I9" s="300"/>
      <c r="J9" s="300"/>
      <c r="K9" s="300"/>
      <c r="L9" s="300"/>
      <c r="M9" s="300"/>
      <c r="N9" s="300"/>
      <c r="O9" s="300"/>
      <c r="P9" s="10"/>
      <c r="Q9" s="10"/>
      <c r="R9" s="10"/>
      <c r="S9" s="10"/>
      <c r="T9" s="10"/>
      <c r="U9" s="10"/>
      <c r="V9" s="10"/>
      <c r="W9" s="10"/>
      <c r="X9" s="10"/>
      <c r="Y9" s="10"/>
      <c r="Z9" s="10"/>
    </row>
    <row r="10" spans="1:28" s="8" customFormat="1" ht="18.75" x14ac:dyDescent="0.2">
      <c r="A10" s="294" t="s">
        <v>9</v>
      </c>
      <c r="B10" s="294"/>
      <c r="C10" s="294"/>
      <c r="D10" s="294"/>
      <c r="E10" s="294"/>
      <c r="F10" s="294"/>
      <c r="G10" s="294"/>
      <c r="H10" s="294"/>
      <c r="I10" s="294"/>
      <c r="J10" s="294"/>
      <c r="K10" s="294"/>
      <c r="L10" s="294"/>
      <c r="M10" s="294"/>
      <c r="N10" s="294"/>
      <c r="O10" s="294"/>
      <c r="P10" s="10"/>
      <c r="Q10" s="10"/>
      <c r="R10" s="10"/>
      <c r="S10" s="10"/>
      <c r="T10" s="10"/>
      <c r="U10" s="10"/>
      <c r="V10" s="10"/>
      <c r="W10" s="10"/>
      <c r="X10" s="10"/>
      <c r="Y10" s="10"/>
      <c r="Z10" s="10"/>
    </row>
    <row r="11" spans="1:28" s="8" customFormat="1" ht="18.75" x14ac:dyDescent="0.2">
      <c r="A11" s="297"/>
      <c r="B11" s="297"/>
      <c r="C11" s="297"/>
      <c r="D11" s="297"/>
      <c r="E11" s="297"/>
      <c r="F11" s="297"/>
      <c r="G11" s="297"/>
      <c r="H11" s="297"/>
      <c r="I11" s="297"/>
      <c r="J11" s="297"/>
      <c r="K11" s="297"/>
      <c r="L11" s="297"/>
      <c r="M11" s="297"/>
      <c r="N11" s="297"/>
      <c r="O11" s="297"/>
      <c r="P11" s="10"/>
      <c r="Q11" s="10"/>
      <c r="R11" s="10"/>
      <c r="S11" s="10"/>
      <c r="T11" s="10"/>
      <c r="U11" s="10"/>
      <c r="V11" s="10"/>
      <c r="W11" s="10"/>
      <c r="X11" s="10"/>
      <c r="Y11" s="10"/>
      <c r="Z11" s="10"/>
    </row>
    <row r="12" spans="1:28" s="8" customFormat="1" ht="18.75" x14ac:dyDescent="0.2">
      <c r="A12" s="300" t="str">
        <f>'1. паспорт местоположение'!A12:C12</f>
        <v>J_KGK_01</v>
      </c>
      <c r="B12" s="300"/>
      <c r="C12" s="300"/>
      <c r="D12" s="300"/>
      <c r="E12" s="300"/>
      <c r="F12" s="300"/>
      <c r="G12" s="300"/>
      <c r="H12" s="300"/>
      <c r="I12" s="300"/>
      <c r="J12" s="300"/>
      <c r="K12" s="300"/>
      <c r="L12" s="300"/>
      <c r="M12" s="300"/>
      <c r="N12" s="300"/>
      <c r="O12" s="300"/>
      <c r="P12" s="10"/>
      <c r="Q12" s="10"/>
      <c r="R12" s="10"/>
      <c r="S12" s="10"/>
      <c r="T12" s="10"/>
      <c r="U12" s="10"/>
      <c r="V12" s="10"/>
      <c r="W12" s="10"/>
      <c r="X12" s="10"/>
      <c r="Y12" s="10"/>
      <c r="Z12" s="10"/>
    </row>
    <row r="13" spans="1:28" s="8" customFormat="1" ht="18.75" x14ac:dyDescent="0.2">
      <c r="A13" s="294" t="s">
        <v>8</v>
      </c>
      <c r="B13" s="294"/>
      <c r="C13" s="294"/>
      <c r="D13" s="294"/>
      <c r="E13" s="294"/>
      <c r="F13" s="294"/>
      <c r="G13" s="294"/>
      <c r="H13" s="294"/>
      <c r="I13" s="294"/>
      <c r="J13" s="294"/>
      <c r="K13" s="294"/>
      <c r="L13" s="294"/>
      <c r="M13" s="294"/>
      <c r="N13" s="294"/>
      <c r="O13" s="294"/>
      <c r="P13" s="10"/>
      <c r="Q13" s="10"/>
      <c r="R13" s="10"/>
      <c r="S13" s="10"/>
      <c r="T13" s="10"/>
      <c r="U13" s="10"/>
      <c r="V13" s="10"/>
      <c r="W13" s="10"/>
      <c r="X13" s="10"/>
      <c r="Y13" s="10"/>
      <c r="Z13" s="10"/>
    </row>
    <row r="14" spans="1:28" s="8" customFormat="1" ht="15.75" customHeight="1" x14ac:dyDescent="0.2">
      <c r="A14" s="304"/>
      <c r="B14" s="304"/>
      <c r="C14" s="304"/>
      <c r="D14" s="304"/>
      <c r="E14" s="304"/>
      <c r="F14" s="304"/>
      <c r="G14" s="304"/>
      <c r="H14" s="304"/>
      <c r="I14" s="304"/>
      <c r="J14" s="304"/>
      <c r="K14" s="304"/>
      <c r="L14" s="304"/>
      <c r="M14" s="304"/>
      <c r="N14" s="304"/>
      <c r="O14" s="304"/>
      <c r="P14" s="4"/>
      <c r="Q14" s="4"/>
      <c r="R14" s="4"/>
      <c r="S14" s="4"/>
      <c r="T14" s="4"/>
      <c r="U14" s="4"/>
      <c r="V14" s="4"/>
      <c r="W14" s="4"/>
      <c r="X14" s="4"/>
      <c r="Y14" s="4"/>
      <c r="Z14" s="4"/>
    </row>
    <row r="15" spans="1:28" s="3" customFormat="1" ht="12" x14ac:dyDescent="0.2">
      <c r="A15" s="300" t="str">
        <f>'1. паспорт местоположение'!A15</f>
        <v>Реконструкция производственного объекта "Гусевская ТЭЦ" г. Гусев</v>
      </c>
      <c r="B15" s="300"/>
      <c r="C15" s="300"/>
      <c r="D15" s="300"/>
      <c r="E15" s="300"/>
      <c r="F15" s="300"/>
      <c r="G15" s="300"/>
      <c r="H15" s="300"/>
      <c r="I15" s="300"/>
      <c r="J15" s="300"/>
      <c r="K15" s="300"/>
      <c r="L15" s="300"/>
      <c r="M15" s="300"/>
      <c r="N15" s="300"/>
      <c r="O15" s="300"/>
      <c r="P15" s="7"/>
      <c r="Q15" s="7"/>
      <c r="R15" s="7"/>
      <c r="S15" s="7"/>
      <c r="T15" s="7"/>
      <c r="U15" s="7"/>
      <c r="V15" s="7"/>
      <c r="W15" s="7"/>
      <c r="X15" s="7"/>
      <c r="Y15" s="7"/>
      <c r="Z15" s="7"/>
    </row>
    <row r="16" spans="1:28" s="3" customFormat="1" ht="15" customHeight="1" x14ac:dyDescent="0.2">
      <c r="A16" s="294" t="s">
        <v>7</v>
      </c>
      <c r="B16" s="294"/>
      <c r="C16" s="294"/>
      <c r="D16" s="294"/>
      <c r="E16" s="294"/>
      <c r="F16" s="294"/>
      <c r="G16" s="294"/>
      <c r="H16" s="294"/>
      <c r="I16" s="294"/>
      <c r="J16" s="294"/>
      <c r="K16" s="294"/>
      <c r="L16" s="294"/>
      <c r="M16" s="294"/>
      <c r="N16" s="294"/>
      <c r="O16" s="294"/>
      <c r="P16" s="5"/>
      <c r="Q16" s="5"/>
      <c r="R16" s="5"/>
      <c r="S16" s="5"/>
      <c r="T16" s="5"/>
      <c r="U16" s="5"/>
      <c r="V16" s="5"/>
      <c r="W16" s="5"/>
      <c r="X16" s="5"/>
      <c r="Y16" s="5"/>
      <c r="Z16" s="5"/>
    </row>
    <row r="17" spans="1:26" s="3" customFormat="1" ht="15" customHeight="1" x14ac:dyDescent="0.2">
      <c r="A17" s="304"/>
      <c r="B17" s="304"/>
      <c r="C17" s="304"/>
      <c r="D17" s="304"/>
      <c r="E17" s="304"/>
      <c r="F17" s="304"/>
      <c r="G17" s="304"/>
      <c r="H17" s="304"/>
      <c r="I17" s="304"/>
      <c r="J17" s="304"/>
      <c r="K17" s="304"/>
      <c r="L17" s="304"/>
      <c r="M17" s="304"/>
      <c r="N17" s="304"/>
      <c r="O17" s="304"/>
      <c r="P17" s="4"/>
      <c r="Q17" s="4"/>
      <c r="R17" s="4"/>
      <c r="S17" s="4"/>
      <c r="T17" s="4"/>
      <c r="U17" s="4"/>
      <c r="V17" s="4"/>
      <c r="W17" s="4"/>
    </row>
    <row r="18" spans="1:26" s="3" customFormat="1" ht="91.5" customHeight="1" x14ac:dyDescent="0.2">
      <c r="A18" s="327" t="s">
        <v>502</v>
      </c>
      <c r="B18" s="327"/>
      <c r="C18" s="327"/>
      <c r="D18" s="327"/>
      <c r="E18" s="327"/>
      <c r="F18" s="327"/>
      <c r="G18" s="327"/>
      <c r="H18" s="327"/>
      <c r="I18" s="327"/>
      <c r="J18" s="327"/>
      <c r="K18" s="327"/>
      <c r="L18" s="327"/>
      <c r="M18" s="327"/>
      <c r="N18" s="327"/>
      <c r="O18" s="327"/>
      <c r="P18" s="6"/>
      <c r="Q18" s="6"/>
      <c r="R18" s="6"/>
      <c r="S18" s="6"/>
      <c r="T18" s="6"/>
      <c r="U18" s="6"/>
      <c r="V18" s="6"/>
      <c r="W18" s="6"/>
      <c r="X18" s="6"/>
      <c r="Y18" s="6"/>
      <c r="Z18" s="6"/>
    </row>
    <row r="19" spans="1:26" s="3" customFormat="1" ht="78" customHeight="1" x14ac:dyDescent="0.2">
      <c r="A19" s="299" t="s">
        <v>6</v>
      </c>
      <c r="B19" s="299" t="s">
        <v>89</v>
      </c>
      <c r="C19" s="299" t="s">
        <v>88</v>
      </c>
      <c r="D19" s="299" t="s">
        <v>77</v>
      </c>
      <c r="E19" s="328" t="s">
        <v>87</v>
      </c>
      <c r="F19" s="329"/>
      <c r="G19" s="329"/>
      <c r="H19" s="329"/>
      <c r="I19" s="330"/>
      <c r="J19" s="299" t="s">
        <v>86</v>
      </c>
      <c r="K19" s="299"/>
      <c r="L19" s="299"/>
      <c r="M19" s="299"/>
      <c r="N19" s="299"/>
      <c r="O19" s="299"/>
      <c r="P19" s="4"/>
      <c r="Q19" s="4"/>
      <c r="R19" s="4"/>
      <c r="S19" s="4"/>
      <c r="T19" s="4"/>
      <c r="U19" s="4"/>
      <c r="V19" s="4"/>
      <c r="W19" s="4"/>
    </row>
    <row r="20" spans="1:26" s="3" customFormat="1" ht="51" customHeight="1" x14ac:dyDescent="0.2">
      <c r="A20" s="299"/>
      <c r="B20" s="299"/>
      <c r="C20" s="299"/>
      <c r="D20" s="299"/>
      <c r="E20" s="26" t="s">
        <v>85</v>
      </c>
      <c r="F20" s="26" t="s">
        <v>84</v>
      </c>
      <c r="G20" s="26" t="s">
        <v>83</v>
      </c>
      <c r="H20" s="26" t="s">
        <v>82</v>
      </c>
      <c r="I20" s="26" t="s">
        <v>81</v>
      </c>
      <c r="J20" s="26" t="s">
        <v>80</v>
      </c>
      <c r="K20" s="26" t="s">
        <v>5</v>
      </c>
      <c r="L20" s="30" t="s">
        <v>4</v>
      </c>
      <c r="M20" s="29" t="s">
        <v>237</v>
      </c>
      <c r="N20" s="29" t="s">
        <v>79</v>
      </c>
      <c r="O20" s="29" t="s">
        <v>78</v>
      </c>
      <c r="P20" s="4"/>
      <c r="Q20" s="4"/>
      <c r="R20" s="4"/>
      <c r="S20" s="4"/>
      <c r="T20" s="4"/>
      <c r="U20" s="4"/>
      <c r="V20" s="4"/>
      <c r="W20" s="4"/>
    </row>
    <row r="21" spans="1:26" s="3" customFormat="1" ht="16.5" customHeight="1" x14ac:dyDescent="0.2">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
      <c r="A22" s="19"/>
      <c r="B22" s="150" t="s">
        <v>555</v>
      </c>
      <c r="C22" s="150" t="s">
        <v>555</v>
      </c>
      <c r="D22" s="150" t="s">
        <v>555</v>
      </c>
      <c r="E22" s="150" t="s">
        <v>555</v>
      </c>
      <c r="F22" s="150" t="s">
        <v>555</v>
      </c>
      <c r="G22" s="150" t="s">
        <v>555</v>
      </c>
      <c r="H22" s="150" t="s">
        <v>555</v>
      </c>
      <c r="I22" s="150" t="s">
        <v>555</v>
      </c>
      <c r="J22" s="150" t="s">
        <v>555</v>
      </c>
      <c r="K22" s="150" t="s">
        <v>555</v>
      </c>
      <c r="L22" s="150" t="s">
        <v>555</v>
      </c>
      <c r="M22" s="150" t="s">
        <v>555</v>
      </c>
      <c r="N22" s="150" t="s">
        <v>555</v>
      </c>
      <c r="O22" s="150" t="s">
        <v>555</v>
      </c>
      <c r="P22" s="4"/>
      <c r="Q22" s="4"/>
      <c r="R22" s="4"/>
      <c r="S22" s="4"/>
      <c r="T22" s="4"/>
      <c r="U22" s="4"/>
    </row>
  </sheetData>
  <customSheetViews>
    <customSheetView guid="{C290BBE0-3C98-461A-94BD-C632345D89F6}" scale="60" showPageBreaks="1" fitToPage="1" printArea="1" view="pageBreakPreview" topLeftCell="A7">
      <selection activeCell="L30" sqref="L30"/>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R49" sqref="R49"/>
      <pageMargins left="0.70866141732283472" right="0.70866141732283472" top="0.74803149606299213" bottom="0.74803149606299213" header="0.31496062992125984" footer="0.31496062992125984"/>
      <pageSetup paperSize="8" scale="67" orientation="landscape" r:id="rId2"/>
    </customSheetView>
    <customSheetView guid="{39B71E68-BF27-4D0E-9B8B-6F4286FA19B0}" scale="60" showPageBreaks="1" fitToPage="1" printArea="1" view="pageBreakPreview" topLeftCell="A7">
      <selection activeCell="L30" sqref="L30"/>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23622047244094491" right="0.23622047244094491" top="0.74803149606299213" bottom="0.74803149606299213" header="0.31496062992125984" footer="0.31496062992125984"/>
  <pageSetup paperSize="8" scale="72"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U164"/>
  <sheetViews>
    <sheetView topLeftCell="A28" zoomScale="85" zoomScaleNormal="85" zoomScaleSheetLayoutView="70" workbookViewId="0">
      <selection activeCell="T61" sqref="T61"/>
    </sheetView>
  </sheetViews>
  <sheetFormatPr defaultColWidth="9.140625" defaultRowHeight="15.75" x14ac:dyDescent="0.2"/>
  <cols>
    <col min="1" max="1" width="61.7109375" style="106" customWidth="1"/>
    <col min="2" max="2" width="18.5703125" style="100" customWidth="1"/>
    <col min="3" max="3" width="12.42578125" style="100" customWidth="1"/>
    <col min="4" max="20" width="16.85546875" style="100" customWidth="1"/>
    <col min="21" max="21" width="16.85546875" style="101" customWidth="1"/>
    <col min="22" max="27" width="16.85546875" style="102" customWidth="1"/>
    <col min="28" max="232" width="9.140625" style="102"/>
    <col min="233" max="233" width="61.7109375" style="102" customWidth="1"/>
    <col min="234" max="234" width="18.5703125" style="102" customWidth="1"/>
    <col min="235" max="274" width="16.85546875" style="102" customWidth="1"/>
    <col min="275" max="276" width="18.5703125" style="102" customWidth="1"/>
    <col min="277" max="277" width="21.7109375" style="102" customWidth="1"/>
    <col min="278" max="488" width="9.140625" style="102"/>
    <col min="489" max="489" width="61.7109375" style="102" customWidth="1"/>
    <col min="490" max="490" width="18.5703125" style="102" customWidth="1"/>
    <col min="491" max="530" width="16.85546875" style="102" customWidth="1"/>
    <col min="531" max="532" width="18.5703125" style="102" customWidth="1"/>
    <col min="533" max="533" width="21.7109375" style="102" customWidth="1"/>
    <col min="534" max="744" width="9.140625" style="102"/>
    <col min="745" max="745" width="61.7109375" style="102" customWidth="1"/>
    <col min="746" max="746" width="18.5703125" style="102" customWidth="1"/>
    <col min="747" max="786" width="16.85546875" style="102" customWidth="1"/>
    <col min="787" max="788" width="18.5703125" style="102" customWidth="1"/>
    <col min="789" max="789" width="21.7109375" style="102" customWidth="1"/>
    <col min="790" max="1000" width="9.140625" style="102"/>
    <col min="1001" max="1001" width="61.7109375" style="102" customWidth="1"/>
    <col min="1002" max="1002" width="18.5703125" style="102" customWidth="1"/>
    <col min="1003" max="1042" width="16.85546875" style="102" customWidth="1"/>
    <col min="1043" max="1044" width="18.5703125" style="102" customWidth="1"/>
    <col min="1045" max="1045" width="21.7109375" style="102" customWidth="1"/>
    <col min="1046" max="1256" width="9.140625" style="102"/>
    <col min="1257" max="1257" width="61.7109375" style="102" customWidth="1"/>
    <col min="1258" max="1258" width="18.5703125" style="102" customWidth="1"/>
    <col min="1259" max="1298" width="16.85546875" style="102" customWidth="1"/>
    <col min="1299" max="1300" width="18.5703125" style="102" customWidth="1"/>
    <col min="1301" max="1301" width="21.7109375" style="102" customWidth="1"/>
    <col min="1302" max="1512" width="9.140625" style="102"/>
    <col min="1513" max="1513" width="61.7109375" style="102" customWidth="1"/>
    <col min="1514" max="1514" width="18.5703125" style="102" customWidth="1"/>
    <col min="1515" max="1554" width="16.85546875" style="102" customWidth="1"/>
    <col min="1555" max="1556" width="18.5703125" style="102" customWidth="1"/>
    <col min="1557" max="1557" width="21.7109375" style="102" customWidth="1"/>
    <col min="1558" max="1768" width="9.140625" style="102"/>
    <col min="1769" max="1769" width="61.7109375" style="102" customWidth="1"/>
    <col min="1770" max="1770" width="18.5703125" style="102" customWidth="1"/>
    <col min="1771" max="1810" width="16.85546875" style="102" customWidth="1"/>
    <col min="1811" max="1812" width="18.5703125" style="102" customWidth="1"/>
    <col min="1813" max="1813" width="21.7109375" style="102" customWidth="1"/>
    <col min="1814" max="2024" width="9.140625" style="102"/>
    <col min="2025" max="2025" width="61.7109375" style="102" customWidth="1"/>
    <col min="2026" max="2026" width="18.5703125" style="102" customWidth="1"/>
    <col min="2027" max="2066" width="16.85546875" style="102" customWidth="1"/>
    <col min="2067" max="2068" width="18.5703125" style="102" customWidth="1"/>
    <col min="2069" max="2069" width="21.7109375" style="102" customWidth="1"/>
    <col min="2070" max="2280" width="9.140625" style="102"/>
    <col min="2281" max="2281" width="61.7109375" style="102" customWidth="1"/>
    <col min="2282" max="2282" width="18.5703125" style="102" customWidth="1"/>
    <col min="2283" max="2322" width="16.85546875" style="102" customWidth="1"/>
    <col min="2323" max="2324" width="18.5703125" style="102" customWidth="1"/>
    <col min="2325" max="2325" width="21.7109375" style="102" customWidth="1"/>
    <col min="2326" max="2536" width="9.140625" style="102"/>
    <col min="2537" max="2537" width="61.7109375" style="102" customWidth="1"/>
    <col min="2538" max="2538" width="18.5703125" style="102" customWidth="1"/>
    <col min="2539" max="2578" width="16.85546875" style="102" customWidth="1"/>
    <col min="2579" max="2580" width="18.5703125" style="102" customWidth="1"/>
    <col min="2581" max="2581" width="21.7109375" style="102" customWidth="1"/>
    <col min="2582" max="2792" width="9.140625" style="102"/>
    <col min="2793" max="2793" width="61.7109375" style="102" customWidth="1"/>
    <col min="2794" max="2794" width="18.5703125" style="102" customWidth="1"/>
    <col min="2795" max="2834" width="16.85546875" style="102" customWidth="1"/>
    <col min="2835" max="2836" width="18.5703125" style="102" customWidth="1"/>
    <col min="2837" max="2837" width="21.7109375" style="102" customWidth="1"/>
    <col min="2838" max="3048" width="9.140625" style="102"/>
    <col min="3049" max="3049" width="61.7109375" style="102" customWidth="1"/>
    <col min="3050" max="3050" width="18.5703125" style="102" customWidth="1"/>
    <col min="3051" max="3090" width="16.85546875" style="102" customWidth="1"/>
    <col min="3091" max="3092" width="18.5703125" style="102" customWidth="1"/>
    <col min="3093" max="3093" width="21.7109375" style="102" customWidth="1"/>
    <col min="3094" max="3304" width="9.140625" style="102"/>
    <col min="3305" max="3305" width="61.7109375" style="102" customWidth="1"/>
    <col min="3306" max="3306" width="18.5703125" style="102" customWidth="1"/>
    <col min="3307" max="3346" width="16.85546875" style="102" customWidth="1"/>
    <col min="3347" max="3348" width="18.5703125" style="102" customWidth="1"/>
    <col min="3349" max="3349" width="21.7109375" style="102" customWidth="1"/>
    <col min="3350" max="3560" width="9.140625" style="102"/>
    <col min="3561" max="3561" width="61.7109375" style="102" customWidth="1"/>
    <col min="3562" max="3562" width="18.5703125" style="102" customWidth="1"/>
    <col min="3563" max="3602" width="16.85546875" style="102" customWidth="1"/>
    <col min="3603" max="3604" width="18.5703125" style="102" customWidth="1"/>
    <col min="3605" max="3605" width="21.7109375" style="102" customWidth="1"/>
    <col min="3606" max="3816" width="9.140625" style="102"/>
    <col min="3817" max="3817" width="61.7109375" style="102" customWidth="1"/>
    <col min="3818" max="3818" width="18.5703125" style="102" customWidth="1"/>
    <col min="3819" max="3858" width="16.85546875" style="102" customWidth="1"/>
    <col min="3859" max="3860" width="18.5703125" style="102" customWidth="1"/>
    <col min="3861" max="3861" width="21.7109375" style="102" customWidth="1"/>
    <col min="3862" max="4072" width="9.140625" style="102"/>
    <col min="4073" max="4073" width="61.7109375" style="102" customWidth="1"/>
    <col min="4074" max="4074" width="18.5703125" style="102" customWidth="1"/>
    <col min="4075" max="4114" width="16.85546875" style="102" customWidth="1"/>
    <col min="4115" max="4116" width="18.5703125" style="102" customWidth="1"/>
    <col min="4117" max="4117" width="21.7109375" style="102" customWidth="1"/>
    <col min="4118" max="4328" width="9.140625" style="102"/>
    <col min="4329" max="4329" width="61.7109375" style="102" customWidth="1"/>
    <col min="4330" max="4330" width="18.5703125" style="102" customWidth="1"/>
    <col min="4331" max="4370" width="16.85546875" style="102" customWidth="1"/>
    <col min="4371" max="4372" width="18.5703125" style="102" customWidth="1"/>
    <col min="4373" max="4373" width="21.7109375" style="102" customWidth="1"/>
    <col min="4374" max="4584" width="9.140625" style="102"/>
    <col min="4585" max="4585" width="61.7109375" style="102" customWidth="1"/>
    <col min="4586" max="4586" width="18.5703125" style="102" customWidth="1"/>
    <col min="4587" max="4626" width="16.85546875" style="102" customWidth="1"/>
    <col min="4627" max="4628" width="18.5703125" style="102" customWidth="1"/>
    <col min="4629" max="4629" width="21.7109375" style="102" customWidth="1"/>
    <col min="4630" max="4840" width="9.140625" style="102"/>
    <col min="4841" max="4841" width="61.7109375" style="102" customWidth="1"/>
    <col min="4842" max="4842" width="18.5703125" style="102" customWidth="1"/>
    <col min="4843" max="4882" width="16.85546875" style="102" customWidth="1"/>
    <col min="4883" max="4884" width="18.5703125" style="102" customWidth="1"/>
    <col min="4885" max="4885" width="21.7109375" style="102" customWidth="1"/>
    <col min="4886" max="5096" width="9.140625" style="102"/>
    <col min="5097" max="5097" width="61.7109375" style="102" customWidth="1"/>
    <col min="5098" max="5098" width="18.5703125" style="102" customWidth="1"/>
    <col min="5099" max="5138" width="16.85546875" style="102" customWidth="1"/>
    <col min="5139" max="5140" width="18.5703125" style="102" customWidth="1"/>
    <col min="5141" max="5141" width="21.7109375" style="102" customWidth="1"/>
    <col min="5142" max="5352" width="9.140625" style="102"/>
    <col min="5353" max="5353" width="61.7109375" style="102" customWidth="1"/>
    <col min="5354" max="5354" width="18.5703125" style="102" customWidth="1"/>
    <col min="5355" max="5394" width="16.85546875" style="102" customWidth="1"/>
    <col min="5395" max="5396" width="18.5703125" style="102" customWidth="1"/>
    <col min="5397" max="5397" width="21.7109375" style="102" customWidth="1"/>
    <col min="5398" max="5608" width="9.140625" style="102"/>
    <col min="5609" max="5609" width="61.7109375" style="102" customWidth="1"/>
    <col min="5610" max="5610" width="18.5703125" style="102" customWidth="1"/>
    <col min="5611" max="5650" width="16.85546875" style="102" customWidth="1"/>
    <col min="5651" max="5652" width="18.5703125" style="102" customWidth="1"/>
    <col min="5653" max="5653" width="21.7109375" style="102" customWidth="1"/>
    <col min="5654" max="5864" width="9.140625" style="102"/>
    <col min="5865" max="5865" width="61.7109375" style="102" customWidth="1"/>
    <col min="5866" max="5866" width="18.5703125" style="102" customWidth="1"/>
    <col min="5867" max="5906" width="16.85546875" style="102" customWidth="1"/>
    <col min="5907" max="5908" width="18.5703125" style="102" customWidth="1"/>
    <col min="5909" max="5909" width="21.7109375" style="102" customWidth="1"/>
    <col min="5910" max="6120" width="9.140625" style="102"/>
    <col min="6121" max="6121" width="61.7109375" style="102" customWidth="1"/>
    <col min="6122" max="6122" width="18.5703125" style="102" customWidth="1"/>
    <col min="6123" max="6162" width="16.85546875" style="102" customWidth="1"/>
    <col min="6163" max="6164" width="18.5703125" style="102" customWidth="1"/>
    <col min="6165" max="6165" width="21.7109375" style="102" customWidth="1"/>
    <col min="6166" max="6376" width="9.140625" style="102"/>
    <col min="6377" max="6377" width="61.7109375" style="102" customWidth="1"/>
    <col min="6378" max="6378" width="18.5703125" style="102" customWidth="1"/>
    <col min="6379" max="6418" width="16.85546875" style="102" customWidth="1"/>
    <col min="6419" max="6420" width="18.5703125" style="102" customWidth="1"/>
    <col min="6421" max="6421" width="21.7109375" style="102" customWidth="1"/>
    <col min="6422" max="6632" width="9.140625" style="102"/>
    <col min="6633" max="6633" width="61.7109375" style="102" customWidth="1"/>
    <col min="6634" max="6634" width="18.5703125" style="102" customWidth="1"/>
    <col min="6635" max="6674" width="16.85546875" style="102" customWidth="1"/>
    <col min="6675" max="6676" width="18.5703125" style="102" customWidth="1"/>
    <col min="6677" max="6677" width="21.7109375" style="102" customWidth="1"/>
    <col min="6678" max="6888" width="9.140625" style="102"/>
    <col min="6889" max="6889" width="61.7109375" style="102" customWidth="1"/>
    <col min="6890" max="6890" width="18.5703125" style="102" customWidth="1"/>
    <col min="6891" max="6930" width="16.85546875" style="102" customWidth="1"/>
    <col min="6931" max="6932" width="18.5703125" style="102" customWidth="1"/>
    <col min="6933" max="6933" width="21.7109375" style="102" customWidth="1"/>
    <col min="6934" max="7144" width="9.140625" style="102"/>
    <col min="7145" max="7145" width="61.7109375" style="102" customWidth="1"/>
    <col min="7146" max="7146" width="18.5703125" style="102" customWidth="1"/>
    <col min="7147" max="7186" width="16.85546875" style="102" customWidth="1"/>
    <col min="7187" max="7188" width="18.5703125" style="102" customWidth="1"/>
    <col min="7189" max="7189" width="21.7109375" style="102" customWidth="1"/>
    <col min="7190" max="7400" width="9.140625" style="102"/>
    <col min="7401" max="7401" width="61.7109375" style="102" customWidth="1"/>
    <col min="7402" max="7402" width="18.5703125" style="102" customWidth="1"/>
    <col min="7403" max="7442" width="16.85546875" style="102" customWidth="1"/>
    <col min="7443" max="7444" width="18.5703125" style="102" customWidth="1"/>
    <col min="7445" max="7445" width="21.7109375" style="102" customWidth="1"/>
    <col min="7446" max="7656" width="9.140625" style="102"/>
    <col min="7657" max="7657" width="61.7109375" style="102" customWidth="1"/>
    <col min="7658" max="7658" width="18.5703125" style="102" customWidth="1"/>
    <col min="7659" max="7698" width="16.85546875" style="102" customWidth="1"/>
    <col min="7699" max="7700" width="18.5703125" style="102" customWidth="1"/>
    <col min="7701" max="7701" width="21.7109375" style="102" customWidth="1"/>
    <col min="7702" max="7912" width="9.140625" style="102"/>
    <col min="7913" max="7913" width="61.7109375" style="102" customWidth="1"/>
    <col min="7914" max="7914" width="18.5703125" style="102" customWidth="1"/>
    <col min="7915" max="7954" width="16.85546875" style="102" customWidth="1"/>
    <col min="7955" max="7956" width="18.5703125" style="102" customWidth="1"/>
    <col min="7957" max="7957" width="21.7109375" style="102" customWidth="1"/>
    <col min="7958" max="8168" width="9.140625" style="102"/>
    <col min="8169" max="8169" width="61.7109375" style="102" customWidth="1"/>
    <col min="8170" max="8170" width="18.5703125" style="102" customWidth="1"/>
    <col min="8171" max="8210" width="16.85546875" style="102" customWidth="1"/>
    <col min="8211" max="8212" width="18.5703125" style="102" customWidth="1"/>
    <col min="8213" max="8213" width="21.7109375" style="102" customWidth="1"/>
    <col min="8214" max="8424" width="9.140625" style="102"/>
    <col min="8425" max="8425" width="61.7109375" style="102" customWidth="1"/>
    <col min="8426" max="8426" width="18.5703125" style="102" customWidth="1"/>
    <col min="8427" max="8466" width="16.85546875" style="102" customWidth="1"/>
    <col min="8467" max="8468" width="18.5703125" style="102" customWidth="1"/>
    <col min="8469" max="8469" width="21.7109375" style="102" customWidth="1"/>
    <col min="8470" max="8680" width="9.140625" style="102"/>
    <col min="8681" max="8681" width="61.7109375" style="102" customWidth="1"/>
    <col min="8682" max="8682" width="18.5703125" style="102" customWidth="1"/>
    <col min="8683" max="8722" width="16.85546875" style="102" customWidth="1"/>
    <col min="8723" max="8724" width="18.5703125" style="102" customWidth="1"/>
    <col min="8725" max="8725" width="21.7109375" style="102" customWidth="1"/>
    <col min="8726" max="8936" width="9.140625" style="102"/>
    <col min="8937" max="8937" width="61.7109375" style="102" customWidth="1"/>
    <col min="8938" max="8938" width="18.5703125" style="102" customWidth="1"/>
    <col min="8939" max="8978" width="16.85546875" style="102" customWidth="1"/>
    <col min="8979" max="8980" width="18.5703125" style="102" customWidth="1"/>
    <col min="8981" max="8981" width="21.7109375" style="102" customWidth="1"/>
    <col min="8982" max="9192" width="9.140625" style="102"/>
    <col min="9193" max="9193" width="61.7109375" style="102" customWidth="1"/>
    <col min="9194" max="9194" width="18.5703125" style="102" customWidth="1"/>
    <col min="9195" max="9234" width="16.85546875" style="102" customWidth="1"/>
    <col min="9235" max="9236" width="18.5703125" style="102" customWidth="1"/>
    <col min="9237" max="9237" width="21.7109375" style="102" customWidth="1"/>
    <col min="9238" max="9448" width="9.140625" style="102"/>
    <col min="9449" max="9449" width="61.7109375" style="102" customWidth="1"/>
    <col min="9450" max="9450" width="18.5703125" style="102" customWidth="1"/>
    <col min="9451" max="9490" width="16.85546875" style="102" customWidth="1"/>
    <col min="9491" max="9492" width="18.5703125" style="102" customWidth="1"/>
    <col min="9493" max="9493" width="21.7109375" style="102" customWidth="1"/>
    <col min="9494" max="9704" width="9.140625" style="102"/>
    <col min="9705" max="9705" width="61.7109375" style="102" customWidth="1"/>
    <col min="9706" max="9706" width="18.5703125" style="102" customWidth="1"/>
    <col min="9707" max="9746" width="16.85546875" style="102" customWidth="1"/>
    <col min="9747" max="9748" width="18.5703125" style="102" customWidth="1"/>
    <col min="9749" max="9749" width="21.7109375" style="102" customWidth="1"/>
    <col min="9750" max="9960" width="9.140625" style="102"/>
    <col min="9961" max="9961" width="61.7109375" style="102" customWidth="1"/>
    <col min="9962" max="9962" width="18.5703125" style="102" customWidth="1"/>
    <col min="9963" max="10002" width="16.85546875" style="102" customWidth="1"/>
    <col min="10003" max="10004" width="18.5703125" style="102" customWidth="1"/>
    <col min="10005" max="10005" width="21.7109375" style="102" customWidth="1"/>
    <col min="10006" max="10216" width="9.140625" style="102"/>
    <col min="10217" max="10217" width="61.7109375" style="102" customWidth="1"/>
    <col min="10218" max="10218" width="18.5703125" style="102" customWidth="1"/>
    <col min="10219" max="10258" width="16.85546875" style="102" customWidth="1"/>
    <col min="10259" max="10260" width="18.5703125" style="102" customWidth="1"/>
    <col min="10261" max="10261" width="21.7109375" style="102" customWidth="1"/>
    <col min="10262" max="10472" width="9.140625" style="102"/>
    <col min="10473" max="10473" width="61.7109375" style="102" customWidth="1"/>
    <col min="10474" max="10474" width="18.5703125" style="102" customWidth="1"/>
    <col min="10475" max="10514" width="16.85546875" style="102" customWidth="1"/>
    <col min="10515" max="10516" width="18.5703125" style="102" customWidth="1"/>
    <col min="10517" max="10517" width="21.7109375" style="102" customWidth="1"/>
    <col min="10518" max="10728" width="9.140625" style="102"/>
    <col min="10729" max="10729" width="61.7109375" style="102" customWidth="1"/>
    <col min="10730" max="10730" width="18.5703125" style="102" customWidth="1"/>
    <col min="10731" max="10770" width="16.85546875" style="102" customWidth="1"/>
    <col min="10771" max="10772" width="18.5703125" style="102" customWidth="1"/>
    <col min="10773" max="10773" width="21.7109375" style="102" customWidth="1"/>
    <col min="10774" max="10984" width="9.140625" style="102"/>
    <col min="10985" max="10985" width="61.7109375" style="102" customWidth="1"/>
    <col min="10986" max="10986" width="18.5703125" style="102" customWidth="1"/>
    <col min="10987" max="11026" width="16.85546875" style="102" customWidth="1"/>
    <col min="11027" max="11028" width="18.5703125" style="102" customWidth="1"/>
    <col min="11029" max="11029" width="21.7109375" style="102" customWidth="1"/>
    <col min="11030" max="11240" width="9.140625" style="102"/>
    <col min="11241" max="11241" width="61.7109375" style="102" customWidth="1"/>
    <col min="11242" max="11242" width="18.5703125" style="102" customWidth="1"/>
    <col min="11243" max="11282" width="16.85546875" style="102" customWidth="1"/>
    <col min="11283" max="11284" width="18.5703125" style="102" customWidth="1"/>
    <col min="11285" max="11285" width="21.7109375" style="102" customWidth="1"/>
    <col min="11286" max="11496" width="9.140625" style="102"/>
    <col min="11497" max="11497" width="61.7109375" style="102" customWidth="1"/>
    <col min="11498" max="11498" width="18.5703125" style="102" customWidth="1"/>
    <col min="11499" max="11538" width="16.85546875" style="102" customWidth="1"/>
    <col min="11539" max="11540" width="18.5703125" style="102" customWidth="1"/>
    <col min="11541" max="11541" width="21.7109375" style="102" customWidth="1"/>
    <col min="11542" max="11752" width="9.140625" style="102"/>
    <col min="11753" max="11753" width="61.7109375" style="102" customWidth="1"/>
    <col min="11754" max="11754" width="18.5703125" style="102" customWidth="1"/>
    <col min="11755" max="11794" width="16.85546875" style="102" customWidth="1"/>
    <col min="11795" max="11796" width="18.5703125" style="102" customWidth="1"/>
    <col min="11797" max="11797" width="21.7109375" style="102" customWidth="1"/>
    <col min="11798" max="12008" width="9.140625" style="102"/>
    <col min="12009" max="12009" width="61.7109375" style="102" customWidth="1"/>
    <col min="12010" max="12010" width="18.5703125" style="102" customWidth="1"/>
    <col min="12011" max="12050" width="16.85546875" style="102" customWidth="1"/>
    <col min="12051" max="12052" width="18.5703125" style="102" customWidth="1"/>
    <col min="12053" max="12053" width="21.7109375" style="102" customWidth="1"/>
    <col min="12054" max="12264" width="9.140625" style="102"/>
    <col min="12265" max="12265" width="61.7109375" style="102" customWidth="1"/>
    <col min="12266" max="12266" width="18.5703125" style="102" customWidth="1"/>
    <col min="12267" max="12306" width="16.85546875" style="102" customWidth="1"/>
    <col min="12307" max="12308" width="18.5703125" style="102" customWidth="1"/>
    <col min="12309" max="12309" width="21.7109375" style="102" customWidth="1"/>
    <col min="12310" max="12520" width="9.140625" style="102"/>
    <col min="12521" max="12521" width="61.7109375" style="102" customWidth="1"/>
    <col min="12522" max="12522" width="18.5703125" style="102" customWidth="1"/>
    <col min="12523" max="12562" width="16.85546875" style="102" customWidth="1"/>
    <col min="12563" max="12564" width="18.5703125" style="102" customWidth="1"/>
    <col min="12565" max="12565" width="21.7109375" style="102" customWidth="1"/>
    <col min="12566" max="12776" width="9.140625" style="102"/>
    <col min="12777" max="12777" width="61.7109375" style="102" customWidth="1"/>
    <col min="12778" max="12778" width="18.5703125" style="102" customWidth="1"/>
    <col min="12779" max="12818" width="16.85546875" style="102" customWidth="1"/>
    <col min="12819" max="12820" width="18.5703125" style="102" customWidth="1"/>
    <col min="12821" max="12821" width="21.7109375" style="102" customWidth="1"/>
    <col min="12822" max="13032" width="9.140625" style="102"/>
    <col min="13033" max="13033" width="61.7109375" style="102" customWidth="1"/>
    <col min="13034" max="13034" width="18.5703125" style="102" customWidth="1"/>
    <col min="13035" max="13074" width="16.85546875" style="102" customWidth="1"/>
    <col min="13075" max="13076" width="18.5703125" style="102" customWidth="1"/>
    <col min="13077" max="13077" width="21.7109375" style="102" customWidth="1"/>
    <col min="13078" max="13288" width="9.140625" style="102"/>
    <col min="13289" max="13289" width="61.7109375" style="102" customWidth="1"/>
    <col min="13290" max="13290" width="18.5703125" style="102" customWidth="1"/>
    <col min="13291" max="13330" width="16.85546875" style="102" customWidth="1"/>
    <col min="13331" max="13332" width="18.5703125" style="102" customWidth="1"/>
    <col min="13333" max="13333" width="21.7109375" style="102" customWidth="1"/>
    <col min="13334" max="13544" width="9.140625" style="102"/>
    <col min="13545" max="13545" width="61.7109375" style="102" customWidth="1"/>
    <col min="13546" max="13546" width="18.5703125" style="102" customWidth="1"/>
    <col min="13547" max="13586" width="16.85546875" style="102" customWidth="1"/>
    <col min="13587" max="13588" width="18.5703125" style="102" customWidth="1"/>
    <col min="13589" max="13589" width="21.7109375" style="102" customWidth="1"/>
    <col min="13590" max="13800" width="9.140625" style="102"/>
    <col min="13801" max="13801" width="61.7109375" style="102" customWidth="1"/>
    <col min="13802" max="13802" width="18.5703125" style="102" customWidth="1"/>
    <col min="13803" max="13842" width="16.85546875" style="102" customWidth="1"/>
    <col min="13843" max="13844" width="18.5703125" style="102" customWidth="1"/>
    <col min="13845" max="13845" width="21.7109375" style="102" customWidth="1"/>
    <col min="13846" max="14056" width="9.140625" style="102"/>
    <col min="14057" max="14057" width="61.7109375" style="102" customWidth="1"/>
    <col min="14058" max="14058" width="18.5703125" style="102" customWidth="1"/>
    <col min="14059" max="14098" width="16.85546875" style="102" customWidth="1"/>
    <col min="14099" max="14100" width="18.5703125" style="102" customWidth="1"/>
    <col min="14101" max="14101" width="21.7109375" style="102" customWidth="1"/>
    <col min="14102" max="14312" width="9.140625" style="102"/>
    <col min="14313" max="14313" width="61.7109375" style="102" customWidth="1"/>
    <col min="14314" max="14314" width="18.5703125" style="102" customWidth="1"/>
    <col min="14315" max="14354" width="16.85546875" style="102" customWidth="1"/>
    <col min="14355" max="14356" width="18.5703125" style="102" customWidth="1"/>
    <col min="14357" max="14357" width="21.7109375" style="102" customWidth="1"/>
    <col min="14358" max="14568" width="9.140625" style="102"/>
    <col min="14569" max="14569" width="61.7109375" style="102" customWidth="1"/>
    <col min="14570" max="14570" width="18.5703125" style="102" customWidth="1"/>
    <col min="14571" max="14610" width="16.85546875" style="102" customWidth="1"/>
    <col min="14611" max="14612" width="18.5703125" style="102" customWidth="1"/>
    <col min="14613" max="14613" width="21.7109375" style="102" customWidth="1"/>
    <col min="14614" max="14824" width="9.140625" style="102"/>
    <col min="14825" max="14825" width="61.7109375" style="102" customWidth="1"/>
    <col min="14826" max="14826" width="18.5703125" style="102" customWidth="1"/>
    <col min="14827" max="14866" width="16.85546875" style="102" customWidth="1"/>
    <col min="14867" max="14868" width="18.5703125" style="102" customWidth="1"/>
    <col min="14869" max="14869" width="21.7109375" style="102" customWidth="1"/>
    <col min="14870" max="15080" width="9.140625" style="102"/>
    <col min="15081" max="15081" width="61.7109375" style="102" customWidth="1"/>
    <col min="15082" max="15082" width="18.5703125" style="102" customWidth="1"/>
    <col min="15083" max="15122" width="16.85546875" style="102" customWidth="1"/>
    <col min="15123" max="15124" width="18.5703125" style="102" customWidth="1"/>
    <col min="15125" max="15125" width="21.7109375" style="102" customWidth="1"/>
    <col min="15126" max="15336" width="9.140625" style="102"/>
    <col min="15337" max="15337" width="61.7109375" style="102" customWidth="1"/>
    <col min="15338" max="15338" width="18.5703125" style="102" customWidth="1"/>
    <col min="15339" max="15378" width="16.85546875" style="102" customWidth="1"/>
    <col min="15379" max="15380" width="18.5703125" style="102" customWidth="1"/>
    <col min="15381" max="15381" width="21.7109375" style="102" customWidth="1"/>
    <col min="15382" max="15592" width="9.140625" style="102"/>
    <col min="15593" max="15593" width="61.7109375" style="102" customWidth="1"/>
    <col min="15594" max="15594" width="18.5703125" style="102" customWidth="1"/>
    <col min="15595" max="15634" width="16.85546875" style="102" customWidth="1"/>
    <col min="15635" max="15636" width="18.5703125" style="102" customWidth="1"/>
    <col min="15637" max="15637" width="21.7109375" style="102" customWidth="1"/>
    <col min="15638" max="15848" width="9.140625" style="102"/>
    <col min="15849" max="15849" width="61.7109375" style="102" customWidth="1"/>
    <col min="15850" max="15850" width="18.5703125" style="102" customWidth="1"/>
    <col min="15851" max="15890" width="16.85546875" style="102" customWidth="1"/>
    <col min="15891" max="15892" width="18.5703125" style="102" customWidth="1"/>
    <col min="15893" max="15893" width="21.7109375" style="102" customWidth="1"/>
    <col min="15894" max="16104" width="9.140625" style="102"/>
    <col min="16105" max="16105" width="61.7109375" style="102" customWidth="1"/>
    <col min="16106" max="16106" width="18.5703125" style="102" customWidth="1"/>
    <col min="16107" max="16146" width="16.85546875" style="102" customWidth="1"/>
    <col min="16147" max="16148" width="18.5703125" style="102" customWidth="1"/>
    <col min="16149" max="16149" width="21.7109375" style="102" customWidth="1"/>
    <col min="16150" max="16384" width="9.140625" style="102"/>
  </cols>
  <sheetData>
    <row r="1" spans="1:20" ht="18.75" x14ac:dyDescent="0.2">
      <c r="A1" s="13"/>
      <c r="B1" s="8"/>
      <c r="C1" s="8"/>
      <c r="D1" s="8"/>
      <c r="G1" s="8"/>
      <c r="H1" s="25" t="s">
        <v>70</v>
      </c>
      <c r="I1" s="8"/>
      <c r="J1" s="8"/>
      <c r="K1" s="25"/>
      <c r="L1" s="8"/>
      <c r="M1" s="8"/>
      <c r="N1" s="8"/>
      <c r="O1" s="8"/>
      <c r="P1" s="8"/>
      <c r="Q1" s="8"/>
      <c r="R1" s="8"/>
      <c r="S1" s="8"/>
      <c r="T1" s="8"/>
    </row>
    <row r="2" spans="1:20" ht="18.75" x14ac:dyDescent="0.3">
      <c r="A2" s="13"/>
      <c r="B2" s="8"/>
      <c r="C2" s="8"/>
      <c r="D2" s="8"/>
      <c r="E2" s="102"/>
      <c r="F2" s="102"/>
      <c r="G2" s="8"/>
      <c r="H2" s="11" t="s">
        <v>11</v>
      </c>
      <c r="I2" s="8"/>
      <c r="J2" s="8"/>
      <c r="K2" s="11"/>
      <c r="L2" s="8"/>
      <c r="M2" s="8"/>
      <c r="N2" s="8"/>
      <c r="O2" s="8"/>
      <c r="P2" s="8"/>
      <c r="Q2" s="8"/>
      <c r="R2" s="8"/>
      <c r="S2" s="8"/>
      <c r="T2" s="8"/>
    </row>
    <row r="3" spans="1:20" ht="18.75" x14ac:dyDescent="0.3">
      <c r="A3" s="12"/>
      <c r="B3" s="8"/>
      <c r="C3" s="8"/>
      <c r="D3" s="8"/>
      <c r="E3" s="102"/>
      <c r="F3" s="102"/>
      <c r="G3" s="8"/>
      <c r="H3" s="11" t="s">
        <v>351</v>
      </c>
      <c r="I3" s="8"/>
      <c r="J3" s="8"/>
      <c r="K3" s="11"/>
      <c r="L3" s="8"/>
      <c r="M3" s="8"/>
      <c r="N3" s="8"/>
      <c r="O3" s="8"/>
      <c r="P3" s="8"/>
      <c r="Q3" s="8"/>
      <c r="R3" s="8"/>
      <c r="S3" s="8"/>
      <c r="T3" s="8"/>
    </row>
    <row r="4" spans="1:20" ht="18.75" x14ac:dyDescent="0.3">
      <c r="A4" s="12"/>
      <c r="B4" s="8"/>
      <c r="C4" s="8"/>
      <c r="D4" s="8"/>
      <c r="E4" s="8"/>
      <c r="F4" s="8"/>
      <c r="G4" s="8"/>
      <c r="H4" s="8"/>
      <c r="I4" s="8"/>
      <c r="J4" s="8"/>
      <c r="K4" s="11"/>
      <c r="L4" s="8"/>
      <c r="M4" s="8"/>
      <c r="N4" s="8"/>
      <c r="O4" s="8"/>
      <c r="P4" s="8"/>
      <c r="Q4" s="8"/>
      <c r="R4" s="8"/>
      <c r="S4" s="8"/>
      <c r="T4" s="8"/>
    </row>
    <row r="5" spans="1:20" x14ac:dyDescent="0.2">
      <c r="A5" s="344" t="s">
        <v>603</v>
      </c>
      <c r="B5" s="344"/>
      <c r="C5" s="344"/>
      <c r="D5" s="344"/>
      <c r="E5" s="344"/>
      <c r="F5" s="344"/>
      <c r="G5" s="344"/>
      <c r="H5" s="344"/>
      <c r="I5" s="103"/>
      <c r="J5" s="103"/>
      <c r="K5" s="103"/>
      <c r="L5" s="103"/>
      <c r="M5" s="103"/>
      <c r="N5" s="103"/>
      <c r="O5" s="103"/>
      <c r="P5" s="103"/>
      <c r="Q5" s="103"/>
      <c r="R5" s="103"/>
      <c r="S5" s="103"/>
      <c r="T5" s="103"/>
    </row>
    <row r="6" spans="1:20" ht="18.75" x14ac:dyDescent="0.3">
      <c r="A6" s="12"/>
      <c r="B6" s="8"/>
      <c r="C6" s="8"/>
      <c r="D6" s="8"/>
      <c r="E6" s="8"/>
      <c r="F6" s="8"/>
      <c r="G6" s="8"/>
      <c r="H6" s="8"/>
      <c r="I6" s="8"/>
      <c r="J6" s="8"/>
      <c r="K6" s="11"/>
      <c r="L6" s="8"/>
      <c r="M6" s="8"/>
      <c r="N6" s="8"/>
      <c r="O6" s="8"/>
      <c r="P6" s="8"/>
      <c r="Q6" s="8"/>
      <c r="R6" s="8"/>
      <c r="S6" s="8"/>
      <c r="T6" s="8"/>
    </row>
    <row r="7" spans="1:20" ht="18.75" x14ac:dyDescent="0.2">
      <c r="A7" s="297" t="str">
        <f>'[2]1. паспорт местоположение'!A7:C7</f>
        <v xml:space="preserve">Паспорт инвестиционного проекта </v>
      </c>
      <c r="B7" s="297"/>
      <c r="C7" s="297"/>
      <c r="D7" s="297"/>
      <c r="E7" s="297"/>
      <c r="F7" s="297"/>
      <c r="G7" s="297"/>
      <c r="H7" s="297"/>
      <c r="I7" s="10"/>
      <c r="J7" s="10"/>
      <c r="K7" s="10"/>
      <c r="L7" s="10"/>
      <c r="M7" s="10"/>
      <c r="N7" s="10"/>
      <c r="O7" s="10"/>
      <c r="P7" s="10"/>
      <c r="Q7" s="10"/>
      <c r="R7" s="10"/>
      <c r="S7" s="10"/>
      <c r="T7" s="10"/>
    </row>
    <row r="8" spans="1:20" ht="18.75" x14ac:dyDescent="0.2">
      <c r="A8" s="152"/>
      <c r="B8" s="152"/>
      <c r="C8" s="152"/>
      <c r="D8" s="152"/>
      <c r="E8" s="152"/>
      <c r="F8" s="152"/>
      <c r="G8" s="152"/>
      <c r="H8" s="152"/>
      <c r="I8" s="152"/>
      <c r="J8" s="152"/>
      <c r="K8" s="152"/>
      <c r="L8" s="10"/>
      <c r="M8" s="10"/>
      <c r="N8" s="10"/>
      <c r="O8" s="10"/>
      <c r="P8" s="10"/>
      <c r="Q8" s="10"/>
      <c r="R8" s="10"/>
      <c r="S8" s="10"/>
      <c r="T8" s="10"/>
    </row>
    <row r="9" spans="1:20" ht="12.75" x14ac:dyDescent="0.2">
      <c r="A9" s="300" t="str">
        <f>'1. паспорт местоположение'!A9:C9</f>
        <v xml:space="preserve">Акционерное общество "Калининградская генерирующая компания" </v>
      </c>
      <c r="B9" s="300"/>
      <c r="C9" s="300"/>
      <c r="D9" s="300"/>
      <c r="E9" s="300"/>
      <c r="F9" s="300"/>
      <c r="G9" s="300"/>
      <c r="H9" s="300"/>
      <c r="I9" s="7"/>
      <c r="J9" s="7"/>
      <c r="K9" s="7"/>
      <c r="L9" s="7"/>
      <c r="M9" s="7"/>
      <c r="N9" s="7"/>
      <c r="O9" s="7"/>
      <c r="P9" s="7"/>
      <c r="Q9" s="7"/>
      <c r="R9" s="7"/>
      <c r="S9" s="7"/>
      <c r="T9" s="7"/>
    </row>
    <row r="10" spans="1:20" x14ac:dyDescent="0.2">
      <c r="A10" s="294" t="s">
        <v>9</v>
      </c>
      <c r="B10" s="294"/>
      <c r="C10" s="294"/>
      <c r="D10" s="294"/>
      <c r="E10" s="294"/>
      <c r="F10" s="294"/>
      <c r="G10" s="294"/>
      <c r="H10" s="294"/>
      <c r="I10" s="5"/>
      <c r="J10" s="5"/>
      <c r="K10" s="5"/>
      <c r="L10" s="5"/>
      <c r="M10" s="5"/>
      <c r="N10" s="5"/>
      <c r="O10" s="5"/>
      <c r="P10" s="5"/>
      <c r="Q10" s="5"/>
      <c r="R10" s="5"/>
      <c r="S10" s="5"/>
      <c r="T10" s="5"/>
    </row>
    <row r="11" spans="1:20" ht="18.75" x14ac:dyDescent="0.2">
      <c r="A11" s="152"/>
      <c r="B11" s="152"/>
      <c r="C11" s="152"/>
      <c r="D11" s="152"/>
      <c r="E11" s="152"/>
      <c r="F11" s="152"/>
      <c r="G11" s="152"/>
      <c r="H11" s="152"/>
      <c r="I11" s="152"/>
      <c r="J11" s="152"/>
      <c r="K11" s="152"/>
      <c r="L11" s="10"/>
      <c r="M11" s="10"/>
      <c r="N11" s="10"/>
      <c r="O11" s="10"/>
      <c r="P11" s="10"/>
      <c r="Q11" s="10"/>
      <c r="R11" s="10"/>
      <c r="S11" s="10"/>
      <c r="T11" s="10"/>
    </row>
    <row r="12" spans="1:20" ht="18.75" x14ac:dyDescent="0.2">
      <c r="A12" s="296" t="s">
        <v>569</v>
      </c>
      <c r="B12" s="296"/>
      <c r="C12" s="296"/>
      <c r="D12" s="296"/>
      <c r="E12" s="296"/>
      <c r="F12" s="296"/>
      <c r="G12" s="296"/>
      <c r="H12" s="296"/>
      <c r="I12" s="7"/>
      <c r="J12" s="7"/>
      <c r="K12" s="7"/>
      <c r="L12" s="7"/>
      <c r="M12" s="7"/>
      <c r="N12" s="7"/>
      <c r="O12" s="7"/>
      <c r="P12" s="7"/>
      <c r="Q12" s="7"/>
      <c r="R12" s="7"/>
      <c r="S12" s="7"/>
      <c r="T12" s="7"/>
    </row>
    <row r="13" spans="1:20" x14ac:dyDescent="0.2">
      <c r="A13" s="294" t="s">
        <v>8</v>
      </c>
      <c r="B13" s="294"/>
      <c r="C13" s="294"/>
      <c r="D13" s="294"/>
      <c r="E13" s="294"/>
      <c r="F13" s="294"/>
      <c r="G13" s="294"/>
      <c r="H13" s="294"/>
      <c r="I13" s="5"/>
      <c r="J13" s="5"/>
      <c r="K13" s="5"/>
      <c r="L13" s="5"/>
      <c r="M13" s="5"/>
      <c r="N13" s="5"/>
      <c r="O13" s="5"/>
      <c r="P13" s="5"/>
      <c r="Q13" s="5"/>
      <c r="R13" s="5"/>
      <c r="S13" s="5"/>
      <c r="T13" s="5"/>
    </row>
    <row r="14" spans="1:20" ht="18.75" x14ac:dyDescent="0.2">
      <c r="A14" s="4"/>
      <c r="B14" s="4"/>
      <c r="C14" s="4"/>
      <c r="D14" s="4"/>
      <c r="E14" s="4"/>
      <c r="F14" s="4"/>
      <c r="G14" s="4"/>
      <c r="H14" s="4"/>
      <c r="I14" s="4"/>
      <c r="J14" s="4"/>
      <c r="K14" s="4"/>
      <c r="L14" s="4"/>
      <c r="M14" s="4"/>
      <c r="N14" s="4"/>
      <c r="O14" s="4"/>
      <c r="P14" s="4"/>
      <c r="Q14" s="4"/>
      <c r="R14" s="268"/>
      <c r="S14" s="268"/>
      <c r="T14" s="281"/>
    </row>
    <row r="15" spans="1:20" ht="18.75" x14ac:dyDescent="0.2">
      <c r="A15" s="295" t="s">
        <v>571</v>
      </c>
      <c r="B15" s="295"/>
      <c r="C15" s="295"/>
      <c r="D15" s="295"/>
      <c r="E15" s="295"/>
      <c r="F15" s="295"/>
      <c r="G15" s="295"/>
      <c r="H15" s="295"/>
      <c r="I15" s="7"/>
      <c r="J15" s="7"/>
      <c r="K15" s="7"/>
      <c r="L15" s="7"/>
      <c r="M15" s="7"/>
      <c r="N15" s="7"/>
      <c r="O15" s="7"/>
      <c r="P15" s="7"/>
      <c r="Q15" s="7"/>
      <c r="R15" s="7"/>
      <c r="S15" s="7"/>
      <c r="T15" s="7"/>
    </row>
    <row r="16" spans="1:20" x14ac:dyDescent="0.2">
      <c r="A16" s="294" t="s">
        <v>7</v>
      </c>
      <c r="B16" s="294"/>
      <c r="C16" s="294"/>
      <c r="D16" s="294"/>
      <c r="E16" s="294"/>
      <c r="F16" s="294"/>
      <c r="G16" s="294"/>
      <c r="H16" s="294"/>
      <c r="I16" s="5"/>
      <c r="J16" s="5"/>
      <c r="K16" s="5"/>
      <c r="L16" s="5"/>
      <c r="M16" s="5"/>
      <c r="N16" s="5"/>
      <c r="O16" s="5"/>
      <c r="P16" s="5"/>
      <c r="Q16" s="5"/>
      <c r="R16" s="5"/>
      <c r="S16" s="5"/>
      <c r="T16" s="5"/>
    </row>
    <row r="17" spans="1:20" ht="18.75" x14ac:dyDescent="0.2">
      <c r="A17" s="4"/>
      <c r="B17" s="4"/>
      <c r="C17" s="4"/>
      <c r="D17" s="4"/>
      <c r="E17" s="4"/>
      <c r="F17" s="4"/>
      <c r="G17" s="4"/>
      <c r="H17" s="4"/>
      <c r="I17" s="4"/>
      <c r="J17" s="4"/>
      <c r="K17" s="4"/>
      <c r="L17" s="4"/>
      <c r="M17" s="4"/>
      <c r="N17" s="4"/>
      <c r="O17" s="4"/>
      <c r="P17" s="4"/>
      <c r="Q17" s="4"/>
      <c r="R17" s="268"/>
      <c r="S17" s="268"/>
      <c r="T17" s="281"/>
    </row>
    <row r="18" spans="1:20" ht="18.75" x14ac:dyDescent="0.2">
      <c r="A18" s="296" t="s">
        <v>503</v>
      </c>
      <c r="B18" s="296"/>
      <c r="C18" s="296"/>
      <c r="D18" s="296"/>
      <c r="E18" s="296"/>
      <c r="F18" s="296"/>
      <c r="G18" s="296"/>
      <c r="H18" s="296"/>
      <c r="I18" s="6"/>
      <c r="J18" s="6"/>
      <c r="K18" s="6"/>
      <c r="L18" s="6"/>
      <c r="M18" s="6"/>
      <c r="N18" s="6"/>
      <c r="O18" s="6"/>
      <c r="P18" s="6"/>
      <c r="Q18" s="6"/>
      <c r="R18" s="6"/>
      <c r="S18" s="6"/>
      <c r="T18" s="6"/>
    </row>
    <row r="19" spans="1:20" x14ac:dyDescent="0.2">
      <c r="A19" s="104"/>
      <c r="Q19" s="105"/>
      <c r="R19" s="105"/>
      <c r="S19" s="105"/>
      <c r="T19" s="105"/>
    </row>
    <row r="20" spans="1:20" x14ac:dyDescent="0.2">
      <c r="A20" s="104"/>
      <c r="Q20" s="105"/>
      <c r="R20" s="105"/>
      <c r="S20" s="105"/>
      <c r="T20" s="105"/>
    </row>
    <row r="21" spans="1:20" x14ac:dyDescent="0.2">
      <c r="A21" s="104"/>
      <c r="Q21" s="105"/>
      <c r="R21" s="105"/>
      <c r="S21" s="105"/>
      <c r="T21" s="105"/>
    </row>
    <row r="22" spans="1:20" x14ac:dyDescent="0.2">
      <c r="A22" s="104"/>
      <c r="Q22" s="105"/>
      <c r="R22" s="105"/>
      <c r="S22" s="105"/>
      <c r="T22" s="105"/>
    </row>
    <row r="23" spans="1:20" x14ac:dyDescent="0.2">
      <c r="Q23" s="105"/>
      <c r="R23" s="105"/>
      <c r="S23" s="105"/>
      <c r="T23" s="105"/>
    </row>
    <row r="24" spans="1:20" ht="16.5" thickBot="1" x14ac:dyDescent="0.25">
      <c r="A24" s="108" t="s">
        <v>350</v>
      </c>
      <c r="B24" s="109" t="s">
        <v>1</v>
      </c>
    </row>
    <row r="25" spans="1:20" ht="15.6" customHeight="1" thickBot="1" x14ac:dyDescent="0.25">
      <c r="A25" s="110" t="s">
        <v>542</v>
      </c>
      <c r="B25" s="111">
        <f>'6.2. Паспорт фин осв ввод'!D24*1000000/1.2</f>
        <v>1601468545.9337168</v>
      </c>
      <c r="D25" s="107" t="s">
        <v>349</v>
      </c>
    </row>
    <row r="26" spans="1:20" ht="15.6" customHeight="1" x14ac:dyDescent="0.2">
      <c r="A26" s="112" t="s">
        <v>348</v>
      </c>
      <c r="B26" s="113">
        <v>0</v>
      </c>
      <c r="D26" s="331" t="s">
        <v>347</v>
      </c>
      <c r="E26" s="332"/>
      <c r="F26" s="332"/>
      <c r="G26" s="333" t="str">
        <f>IF(SUM(B90:U90)=0,"не окупается",SUM(B90:S90))</f>
        <v>не окупается</v>
      </c>
      <c r="H26" s="334"/>
    </row>
    <row r="27" spans="1:20" ht="15.6" customHeight="1" x14ac:dyDescent="0.2">
      <c r="A27" s="112" t="s">
        <v>346</v>
      </c>
      <c r="B27" s="113">
        <v>15</v>
      </c>
      <c r="D27" s="335" t="s">
        <v>345</v>
      </c>
      <c r="E27" s="336"/>
      <c r="F27" s="336"/>
      <c r="G27" s="337" t="str">
        <f>IF(SUM(B91:S91)=0,"не окупается",SUM(B91:S91))</f>
        <v>не окупается</v>
      </c>
      <c r="H27" s="338"/>
    </row>
    <row r="28" spans="1:20" ht="27.6" customHeight="1" thickBot="1" x14ac:dyDescent="0.25">
      <c r="A28" s="114" t="s">
        <v>344</v>
      </c>
      <c r="B28" s="115">
        <v>1</v>
      </c>
      <c r="D28" s="340" t="s">
        <v>576</v>
      </c>
      <c r="E28" s="341"/>
      <c r="F28" s="341"/>
      <c r="G28" s="342">
        <f>P88</f>
        <v>-2366205030.6522322</v>
      </c>
      <c r="H28" s="343"/>
    </row>
    <row r="29" spans="1:20" ht="15.6" hidden="1" customHeight="1" x14ac:dyDescent="0.2">
      <c r="A29" s="110" t="s">
        <v>343</v>
      </c>
      <c r="B29" s="111" t="e">
        <f>#REF!*#REF!</f>
        <v>#REF!</v>
      </c>
    </row>
    <row r="30" spans="1:20" ht="27.6" hidden="1" customHeight="1" x14ac:dyDescent="0.2">
      <c r="A30" s="112" t="s">
        <v>543</v>
      </c>
      <c r="B30" s="113">
        <v>1</v>
      </c>
    </row>
    <row r="31" spans="1:20" hidden="1" x14ac:dyDescent="0.2">
      <c r="A31" s="112" t="s">
        <v>342</v>
      </c>
      <c r="B31" s="113">
        <v>1</v>
      </c>
    </row>
    <row r="32" spans="1:20" hidden="1" x14ac:dyDescent="0.2">
      <c r="A32" s="112" t="s">
        <v>323</v>
      </c>
      <c r="B32" s="113"/>
    </row>
    <row r="33" spans="1:21" hidden="1" x14ac:dyDescent="0.2">
      <c r="A33" s="112" t="s">
        <v>341</v>
      </c>
      <c r="B33" s="113"/>
    </row>
    <row r="34" spans="1:21" hidden="1" x14ac:dyDescent="0.2">
      <c r="A34" s="112" t="s">
        <v>340</v>
      </c>
      <c r="B34" s="113"/>
    </row>
    <row r="35" spans="1:21" hidden="1" x14ac:dyDescent="0.2">
      <c r="A35" s="116"/>
      <c r="B35" s="113"/>
    </row>
    <row r="36" spans="1:21" ht="16.5" hidden="1" thickBot="1" x14ac:dyDescent="0.25">
      <c r="A36" s="114" t="s">
        <v>315</v>
      </c>
      <c r="B36" s="117">
        <v>0</v>
      </c>
    </row>
    <row r="37" spans="1:21" hidden="1" x14ac:dyDescent="0.2">
      <c r="A37" s="110" t="s">
        <v>544</v>
      </c>
      <c r="B37" s="111">
        <v>0</v>
      </c>
    </row>
    <row r="38" spans="1:21" hidden="1" x14ac:dyDescent="0.2">
      <c r="A38" s="112" t="s">
        <v>339</v>
      </c>
      <c r="B38" s="113"/>
    </row>
    <row r="39" spans="1:21" hidden="1" x14ac:dyDescent="0.2">
      <c r="A39" s="118" t="s">
        <v>338</v>
      </c>
      <c r="B39" s="119"/>
    </row>
    <row r="40" spans="1:21" hidden="1" x14ac:dyDescent="0.2">
      <c r="A40" s="120" t="s">
        <v>545</v>
      </c>
      <c r="B40" s="121">
        <v>1</v>
      </c>
    </row>
    <row r="41" spans="1:21" hidden="1" x14ac:dyDescent="0.2">
      <c r="A41" s="122" t="s">
        <v>337</v>
      </c>
      <c r="B41" s="123"/>
    </row>
    <row r="42" spans="1:21" hidden="1" x14ac:dyDescent="0.2">
      <c r="A42" s="122" t="s">
        <v>336</v>
      </c>
      <c r="B42" s="124"/>
    </row>
    <row r="43" spans="1:21" x14ac:dyDescent="0.2">
      <c r="A43" s="122" t="s">
        <v>335</v>
      </c>
      <c r="B43" s="124">
        <v>1</v>
      </c>
    </row>
    <row r="44" spans="1:21" x14ac:dyDescent="0.2">
      <c r="A44" s="122" t="s">
        <v>334</v>
      </c>
      <c r="B44" s="124">
        <v>0.1</v>
      </c>
    </row>
    <row r="45" spans="1:21" x14ac:dyDescent="0.2">
      <c r="A45" s="122" t="s">
        <v>333</v>
      </c>
      <c r="B45" s="124">
        <f>1-B43</f>
        <v>0</v>
      </c>
    </row>
    <row r="46" spans="1:21" ht="16.5" thickBot="1" x14ac:dyDescent="0.25">
      <c r="A46" s="125" t="s">
        <v>332</v>
      </c>
      <c r="B46" s="126">
        <f>B45*B44+B43*B42*(1-B36)</f>
        <v>0</v>
      </c>
      <c r="C46" s="127"/>
    </row>
    <row r="47" spans="1:21" x14ac:dyDescent="0.2">
      <c r="A47" s="217" t="s">
        <v>331</v>
      </c>
      <c r="B47" s="219">
        <f t="shared" ref="B47:Q47" si="0">B58</f>
        <v>1</v>
      </c>
      <c r="C47" s="221">
        <f t="shared" si="0"/>
        <v>2</v>
      </c>
      <c r="D47" s="219">
        <f t="shared" si="0"/>
        <v>3</v>
      </c>
      <c r="E47" s="221">
        <f t="shared" si="0"/>
        <v>4</v>
      </c>
      <c r="F47" s="219">
        <f t="shared" si="0"/>
        <v>5</v>
      </c>
      <c r="G47" s="221">
        <f t="shared" si="0"/>
        <v>6</v>
      </c>
      <c r="H47" s="219">
        <f t="shared" si="0"/>
        <v>7</v>
      </c>
      <c r="I47" s="221">
        <f t="shared" si="0"/>
        <v>8</v>
      </c>
      <c r="J47" s="219">
        <f t="shared" si="0"/>
        <v>9</v>
      </c>
      <c r="K47" s="221">
        <f t="shared" si="0"/>
        <v>10</v>
      </c>
      <c r="L47" s="219">
        <f t="shared" si="0"/>
        <v>11</v>
      </c>
      <c r="M47" s="221">
        <f t="shared" si="0"/>
        <v>12</v>
      </c>
      <c r="N47" s="219">
        <f t="shared" si="0"/>
        <v>13</v>
      </c>
      <c r="O47" s="221">
        <f t="shared" si="0"/>
        <v>14</v>
      </c>
      <c r="P47" s="219">
        <f t="shared" si="0"/>
        <v>15</v>
      </c>
      <c r="Q47" s="219">
        <f t="shared" si="0"/>
        <v>16</v>
      </c>
      <c r="R47" s="219">
        <f t="shared" ref="R47:S47" si="1">R58</f>
        <v>17</v>
      </c>
      <c r="S47" s="219">
        <f t="shared" si="1"/>
        <v>18</v>
      </c>
      <c r="T47" s="219">
        <f t="shared" ref="T47" si="2">T58</f>
        <v>19</v>
      </c>
      <c r="U47" s="102"/>
    </row>
    <row r="48" spans="1:21" x14ac:dyDescent="0.2">
      <c r="A48" s="122" t="s">
        <v>330</v>
      </c>
      <c r="B48" s="124">
        <v>0.13900000000000001</v>
      </c>
      <c r="C48" s="222">
        <v>5.8000000000000003E-2</v>
      </c>
      <c r="D48" s="124">
        <v>7.1999999999999995E-2</v>
      </c>
      <c r="E48" s="222">
        <v>4.2000000000000003E-2</v>
      </c>
      <c r="F48" s="124">
        <v>0.04</v>
      </c>
      <c r="G48" s="222">
        <v>0.04</v>
      </c>
      <c r="H48" s="124">
        <v>0.04</v>
      </c>
      <c r="I48" s="124">
        <f>H48</f>
        <v>0.04</v>
      </c>
      <c r="J48" s="124">
        <f t="shared" ref="J48:T48" si="3">I48</f>
        <v>0.04</v>
      </c>
      <c r="K48" s="124">
        <f t="shared" si="3"/>
        <v>0.04</v>
      </c>
      <c r="L48" s="124">
        <f t="shared" si="3"/>
        <v>0.04</v>
      </c>
      <c r="M48" s="124">
        <f t="shared" si="3"/>
        <v>0.04</v>
      </c>
      <c r="N48" s="124">
        <f t="shared" si="3"/>
        <v>0.04</v>
      </c>
      <c r="O48" s="124">
        <f t="shared" si="3"/>
        <v>0.04</v>
      </c>
      <c r="P48" s="124">
        <f t="shared" si="3"/>
        <v>0.04</v>
      </c>
      <c r="Q48" s="124">
        <f t="shared" si="3"/>
        <v>0.04</v>
      </c>
      <c r="R48" s="124">
        <f t="shared" si="3"/>
        <v>0.04</v>
      </c>
      <c r="S48" s="124">
        <f t="shared" si="3"/>
        <v>0.04</v>
      </c>
      <c r="T48" s="124">
        <f t="shared" si="3"/>
        <v>0.04</v>
      </c>
      <c r="U48" s="102"/>
    </row>
    <row r="49" spans="1:21" x14ac:dyDescent="0.2">
      <c r="A49" s="122" t="s">
        <v>329</v>
      </c>
      <c r="B49" s="124">
        <f>B48</f>
        <v>0.13900000000000001</v>
      </c>
      <c r="C49" s="222">
        <f>((B49+1)*(C48+1))-1</f>
        <v>0.20506200000000008</v>
      </c>
      <c r="D49" s="124">
        <f t="shared" ref="D49:T49" si="4">((C49+1)*(D48+1))-1</f>
        <v>0.29182646400000012</v>
      </c>
      <c r="E49" s="222">
        <f t="shared" si="4"/>
        <v>0.34608317548800027</v>
      </c>
      <c r="F49" s="124">
        <f t="shared" si="4"/>
        <v>0.39992650250752027</v>
      </c>
      <c r="G49" s="222">
        <f t="shared" si="4"/>
        <v>0.45592356260782108</v>
      </c>
      <c r="H49" s="124">
        <f t="shared" si="4"/>
        <v>0.51416050511213407</v>
      </c>
      <c r="I49" s="222">
        <f t="shared" si="4"/>
        <v>0.5747269253166194</v>
      </c>
      <c r="J49" s="124">
        <f t="shared" si="4"/>
        <v>0.63771600232928427</v>
      </c>
      <c r="K49" s="222">
        <f t="shared" si="4"/>
        <v>0.70322464242245575</v>
      </c>
      <c r="L49" s="124">
        <f t="shared" si="4"/>
        <v>0.77135362811935404</v>
      </c>
      <c r="M49" s="222">
        <f t="shared" si="4"/>
        <v>0.84220777324412821</v>
      </c>
      <c r="N49" s="124">
        <f t="shared" si="4"/>
        <v>0.91589608417389345</v>
      </c>
      <c r="O49" s="222">
        <f t="shared" si="4"/>
        <v>0.99253192754084929</v>
      </c>
      <c r="P49" s="124">
        <f t="shared" si="4"/>
        <v>1.0722332046424832</v>
      </c>
      <c r="Q49" s="124">
        <f t="shared" si="4"/>
        <v>1.1551225328281824</v>
      </c>
      <c r="R49" s="124">
        <f t="shared" si="4"/>
        <v>1.2413274341413096</v>
      </c>
      <c r="S49" s="124">
        <f t="shared" si="4"/>
        <v>1.3309805315069623</v>
      </c>
      <c r="T49" s="124">
        <f t="shared" si="4"/>
        <v>1.4242197527672409</v>
      </c>
      <c r="U49" s="102"/>
    </row>
    <row r="50" spans="1:21" ht="16.5" thickBot="1" x14ac:dyDescent="0.25">
      <c r="A50" s="218" t="s">
        <v>546</v>
      </c>
      <c r="B50" s="220">
        <f>B59</f>
        <v>19521900</v>
      </c>
      <c r="C50" s="223">
        <f t="shared" ref="C50:Q50" si="5">C59</f>
        <v>2956114.166666667</v>
      </c>
      <c r="D50" s="220">
        <f t="shared" si="5"/>
        <v>35067987.708000004</v>
      </c>
      <c r="E50" s="223">
        <f t="shared" si="5"/>
        <v>0</v>
      </c>
      <c r="F50" s="220">
        <f>F59</f>
        <v>15615600</v>
      </c>
      <c r="G50" s="223">
        <f t="shared" si="5"/>
        <v>227815717.4968389</v>
      </c>
      <c r="H50" s="220">
        <f t="shared" si="5"/>
        <v>408060726.92355138</v>
      </c>
      <c r="I50" s="223">
        <f t="shared" si="5"/>
        <v>424383156.00049341</v>
      </c>
      <c r="J50" s="220">
        <f t="shared" si="5"/>
        <v>441358482.24051321</v>
      </c>
      <c r="K50" s="223">
        <f t="shared" si="5"/>
        <v>459012821.5301339</v>
      </c>
      <c r="L50" s="220">
        <f t="shared" si="5"/>
        <v>477373334.39133924</v>
      </c>
      <c r="M50" s="223">
        <f t="shared" si="5"/>
        <v>496468267.76699281</v>
      </c>
      <c r="N50" s="220">
        <f t="shared" si="5"/>
        <v>516326998.4776727</v>
      </c>
      <c r="O50" s="223">
        <f t="shared" si="5"/>
        <v>536980078.41677964</v>
      </c>
      <c r="P50" s="220">
        <f t="shared" si="5"/>
        <v>558459281.55345082</v>
      </c>
      <c r="Q50" s="220">
        <f t="shared" si="5"/>
        <v>580797652.81558907</v>
      </c>
      <c r="R50" s="220">
        <f t="shared" ref="R50:S50" si="6">R59</f>
        <v>604029558.92821276</v>
      </c>
      <c r="S50" s="220">
        <f t="shared" si="6"/>
        <v>628190741.2853415</v>
      </c>
      <c r="T50" s="220">
        <f t="shared" ref="T50" si="7">T59</f>
        <v>653318370.93675494</v>
      </c>
      <c r="U50" s="102"/>
    </row>
    <row r="51" spans="1:21" ht="16.5" thickBot="1" x14ac:dyDescent="0.25"/>
    <row r="52" spans="1:21" x14ac:dyDescent="0.2">
      <c r="A52" s="226" t="s">
        <v>563</v>
      </c>
      <c r="B52" s="264">
        <f t="shared" ref="B52:Q52" si="8">B58</f>
        <v>1</v>
      </c>
      <c r="C52" s="265">
        <f t="shared" si="8"/>
        <v>2</v>
      </c>
      <c r="D52" s="264">
        <f t="shared" si="8"/>
        <v>3</v>
      </c>
      <c r="E52" s="265">
        <f t="shared" si="8"/>
        <v>4</v>
      </c>
      <c r="F52" s="264">
        <f t="shared" si="8"/>
        <v>5</v>
      </c>
      <c r="G52" s="265">
        <f t="shared" si="8"/>
        <v>6</v>
      </c>
      <c r="H52" s="264">
        <f t="shared" si="8"/>
        <v>7</v>
      </c>
      <c r="I52" s="265">
        <f t="shared" si="8"/>
        <v>8</v>
      </c>
      <c r="J52" s="264">
        <f t="shared" si="8"/>
        <v>9</v>
      </c>
      <c r="K52" s="265">
        <f t="shared" si="8"/>
        <v>10</v>
      </c>
      <c r="L52" s="264">
        <f t="shared" si="8"/>
        <v>11</v>
      </c>
      <c r="M52" s="265">
        <f t="shared" si="8"/>
        <v>12</v>
      </c>
      <c r="N52" s="264">
        <f t="shared" si="8"/>
        <v>13</v>
      </c>
      <c r="O52" s="265">
        <f t="shared" si="8"/>
        <v>14</v>
      </c>
      <c r="P52" s="235">
        <f t="shared" si="8"/>
        <v>15</v>
      </c>
      <c r="Q52" s="224">
        <f t="shared" si="8"/>
        <v>16</v>
      </c>
      <c r="R52" s="224">
        <f t="shared" ref="R52:S52" si="9">R58</f>
        <v>17</v>
      </c>
      <c r="S52" s="235">
        <f t="shared" si="9"/>
        <v>18</v>
      </c>
      <c r="T52" s="235">
        <f t="shared" ref="T52" si="10">T58</f>
        <v>19</v>
      </c>
    </row>
    <row r="53" spans="1:21" x14ac:dyDescent="0.2">
      <c r="A53" s="227" t="s">
        <v>328</v>
      </c>
      <c r="B53" s="230">
        <f>B55</f>
        <v>19521900</v>
      </c>
      <c r="C53" s="233">
        <f>C55</f>
        <v>2956114.166666667</v>
      </c>
      <c r="D53" s="230">
        <f>D55</f>
        <v>35067587.711999997</v>
      </c>
      <c r="E53" s="233">
        <v>0</v>
      </c>
      <c r="F53" s="230">
        <f>'6.2. Паспорт фин осв ввод'!AJ24*1000000</f>
        <v>15615600</v>
      </c>
      <c r="G53" s="233">
        <f>F53+F54-F55</f>
        <v>0</v>
      </c>
      <c r="H53" s="230">
        <f t="shared" ref="H53:T53" si="11">G53+G54-G55</f>
        <v>1840121124.9484599</v>
      </c>
      <c r="I53" s="233">
        <f t="shared" si="11"/>
        <v>1424028381.9891949</v>
      </c>
      <c r="J53" s="230">
        <f t="shared" si="11"/>
        <v>1304677026.9333537</v>
      </c>
      <c r="K53" s="233">
        <f t="shared" si="11"/>
        <v>1185325671.8775125</v>
      </c>
      <c r="L53" s="230">
        <f t="shared" si="11"/>
        <v>1065974316.8216712</v>
      </c>
      <c r="M53" s="233">
        <f t="shared" si="11"/>
        <v>946622961.76583004</v>
      </c>
      <c r="N53" s="230">
        <f t="shared" si="11"/>
        <v>827271606.70998883</v>
      </c>
      <c r="O53" s="233">
        <f t="shared" si="11"/>
        <v>707920251.65414762</v>
      </c>
      <c r="P53" s="236">
        <f t="shared" si="11"/>
        <v>588568896.59830642</v>
      </c>
      <c r="Q53" s="225">
        <f t="shared" si="11"/>
        <v>469217541.54246521</v>
      </c>
      <c r="R53" s="225">
        <f t="shared" si="11"/>
        <v>349866186.486624</v>
      </c>
      <c r="S53" s="236">
        <f t="shared" si="11"/>
        <v>230514831.43078279</v>
      </c>
      <c r="T53" s="236">
        <f t="shared" si="11"/>
        <v>111163476.37494157</v>
      </c>
    </row>
    <row r="54" spans="1:21" x14ac:dyDescent="0.2">
      <c r="A54" s="227" t="s">
        <v>327</v>
      </c>
      <c r="B54" s="230">
        <v>0</v>
      </c>
      <c r="C54" s="233">
        <v>0</v>
      </c>
      <c r="D54" s="230">
        <v>0</v>
      </c>
      <c r="E54" s="233">
        <v>0</v>
      </c>
      <c r="F54" s="230">
        <v>0</v>
      </c>
      <c r="G54" s="233">
        <f>'6.2. Паспорт фин осв ввод'!AN24*1000000</f>
        <v>1840121124.9484599</v>
      </c>
      <c r="H54" s="230">
        <v>0</v>
      </c>
      <c r="I54" s="233">
        <v>0</v>
      </c>
      <c r="J54" s="230">
        <v>0</v>
      </c>
      <c r="K54" s="233">
        <v>0</v>
      </c>
      <c r="L54" s="230">
        <v>0</v>
      </c>
      <c r="M54" s="233">
        <v>0</v>
      </c>
      <c r="N54" s="230">
        <v>0</v>
      </c>
      <c r="O54" s="233">
        <v>0</v>
      </c>
      <c r="P54" s="236">
        <v>0</v>
      </c>
      <c r="Q54" s="225">
        <v>0</v>
      </c>
      <c r="R54" s="225">
        <v>0</v>
      </c>
      <c r="S54" s="236">
        <v>0</v>
      </c>
      <c r="T54" s="236">
        <v>0</v>
      </c>
    </row>
    <row r="55" spans="1:21" x14ac:dyDescent="0.2">
      <c r="A55" s="227" t="s">
        <v>326</v>
      </c>
      <c r="B55" s="230">
        <f>'6.2. Паспорт фин осв ввод'!L30*1000000</f>
        <v>19521900</v>
      </c>
      <c r="C55" s="233">
        <f>'6.2. Паспорт фин осв ввод'!T24/1.2*1000000</f>
        <v>2956114.166666667</v>
      </c>
      <c r="D55" s="260">
        <f>'6.2. Паспорт фин осв ввод'!AB24*1000000</f>
        <v>35067587.711999997</v>
      </c>
      <c r="E55" s="233">
        <v>0</v>
      </c>
      <c r="F55" s="236">
        <f>F53</f>
        <v>15615600</v>
      </c>
      <c r="G55" s="233">
        <v>0</v>
      </c>
      <c r="H55" s="233">
        <f>(109405.408801188+306687.334158077)*1000</f>
        <v>416092742.95926499</v>
      </c>
      <c r="I55" s="233">
        <v>119351355.05584122</v>
      </c>
      <c r="J55" s="233">
        <v>119351355.05584122</v>
      </c>
      <c r="K55" s="233">
        <v>119351355.05584122</v>
      </c>
      <c r="L55" s="233">
        <v>119351355.05584122</v>
      </c>
      <c r="M55" s="233">
        <v>119351355.05584122</v>
      </c>
      <c r="N55" s="233">
        <v>119351355.05584122</v>
      </c>
      <c r="O55" s="233">
        <v>119351355.05584122</v>
      </c>
      <c r="P55" s="233">
        <v>119351355.05584122</v>
      </c>
      <c r="Q55" s="233">
        <v>119351355.05584122</v>
      </c>
      <c r="R55" s="233">
        <v>119351355.05584122</v>
      </c>
      <c r="S55" s="233">
        <v>119351355.05584122</v>
      </c>
      <c r="T55" s="233">
        <v>111163476.37494637</v>
      </c>
    </row>
    <row r="56" spans="1:21" ht="16.5" thickBot="1" x14ac:dyDescent="0.25">
      <c r="A56" s="228" t="s">
        <v>325</v>
      </c>
      <c r="B56" s="231">
        <f t="shared" ref="B56:F56" si="12">AVERAGE(SUM(B53:B54),(SUM(B53:B54)-B55))*$B$42</f>
        <v>0</v>
      </c>
      <c r="C56" s="234">
        <f t="shared" si="12"/>
        <v>0</v>
      </c>
      <c r="D56" s="231">
        <f t="shared" si="12"/>
        <v>0</v>
      </c>
      <c r="E56" s="234">
        <f t="shared" si="12"/>
        <v>0</v>
      </c>
      <c r="F56" s="231">
        <f t="shared" si="12"/>
        <v>0</v>
      </c>
      <c r="G56" s="234">
        <v>236755718.92724782</v>
      </c>
      <c r="H56" s="234">
        <v>400986825.91863978</v>
      </c>
      <c r="I56" s="234">
        <v>314944905.84537917</v>
      </c>
      <c r="J56" s="234">
        <v>287494094.18253565</v>
      </c>
      <c r="K56" s="234">
        <v>260043282.51969221</v>
      </c>
      <c r="L56" s="234">
        <v>232592470.85684881</v>
      </c>
      <c r="M56" s="234">
        <v>205141659.19400537</v>
      </c>
      <c r="N56" s="234">
        <v>177690847.53116193</v>
      </c>
      <c r="O56" s="234">
        <v>150240035.8683185</v>
      </c>
      <c r="P56" s="234">
        <v>122789224.20547503</v>
      </c>
      <c r="Q56" s="234">
        <v>95338412.542631552</v>
      </c>
      <c r="R56" s="234">
        <v>67887600.879788056</v>
      </c>
      <c r="S56" s="234">
        <v>40436789.216944553</v>
      </c>
      <c r="T56" s="234">
        <v>12985977.554101072</v>
      </c>
    </row>
    <row r="57" spans="1:21" s="130" customFormat="1" ht="16.5" thickBot="1" x14ac:dyDescent="0.25">
      <c r="A57" s="128"/>
      <c r="B57" s="129"/>
      <c r="C57" s="129"/>
      <c r="D57" s="129"/>
      <c r="E57" s="129"/>
      <c r="F57" s="129"/>
      <c r="G57" s="129"/>
      <c r="H57" s="129"/>
      <c r="I57" s="129"/>
      <c r="J57" s="129"/>
      <c r="K57" s="129"/>
      <c r="L57" s="129"/>
      <c r="M57" s="129"/>
      <c r="N57" s="129"/>
      <c r="O57" s="129"/>
      <c r="P57" s="129"/>
      <c r="Q57" s="129"/>
      <c r="R57" s="129"/>
      <c r="S57" s="129"/>
      <c r="T57" s="129"/>
      <c r="U57" s="101"/>
    </row>
    <row r="58" spans="1:21" x14ac:dyDescent="0.2">
      <c r="A58" s="226" t="s">
        <v>547</v>
      </c>
      <c r="B58" s="262">
        <v>1</v>
      </c>
      <c r="C58" s="265">
        <f t="shared" ref="C58:T58" si="13">B58+1</f>
        <v>2</v>
      </c>
      <c r="D58" s="264">
        <f t="shared" si="13"/>
        <v>3</v>
      </c>
      <c r="E58" s="265">
        <f t="shared" si="13"/>
        <v>4</v>
      </c>
      <c r="F58" s="265">
        <f t="shared" si="13"/>
        <v>5</v>
      </c>
      <c r="G58" s="235">
        <f t="shared" si="13"/>
        <v>6</v>
      </c>
      <c r="H58" s="264">
        <f t="shared" si="13"/>
        <v>7</v>
      </c>
      <c r="I58" s="265">
        <f t="shared" si="13"/>
        <v>8</v>
      </c>
      <c r="J58" s="264">
        <f t="shared" si="13"/>
        <v>9</v>
      </c>
      <c r="K58" s="265">
        <f t="shared" si="13"/>
        <v>10</v>
      </c>
      <c r="L58" s="264">
        <f t="shared" si="13"/>
        <v>11</v>
      </c>
      <c r="M58" s="265">
        <f t="shared" si="13"/>
        <v>12</v>
      </c>
      <c r="N58" s="264">
        <f t="shared" si="13"/>
        <v>13</v>
      </c>
      <c r="O58" s="265">
        <f t="shared" si="13"/>
        <v>14</v>
      </c>
      <c r="P58" s="235">
        <f t="shared" si="13"/>
        <v>15</v>
      </c>
      <c r="Q58" s="235">
        <f t="shared" si="13"/>
        <v>16</v>
      </c>
      <c r="R58" s="235">
        <f t="shared" si="13"/>
        <v>17</v>
      </c>
      <c r="S58" s="235">
        <f t="shared" si="13"/>
        <v>18</v>
      </c>
      <c r="T58" s="235">
        <f t="shared" si="13"/>
        <v>19</v>
      </c>
    </row>
    <row r="59" spans="1:21" ht="14.25" x14ac:dyDescent="0.2">
      <c r="A59" s="239" t="s">
        <v>324</v>
      </c>
      <c r="B59" s="261">
        <f>B55</f>
        <v>19521900</v>
      </c>
      <c r="C59" s="243">
        <f>C53</f>
        <v>2956114.166666667</v>
      </c>
      <c r="D59" s="243">
        <f>35067.987708*1000</f>
        <v>35067987.708000004</v>
      </c>
      <c r="E59" s="243">
        <v>0</v>
      </c>
      <c r="F59" s="243">
        <f>F53</f>
        <v>15615600</v>
      </c>
      <c r="G59" s="245">
        <v>227815717.4968389</v>
      </c>
      <c r="H59" s="237">
        <v>408060726.92355138</v>
      </c>
      <c r="I59" s="243">
        <v>424383156.00049341</v>
      </c>
      <c r="J59" s="237">
        <v>441358482.24051321</v>
      </c>
      <c r="K59" s="243">
        <v>459012821.5301339</v>
      </c>
      <c r="L59" s="237">
        <v>477373334.39133924</v>
      </c>
      <c r="M59" s="243">
        <v>496468267.76699281</v>
      </c>
      <c r="N59" s="237">
        <v>516326998.4776727</v>
      </c>
      <c r="O59" s="243">
        <v>536980078.41677964</v>
      </c>
      <c r="P59" s="245">
        <v>558459281.55345082</v>
      </c>
      <c r="Q59" s="245">
        <v>580797652.81558907</v>
      </c>
      <c r="R59" s="245">
        <v>604029558.92821276</v>
      </c>
      <c r="S59" s="245">
        <v>628190741.2853415</v>
      </c>
      <c r="T59" s="245">
        <v>653318370.93675494</v>
      </c>
    </row>
    <row r="60" spans="1:21" s="284" customFormat="1" x14ac:dyDescent="0.2">
      <c r="A60" s="282" t="s">
        <v>610</v>
      </c>
      <c r="B60" s="261">
        <v>0</v>
      </c>
      <c r="C60" s="243">
        <v>0</v>
      </c>
      <c r="D60" s="243">
        <v>0</v>
      </c>
      <c r="E60" s="243">
        <v>0</v>
      </c>
      <c r="F60" s="243">
        <v>0</v>
      </c>
      <c r="G60" s="243">
        <f>312331736.548662-G67</f>
        <v>290423680.54702067</v>
      </c>
      <c r="H60" s="243">
        <f>498131915.184541-H67</f>
        <v>369459289.45409602</v>
      </c>
      <c r="I60" s="243">
        <f>507730648.20875-I67</f>
        <v>379058022.47830498</v>
      </c>
      <c r="J60" s="243">
        <f>519369738.306832-J67</f>
        <v>390697112.57638699</v>
      </c>
      <c r="K60" s="243">
        <f>531568344.830198-K67</f>
        <v>402895719.09975284</v>
      </c>
      <c r="L60" s="243">
        <f>544348848.43586-L67</f>
        <v>415676222.70541495</v>
      </c>
      <c r="M60" s="243">
        <f>557734525.007111-M67</f>
        <v>429061899.27666593</v>
      </c>
      <c r="N60" s="243">
        <f>571749581.462572-N67</f>
        <v>443076955.73212695</v>
      </c>
      <c r="O60" s="243">
        <f>586419192.997614-O67</f>
        <v>457746567.267169</v>
      </c>
      <c r="P60" s="243">
        <f>601769541.815418-P67</f>
        <v>473096916.08497298</v>
      </c>
      <c r="Q60" s="243">
        <f>617827857.407296-Q67</f>
        <v>489155231.67685091</v>
      </c>
      <c r="R60" s="243">
        <f>634622458.44421-R67</f>
        <v>505949832.71376503</v>
      </c>
      <c r="S60" s="243">
        <f>652182796.343963-S67</f>
        <v>523510170.613518</v>
      </c>
      <c r="T60" s="243">
        <f>670539500.581066-T67</f>
        <v>541866874.85062099</v>
      </c>
      <c r="U60" s="283"/>
    </row>
    <row r="61" spans="1:21" x14ac:dyDescent="0.2">
      <c r="A61" s="240" t="str">
        <f>'[3]5. анализ эконом эфф'!A61</f>
        <v>Ремонт объекта</v>
      </c>
      <c r="B61" s="260">
        <v>0</v>
      </c>
      <c r="C61" s="233">
        <v>0</v>
      </c>
      <c r="D61" s="233">
        <v>0</v>
      </c>
      <c r="E61" s="233">
        <v>0</v>
      </c>
      <c r="F61" s="233">
        <v>0</v>
      </c>
      <c r="G61" s="233">
        <v>2525662.8479880374</v>
      </c>
      <c r="H61" s="233">
        <v>2626689.3619075594</v>
      </c>
      <c r="I61" s="233">
        <v>2731756.9363838625</v>
      </c>
      <c r="J61" s="233">
        <v>2841027.213839218</v>
      </c>
      <c r="K61" s="233">
        <v>2954668.3023927873</v>
      </c>
      <c r="L61" s="233">
        <v>3072855.0344884992</v>
      </c>
      <c r="M61" s="233">
        <v>3195769.23586804</v>
      </c>
      <c r="N61" s="233">
        <v>3323600.0053027626</v>
      </c>
      <c r="O61" s="233">
        <v>3456544.0055148737</v>
      </c>
      <c r="P61" s="233">
        <v>3594805.7657354698</v>
      </c>
      <c r="Q61" s="233">
        <v>3738597.9963648897</v>
      </c>
      <c r="R61" s="233">
        <v>3888141.9162194859</v>
      </c>
      <c r="S61" s="233">
        <v>4043667.5928682666</v>
      </c>
      <c r="T61" s="233">
        <v>4205414.2965829987</v>
      </c>
    </row>
    <row r="62" spans="1:21" x14ac:dyDescent="0.2">
      <c r="A62" s="240" t="str">
        <f>'[3]5. анализ эконом эфф'!A62</f>
        <v>Затраты на топливо, руб. без НДС</v>
      </c>
      <c r="B62" s="260">
        <v>0</v>
      </c>
      <c r="C62" s="233">
        <v>0</v>
      </c>
      <c r="D62" s="233">
        <v>0</v>
      </c>
      <c r="E62" s="233">
        <v>0</v>
      </c>
      <c r="F62" s="233">
        <v>0</v>
      </c>
      <c r="G62" s="233">
        <v>99787729.908755094</v>
      </c>
      <c r="H62" s="233">
        <v>167947849.98416305</v>
      </c>
      <c r="I62" s="233">
        <v>173103309.05198583</v>
      </c>
      <c r="J62" s="233">
        <v>180027441.4140653</v>
      </c>
      <c r="K62" s="233">
        <v>187228539.07062799</v>
      </c>
      <c r="L62" s="233">
        <v>194717680.63345316</v>
      </c>
      <c r="M62" s="233">
        <v>202506387.85879129</v>
      </c>
      <c r="N62" s="233">
        <v>210606643.37314302</v>
      </c>
      <c r="O62" s="233">
        <v>219030909.10806879</v>
      </c>
      <c r="P62" s="233">
        <v>227792145.47239161</v>
      </c>
      <c r="Q62" s="233">
        <v>236903831.29128733</v>
      </c>
      <c r="R62" s="233">
        <v>246379984.54293889</v>
      </c>
      <c r="S62" s="233">
        <v>256235183.92465648</v>
      </c>
      <c r="T62" s="233">
        <v>266484591.28164279</v>
      </c>
    </row>
    <row r="63" spans="1:21" x14ac:dyDescent="0.2">
      <c r="A63" s="240" t="str">
        <f>'[3]5. анализ эконом эфф'!A63</f>
        <v>Оплата труда, руб. без НДС</v>
      </c>
      <c r="B63" s="260">
        <v>0</v>
      </c>
      <c r="C63" s="233">
        <v>0</v>
      </c>
      <c r="D63" s="233">
        <v>0</v>
      </c>
      <c r="E63" s="233">
        <v>0</v>
      </c>
      <c r="F63" s="233">
        <v>0</v>
      </c>
      <c r="G63" s="233">
        <v>113941902.00611816</v>
      </c>
      <c r="H63" s="233">
        <v>91522811.517299667</v>
      </c>
      <c r="I63" s="233">
        <v>95183723.97799167</v>
      </c>
      <c r="J63" s="233">
        <v>98991072.937111363</v>
      </c>
      <c r="K63" s="233">
        <v>102950715.85459584</v>
      </c>
      <c r="L63" s="233">
        <v>107068744.48877971</v>
      </c>
      <c r="M63" s="233">
        <v>111351494.26833092</v>
      </c>
      <c r="N63" s="233">
        <v>115805554.03906418</v>
      </c>
      <c r="O63" s="233">
        <v>120437776.20062679</v>
      </c>
      <c r="P63" s="233">
        <v>125255287.24865189</v>
      </c>
      <c r="Q63" s="233">
        <v>130265498.73859799</v>
      </c>
      <c r="R63" s="233">
        <v>135476118.68814194</v>
      </c>
      <c r="S63" s="233">
        <v>140895163.43566766</v>
      </c>
      <c r="T63" s="233">
        <v>146530969.9730944</v>
      </c>
    </row>
    <row r="64" spans="1:21" x14ac:dyDescent="0.2">
      <c r="A64" s="240" t="str">
        <f>'[3]5. анализ эконом эфф'!A64</f>
        <v>Прочие расходы при эксплуатации объекта, руб. без НДС</v>
      </c>
      <c r="B64" s="260">
        <v>0</v>
      </c>
      <c r="C64" s="233">
        <v>0</v>
      </c>
      <c r="D64" s="233">
        <v>0</v>
      </c>
      <c r="E64" s="233">
        <v>0</v>
      </c>
      <c r="F64" s="233">
        <v>0</v>
      </c>
      <c r="G64" s="236">
        <f>312331736.548662-G61-G62-G63-G65-G67</f>
        <v>72743135.943530649</v>
      </c>
      <c r="H64" s="230">
        <f>498131915.184541-H61-H62-H63-H65-H67</f>
        <v>75652861.381271139</v>
      </c>
      <c r="I64" s="233">
        <f>507730648.20875-I61-I62-I63-I65-I67</f>
        <v>78678975.836522624</v>
      </c>
      <c r="J64" s="230">
        <f>519369738.306832-J61-J62-J63-J65-J67</f>
        <v>81826134.869983718</v>
      </c>
      <c r="K64" s="233">
        <f>531568344.830198-K61-K62-K63-K65-K67</f>
        <v>85099180.264782548</v>
      </c>
      <c r="L64" s="230">
        <f>544348848.43586-L61-L62-L63-L65-L67</f>
        <v>88503147.475373581</v>
      </c>
      <c r="M64" s="233">
        <f>557734525.007111-M61-M62-M63-M65-M67</f>
        <v>92043273.374389321</v>
      </c>
      <c r="N64" s="230">
        <f>571749581.462572-N61-N62-N63-N65-N67</f>
        <v>95725004.309364393</v>
      </c>
      <c r="O64" s="233">
        <f>586419192.997614-O61-O62-O63-O65-O67</f>
        <v>99554004.481739625</v>
      </c>
      <c r="P64" s="236">
        <f>601769541.815418-P61-P62-P63-P65-P67</f>
        <v>103536164.66100876</v>
      </c>
      <c r="Q64" s="236">
        <f>617827857.407296-Q61-Q62-Q63-Q65-Q67</f>
        <v>107677611.24744923</v>
      </c>
      <c r="R64" s="236">
        <f>634622458.44421-R61-R62-R63-R65-R67</f>
        <v>111984715.69734685</v>
      </c>
      <c r="S64" s="236">
        <f>652182796.343963-S61-S62-S63-S65-S67</f>
        <v>116464104.32524143</v>
      </c>
      <c r="T64" s="236">
        <f>670539500.581066-T61-T62-T63-T65-T67</f>
        <v>121122668.49825023</v>
      </c>
    </row>
    <row r="65" spans="1:21" ht="31.5" x14ac:dyDescent="0.2">
      <c r="A65" s="240" t="s">
        <v>548</v>
      </c>
      <c r="B65" s="260">
        <v>0</v>
      </c>
      <c r="C65" s="233">
        <v>0</v>
      </c>
      <c r="D65" s="233">
        <v>0</v>
      </c>
      <c r="E65" s="233">
        <v>0</v>
      </c>
      <c r="F65" s="233">
        <v>0</v>
      </c>
      <c r="G65" s="236">
        <v>1425249.8406287287</v>
      </c>
      <c r="H65" s="230">
        <v>31709077.209454663</v>
      </c>
      <c r="I65" s="233">
        <v>29360256.675421</v>
      </c>
      <c r="J65" s="230">
        <v>27011436.141387329</v>
      </c>
      <c r="K65" s="233">
        <v>24662615.607353672</v>
      </c>
      <c r="L65" s="230">
        <v>22313795.073319979</v>
      </c>
      <c r="M65" s="233">
        <v>19964974.539286286</v>
      </c>
      <c r="N65" s="230">
        <v>17616154.005252603</v>
      </c>
      <c r="O65" s="233">
        <v>15267333.471218921</v>
      </c>
      <c r="P65" s="236">
        <v>12918512.937185241</v>
      </c>
      <c r="Q65" s="236">
        <v>10569692.403151561</v>
      </c>
      <c r="R65" s="236">
        <v>8220871.8691178802</v>
      </c>
      <c r="S65" s="236">
        <v>5872051.3350842008</v>
      </c>
      <c r="T65" s="236">
        <v>3523230.8010505205</v>
      </c>
    </row>
    <row r="66" spans="1:21" ht="28.5" x14ac:dyDescent="0.2">
      <c r="A66" s="241" t="s">
        <v>322</v>
      </c>
      <c r="B66" s="261">
        <f t="shared" ref="B66:P66" si="14">B59-B60</f>
        <v>19521900</v>
      </c>
      <c r="C66" s="243">
        <f t="shared" si="14"/>
        <v>2956114.166666667</v>
      </c>
      <c r="D66" s="243">
        <f t="shared" ref="D66:E66" si="15">D59-D60</f>
        <v>35067987.708000004</v>
      </c>
      <c r="E66" s="243">
        <f t="shared" si="15"/>
        <v>0</v>
      </c>
      <c r="F66" s="243">
        <f t="shared" ref="F66" si="16">F59-F60</f>
        <v>15615600</v>
      </c>
      <c r="G66" s="245">
        <f>G59-G60</f>
        <v>-62607963.050181776</v>
      </c>
      <c r="H66" s="237">
        <f t="shared" si="14"/>
        <v>38601437.469455361</v>
      </c>
      <c r="I66" s="243">
        <f t="shared" si="14"/>
        <v>45325133.522188425</v>
      </c>
      <c r="J66" s="237">
        <f t="shared" si="14"/>
        <v>50661369.664126217</v>
      </c>
      <c r="K66" s="243">
        <f t="shared" si="14"/>
        <v>56117102.43038106</v>
      </c>
      <c r="L66" s="237">
        <f t="shared" si="14"/>
        <v>61697111.685924292</v>
      </c>
      <c r="M66" s="243">
        <f t="shared" si="14"/>
        <v>67406368.490326881</v>
      </c>
      <c r="N66" s="237">
        <f t="shared" si="14"/>
        <v>73250042.745545745</v>
      </c>
      <c r="O66" s="243">
        <f t="shared" si="14"/>
        <v>79233511.149610639</v>
      </c>
      <c r="P66" s="245">
        <f t="shared" si="14"/>
        <v>85362365.468477845</v>
      </c>
      <c r="Q66" s="245">
        <f t="shared" ref="Q66:R66" si="17">Q59-Q60</f>
        <v>91642421.138738155</v>
      </c>
      <c r="R66" s="245">
        <f t="shared" si="17"/>
        <v>98079726.214447737</v>
      </c>
      <c r="S66" s="245">
        <f t="shared" ref="S66" si="18">S59-S60</f>
        <v>104680570.6718235</v>
      </c>
      <c r="T66" s="245">
        <f>T59-T60</f>
        <v>111451496.08613396</v>
      </c>
    </row>
    <row r="67" spans="1:21" x14ac:dyDescent="0.2">
      <c r="A67" s="240" t="s">
        <v>317</v>
      </c>
      <c r="B67" s="260">
        <f>('6.2. Паспорт фин осв ввод'!P27-('6.2. Паспорт фин осв ввод'!J27-'6.2. Паспорт фин осв ввод'!L27))/1.2*1000000</f>
        <v>0</v>
      </c>
      <c r="C67" s="233">
        <v>0</v>
      </c>
      <c r="D67" s="233">
        <v>0</v>
      </c>
      <c r="E67" s="233">
        <v>0</v>
      </c>
      <c r="F67" s="233">
        <v>0</v>
      </c>
      <c r="G67" s="236">
        <v>21908056.001641363</v>
      </c>
      <c r="H67" s="230">
        <v>128672625.73044495</v>
      </c>
      <c r="I67" s="233">
        <v>128672625.73044501</v>
      </c>
      <c r="J67" s="230">
        <v>128672625.73044504</v>
      </c>
      <c r="K67" s="233">
        <v>128672625.73044515</v>
      </c>
      <c r="L67" s="230">
        <v>128672625.73044507</v>
      </c>
      <c r="M67" s="233">
        <v>128672625.73044503</v>
      </c>
      <c r="N67" s="230">
        <v>128672625.73044501</v>
      </c>
      <c r="O67" s="233">
        <v>128672625.73044501</v>
      </c>
      <c r="P67" s="236">
        <v>128672625.73044501</v>
      </c>
      <c r="Q67" s="236">
        <v>128672625.73044501</v>
      </c>
      <c r="R67" s="236">
        <v>128672625.73044501</v>
      </c>
      <c r="S67" s="236">
        <v>128672625.73044501</v>
      </c>
      <c r="T67" s="236">
        <v>128672625.73044501</v>
      </c>
      <c r="U67" s="132">
        <f>SUM(B67:Q67)/1.18</f>
        <v>1109012129.9204166</v>
      </c>
    </row>
    <row r="68" spans="1:21" ht="28.5" x14ac:dyDescent="0.2">
      <c r="A68" s="241" t="s">
        <v>318</v>
      </c>
      <c r="B68" s="261">
        <f t="shared" ref="B68:G68" si="19">B66-B67</f>
        <v>19521900</v>
      </c>
      <c r="C68" s="243">
        <f t="shared" si="19"/>
        <v>2956114.166666667</v>
      </c>
      <c r="D68" s="243">
        <f t="shared" si="19"/>
        <v>35067987.708000004</v>
      </c>
      <c r="E68" s="243">
        <f t="shared" si="19"/>
        <v>0</v>
      </c>
      <c r="F68" s="243">
        <f t="shared" si="19"/>
        <v>15615600</v>
      </c>
      <c r="G68" s="245">
        <f t="shared" si="19"/>
        <v>-84516019.051823139</v>
      </c>
      <c r="H68" s="237">
        <f t="shared" ref="H68:P68" si="20">H66-H67</f>
        <v>-90071188.260989591</v>
      </c>
      <c r="I68" s="243">
        <f t="shared" si="20"/>
        <v>-83347492.208256587</v>
      </c>
      <c r="J68" s="237">
        <f t="shared" si="20"/>
        <v>-78011256.066318825</v>
      </c>
      <c r="K68" s="243">
        <f t="shared" si="20"/>
        <v>-72555523.300064087</v>
      </c>
      <c r="L68" s="237">
        <f t="shared" si="20"/>
        <v>-66975514.04452078</v>
      </c>
      <c r="M68" s="243">
        <f t="shared" si="20"/>
        <v>-61266257.240118146</v>
      </c>
      <c r="N68" s="237">
        <f t="shared" si="20"/>
        <v>-55422582.984899268</v>
      </c>
      <c r="O68" s="243">
        <f t="shared" si="20"/>
        <v>-49439114.580834374</v>
      </c>
      <c r="P68" s="245">
        <f t="shared" si="20"/>
        <v>-43310260.261967167</v>
      </c>
      <c r="Q68" s="245">
        <f t="shared" ref="Q68:R68" si="21">Q66-Q67</f>
        <v>-37030204.591706857</v>
      </c>
      <c r="R68" s="245">
        <f t="shared" si="21"/>
        <v>-30592899.515997276</v>
      </c>
      <c r="S68" s="245">
        <f t="shared" ref="S68" si="22">S66-S67</f>
        <v>-23992055.058621511</v>
      </c>
      <c r="T68" s="245">
        <f>T66-T67</f>
        <v>-17221129.644311056</v>
      </c>
      <c r="U68" s="101">
        <v>40</v>
      </c>
    </row>
    <row r="69" spans="1:21" x14ac:dyDescent="0.2">
      <c r="A69" s="240" t="s">
        <v>316</v>
      </c>
      <c r="B69" s="260">
        <f t="shared" ref="B69:B70" si="23">-B56</f>
        <v>0</v>
      </c>
      <c r="C69" s="233">
        <f t="shared" ref="C69:E70" si="24">-C56</f>
        <v>0</v>
      </c>
      <c r="D69" s="233">
        <f t="shared" ref="D69:F70" si="25">-D56</f>
        <v>0</v>
      </c>
      <c r="E69" s="233">
        <f t="shared" si="24"/>
        <v>0</v>
      </c>
      <c r="F69" s="233">
        <f t="shared" si="25"/>
        <v>0</v>
      </c>
      <c r="G69" s="236">
        <f>-G56</f>
        <v>-236755718.92724782</v>
      </c>
      <c r="H69" s="236">
        <f t="shared" ref="H69:T69" si="26">-H56</f>
        <v>-400986825.91863978</v>
      </c>
      <c r="I69" s="236">
        <f t="shared" si="26"/>
        <v>-314944905.84537917</v>
      </c>
      <c r="J69" s="236">
        <f t="shared" si="26"/>
        <v>-287494094.18253565</v>
      </c>
      <c r="K69" s="236">
        <f t="shared" si="26"/>
        <v>-260043282.51969221</v>
      </c>
      <c r="L69" s="236">
        <f t="shared" si="26"/>
        <v>-232592470.85684881</v>
      </c>
      <c r="M69" s="236">
        <f t="shared" si="26"/>
        <v>-205141659.19400537</v>
      </c>
      <c r="N69" s="236">
        <f t="shared" si="26"/>
        <v>-177690847.53116193</v>
      </c>
      <c r="O69" s="236">
        <f t="shared" si="26"/>
        <v>-150240035.8683185</v>
      </c>
      <c r="P69" s="236">
        <f t="shared" si="26"/>
        <v>-122789224.20547503</v>
      </c>
      <c r="Q69" s="236">
        <f t="shared" si="26"/>
        <v>-95338412.542631552</v>
      </c>
      <c r="R69" s="236">
        <f t="shared" si="26"/>
        <v>-67887600.879788056</v>
      </c>
      <c r="S69" s="236">
        <f t="shared" si="26"/>
        <v>-40436789.216944553</v>
      </c>
      <c r="T69" s="236">
        <f t="shared" si="26"/>
        <v>-12985977.554101072</v>
      </c>
    </row>
    <row r="70" spans="1:21" s="289" customFormat="1" x14ac:dyDescent="0.2">
      <c r="A70" s="285" t="s">
        <v>611</v>
      </c>
      <c r="B70" s="286">
        <f t="shared" si="23"/>
        <v>0</v>
      </c>
      <c r="C70" s="287">
        <f t="shared" si="24"/>
        <v>0</v>
      </c>
      <c r="D70" s="287">
        <f t="shared" si="25"/>
        <v>0</v>
      </c>
      <c r="E70" s="287">
        <v>151484910</v>
      </c>
      <c r="F70" s="287">
        <v>157544306.40000001</v>
      </c>
      <c r="G70" s="287">
        <v>321271737.97907054</v>
      </c>
      <c r="H70" s="287">
        <v>493698853.25201416</v>
      </c>
      <c r="I70" s="287">
        <v>410879183.38067305</v>
      </c>
      <c r="J70" s="287">
        <v>378092135.57589149</v>
      </c>
      <c r="K70" s="287">
        <v>345185591.1467939</v>
      </c>
      <c r="L70" s="287">
        <v>312154770.22840744</v>
      </c>
      <c r="M70" s="287">
        <v>278994701.76116061</v>
      </c>
      <c r="N70" s="287">
        <v>245700215.84309885</v>
      </c>
      <c r="O70" s="287">
        <v>212265935.77618989</v>
      </c>
      <c r="P70" s="287">
        <v>178686269.79447976</v>
      </c>
      <c r="Q70" s="287">
        <v>144955402.46137583</v>
      </c>
      <c r="R70" s="287">
        <v>111067285.72282326</v>
      </c>
      <c r="S70" s="287">
        <v>77015629.602603406</v>
      </c>
      <c r="T70" s="288">
        <v>34606013.844554983</v>
      </c>
    </row>
    <row r="71" spans="1:21" ht="14.25" x14ac:dyDescent="0.2">
      <c r="A71" s="241" t="s">
        <v>321</v>
      </c>
      <c r="B71" s="261">
        <f>B68+B69</f>
        <v>19521900</v>
      </c>
      <c r="C71" s="243">
        <f t="shared" ref="C71" si="27">C68+C69</f>
        <v>2956114.166666667</v>
      </c>
      <c r="D71" s="243">
        <f t="shared" ref="D71:E71" si="28">D68+D69</f>
        <v>35067987.708000004</v>
      </c>
      <c r="E71" s="243">
        <f t="shared" si="28"/>
        <v>0</v>
      </c>
      <c r="F71" s="243">
        <f>F68+F69</f>
        <v>15615600</v>
      </c>
      <c r="G71" s="245">
        <f>G68+G69+G70</f>
        <v>0</v>
      </c>
      <c r="H71" s="245">
        <f t="shared" ref="H71:S71" si="29">H68+H69+H70</f>
        <v>2640839.0723847747</v>
      </c>
      <c r="I71" s="245">
        <f t="shared" si="29"/>
        <v>12586785.327037275</v>
      </c>
      <c r="J71" s="245">
        <f t="shared" si="29"/>
        <v>12586785.327037036</v>
      </c>
      <c r="K71" s="245">
        <f t="shared" si="29"/>
        <v>12586785.327037632</v>
      </c>
      <c r="L71" s="245">
        <f t="shared" si="29"/>
        <v>12586785.327037871</v>
      </c>
      <c r="M71" s="245">
        <f t="shared" si="29"/>
        <v>12586785.327037096</v>
      </c>
      <c r="N71" s="245">
        <f t="shared" si="29"/>
        <v>12586785.327037662</v>
      </c>
      <c r="O71" s="245">
        <f t="shared" si="29"/>
        <v>12586785.327037007</v>
      </c>
      <c r="P71" s="245">
        <f t="shared" si="29"/>
        <v>12586785.327037543</v>
      </c>
      <c r="Q71" s="245">
        <f t="shared" si="29"/>
        <v>12586785.327037424</v>
      </c>
      <c r="R71" s="245">
        <f t="shared" si="29"/>
        <v>12586785.32703793</v>
      </c>
      <c r="S71" s="245">
        <f t="shared" si="29"/>
        <v>12586785.327037342</v>
      </c>
      <c r="T71" s="245">
        <f>T68+T69+T70</f>
        <v>4398906.6461428553</v>
      </c>
    </row>
    <row r="72" spans="1:21" x14ac:dyDescent="0.2">
      <c r="A72" s="240" t="s">
        <v>315</v>
      </c>
      <c r="B72" s="260">
        <f>IF(B71&lt;0,0,B71*0.2)</f>
        <v>3904380</v>
      </c>
      <c r="C72" s="233">
        <f t="shared" ref="C72:Q72" si="30">IF(C71&lt;0,0,C71*0.2)</f>
        <v>591222.83333333337</v>
      </c>
      <c r="D72" s="233">
        <f t="shared" ref="D72:E72" si="31">IF(D71&lt;0,0,D71*0.2)</f>
        <v>7013597.541600001</v>
      </c>
      <c r="E72" s="233">
        <f t="shared" si="31"/>
        <v>0</v>
      </c>
      <c r="F72" s="233">
        <f t="shared" ref="F72" si="32">IF(F71&lt;0,0,F71*0.2)</f>
        <v>3123120</v>
      </c>
      <c r="G72" s="236">
        <f t="shared" si="30"/>
        <v>0</v>
      </c>
      <c r="H72" s="230">
        <f t="shared" si="30"/>
        <v>528167.81447695498</v>
      </c>
      <c r="I72" s="233">
        <f t="shared" si="30"/>
        <v>2517357.065407455</v>
      </c>
      <c r="J72" s="230">
        <f t="shared" si="30"/>
        <v>2517357.0654074075</v>
      </c>
      <c r="K72" s="233">
        <f t="shared" si="30"/>
        <v>2517357.0654075267</v>
      </c>
      <c r="L72" s="230">
        <f t="shared" si="30"/>
        <v>2517357.0654075742</v>
      </c>
      <c r="M72" s="233">
        <f t="shared" si="30"/>
        <v>2517357.0654074196</v>
      </c>
      <c r="N72" s="230">
        <f t="shared" si="30"/>
        <v>2517357.0654075327</v>
      </c>
      <c r="O72" s="233">
        <f t="shared" si="30"/>
        <v>2517357.0654074014</v>
      </c>
      <c r="P72" s="230">
        <f t="shared" si="30"/>
        <v>2517357.065407509</v>
      </c>
      <c r="Q72" s="233">
        <f t="shared" si="30"/>
        <v>2517357.0654074848</v>
      </c>
      <c r="R72" s="233">
        <f t="shared" ref="R72:S72" si="33">IF(R71&lt;0,0,R71*0.2)</f>
        <v>2517357.0654075863</v>
      </c>
      <c r="S72" s="233">
        <f t="shared" si="33"/>
        <v>2517357.0654074685</v>
      </c>
      <c r="T72" s="233">
        <f t="shared" ref="T72" si="34">IF(T71&lt;0,0,T71*0.2)</f>
        <v>879781.32922857115</v>
      </c>
    </row>
    <row r="73" spans="1:21" ht="15" thickBot="1" x14ac:dyDescent="0.25">
      <c r="A73" s="242" t="s">
        <v>320</v>
      </c>
      <c r="B73" s="259">
        <f>B71-B72</f>
        <v>15617520</v>
      </c>
      <c r="C73" s="244">
        <f t="shared" ref="C73:Q73" si="35">C71-C72</f>
        <v>2364891.3333333335</v>
      </c>
      <c r="D73" s="244">
        <f t="shared" ref="D73:E73" si="36">D71-D72</f>
        <v>28054390.166400004</v>
      </c>
      <c r="E73" s="244">
        <f t="shared" si="36"/>
        <v>0</v>
      </c>
      <c r="F73" s="244">
        <f t="shared" ref="F73" si="37">F71-F72</f>
        <v>12492480</v>
      </c>
      <c r="G73" s="270">
        <f t="shared" si="35"/>
        <v>0</v>
      </c>
      <c r="H73" s="238">
        <f t="shared" si="35"/>
        <v>2112671.2579078199</v>
      </c>
      <c r="I73" s="244">
        <f t="shared" si="35"/>
        <v>10069428.26162982</v>
      </c>
      <c r="J73" s="238">
        <f t="shared" si="35"/>
        <v>10069428.26162963</v>
      </c>
      <c r="K73" s="244">
        <f t="shared" si="35"/>
        <v>10069428.261630107</v>
      </c>
      <c r="L73" s="238">
        <f t="shared" si="35"/>
        <v>10069428.261630297</v>
      </c>
      <c r="M73" s="244">
        <f t="shared" si="35"/>
        <v>10069428.261629676</v>
      </c>
      <c r="N73" s="238">
        <f t="shared" si="35"/>
        <v>10069428.261630129</v>
      </c>
      <c r="O73" s="244">
        <f t="shared" si="35"/>
        <v>10069428.261629606</v>
      </c>
      <c r="P73" s="238">
        <f t="shared" si="35"/>
        <v>10069428.261630034</v>
      </c>
      <c r="Q73" s="244">
        <f t="shared" si="35"/>
        <v>10069428.261629939</v>
      </c>
      <c r="R73" s="244">
        <f t="shared" ref="R73:S73" si="38">R71-R72</f>
        <v>10069428.261630345</v>
      </c>
      <c r="S73" s="244">
        <f t="shared" si="38"/>
        <v>10069428.261629874</v>
      </c>
      <c r="T73" s="244">
        <f t="shared" ref="T73" si="39">T71-T72</f>
        <v>3519125.3169142841</v>
      </c>
    </row>
    <row r="74" spans="1:21" s="130" customFormat="1" ht="16.5" thickBot="1" x14ac:dyDescent="0.25">
      <c r="A74" s="128"/>
      <c r="B74" s="266">
        <v>1</v>
      </c>
      <c r="C74" s="266">
        <v>1.5</v>
      </c>
      <c r="D74" s="266">
        <v>1.5</v>
      </c>
      <c r="E74" s="266">
        <v>3.5</v>
      </c>
      <c r="F74" s="266">
        <v>1.5</v>
      </c>
      <c r="G74" s="266">
        <v>3.5</v>
      </c>
      <c r="H74" s="266">
        <v>3.5</v>
      </c>
      <c r="I74" s="266">
        <v>3.5</v>
      </c>
      <c r="J74" s="266">
        <v>3.5</v>
      </c>
      <c r="K74" s="266">
        <v>3.5</v>
      </c>
      <c r="L74" s="266">
        <v>3.5</v>
      </c>
      <c r="M74" s="266">
        <v>3.5</v>
      </c>
      <c r="N74" s="266">
        <v>3.5</v>
      </c>
      <c r="O74" s="266">
        <v>3.5</v>
      </c>
      <c r="P74" s="266">
        <v>3.5</v>
      </c>
      <c r="Q74" s="266">
        <v>3.5</v>
      </c>
      <c r="R74" s="266">
        <v>3.5</v>
      </c>
      <c r="S74" s="266">
        <v>3.5</v>
      </c>
      <c r="T74" s="266">
        <v>3.5</v>
      </c>
      <c r="U74" s="101"/>
    </row>
    <row r="75" spans="1:21" x14ac:dyDescent="0.2">
      <c r="A75" s="226" t="s">
        <v>319</v>
      </c>
      <c r="B75" s="229">
        <f t="shared" ref="B75:Q75" si="40">B58</f>
        <v>1</v>
      </c>
      <c r="C75" s="232">
        <f t="shared" si="40"/>
        <v>2</v>
      </c>
      <c r="D75" s="265">
        <f t="shared" ref="D75:F75" si="41">D58</f>
        <v>3</v>
      </c>
      <c r="E75" s="232">
        <f t="shared" si="40"/>
        <v>4</v>
      </c>
      <c r="F75" s="265">
        <f t="shared" si="41"/>
        <v>5</v>
      </c>
      <c r="G75" s="232">
        <f t="shared" si="40"/>
        <v>6</v>
      </c>
      <c r="H75" s="229">
        <f t="shared" si="40"/>
        <v>7</v>
      </c>
      <c r="I75" s="232">
        <f t="shared" si="40"/>
        <v>8</v>
      </c>
      <c r="J75" s="229">
        <f t="shared" si="40"/>
        <v>9</v>
      </c>
      <c r="K75" s="232">
        <f t="shared" si="40"/>
        <v>10</v>
      </c>
      <c r="L75" s="229">
        <f t="shared" si="40"/>
        <v>11</v>
      </c>
      <c r="M75" s="232">
        <f t="shared" si="40"/>
        <v>12</v>
      </c>
      <c r="N75" s="229">
        <f t="shared" si="40"/>
        <v>13</v>
      </c>
      <c r="O75" s="232">
        <f t="shared" si="40"/>
        <v>14</v>
      </c>
      <c r="P75" s="235">
        <f t="shared" si="40"/>
        <v>15</v>
      </c>
      <c r="Q75" s="264">
        <f t="shared" si="40"/>
        <v>16</v>
      </c>
      <c r="R75" s="265">
        <f t="shared" ref="R75:S75" si="42">R58</f>
        <v>17</v>
      </c>
      <c r="S75" s="264">
        <f t="shared" si="42"/>
        <v>18</v>
      </c>
      <c r="T75" s="265">
        <f t="shared" ref="T75" si="43">T58</f>
        <v>19</v>
      </c>
    </row>
    <row r="76" spans="1:21" ht="28.5" x14ac:dyDescent="0.2">
      <c r="A76" s="239" t="s">
        <v>318</v>
      </c>
      <c r="B76" s="237">
        <f t="shared" ref="B76:Q76" si="44">B68</f>
        <v>19521900</v>
      </c>
      <c r="C76" s="243">
        <f t="shared" si="44"/>
        <v>2956114.166666667</v>
      </c>
      <c r="D76" s="243">
        <f t="shared" ref="D76:F76" si="45">D68</f>
        <v>35067987.708000004</v>
      </c>
      <c r="E76" s="243">
        <f t="shared" si="44"/>
        <v>0</v>
      </c>
      <c r="F76" s="243">
        <f t="shared" si="45"/>
        <v>15615600</v>
      </c>
      <c r="G76" s="243">
        <f t="shared" si="44"/>
        <v>-84516019.051823139</v>
      </c>
      <c r="H76" s="237">
        <f t="shared" si="44"/>
        <v>-90071188.260989591</v>
      </c>
      <c r="I76" s="243">
        <f t="shared" si="44"/>
        <v>-83347492.208256587</v>
      </c>
      <c r="J76" s="237">
        <f t="shared" si="44"/>
        <v>-78011256.066318825</v>
      </c>
      <c r="K76" s="243">
        <f t="shared" si="44"/>
        <v>-72555523.300064087</v>
      </c>
      <c r="L76" s="237">
        <f t="shared" si="44"/>
        <v>-66975514.04452078</v>
      </c>
      <c r="M76" s="243">
        <f t="shared" si="44"/>
        <v>-61266257.240118146</v>
      </c>
      <c r="N76" s="237">
        <f t="shared" si="44"/>
        <v>-55422582.984899268</v>
      </c>
      <c r="O76" s="243">
        <f t="shared" si="44"/>
        <v>-49439114.580834374</v>
      </c>
      <c r="P76" s="245">
        <f t="shared" si="44"/>
        <v>-43310260.261967167</v>
      </c>
      <c r="Q76" s="237">
        <f t="shared" si="44"/>
        <v>-37030204.591706857</v>
      </c>
      <c r="R76" s="243">
        <f t="shared" ref="R76:S76" si="46">R68</f>
        <v>-30592899.515997276</v>
      </c>
      <c r="S76" s="237">
        <f t="shared" si="46"/>
        <v>-23992055.058621511</v>
      </c>
      <c r="T76" s="243">
        <f t="shared" ref="T76" si="47">T68</f>
        <v>-17221129.644311056</v>
      </c>
    </row>
    <row r="77" spans="1:21" x14ac:dyDescent="0.2">
      <c r="A77" s="240" t="s">
        <v>317</v>
      </c>
      <c r="B77" s="230">
        <f t="shared" ref="B77:P77" si="48">B67</f>
        <v>0</v>
      </c>
      <c r="C77" s="233">
        <f t="shared" si="48"/>
        <v>0</v>
      </c>
      <c r="D77" s="233">
        <f t="shared" ref="D77:F77" si="49">D67</f>
        <v>0</v>
      </c>
      <c r="E77" s="233">
        <f>E67</f>
        <v>0</v>
      </c>
      <c r="F77" s="233">
        <f t="shared" si="49"/>
        <v>0</v>
      </c>
      <c r="G77" s="233">
        <f t="shared" si="48"/>
        <v>21908056.001641363</v>
      </c>
      <c r="H77" s="230">
        <f t="shared" si="48"/>
        <v>128672625.73044495</v>
      </c>
      <c r="I77" s="233">
        <f t="shared" si="48"/>
        <v>128672625.73044501</v>
      </c>
      <c r="J77" s="230">
        <f t="shared" si="48"/>
        <v>128672625.73044504</v>
      </c>
      <c r="K77" s="233">
        <f t="shared" si="48"/>
        <v>128672625.73044515</v>
      </c>
      <c r="L77" s="230">
        <f t="shared" si="48"/>
        <v>128672625.73044507</v>
      </c>
      <c r="M77" s="233">
        <f t="shared" si="48"/>
        <v>128672625.73044503</v>
      </c>
      <c r="N77" s="230">
        <f t="shared" si="48"/>
        <v>128672625.73044501</v>
      </c>
      <c r="O77" s="233">
        <f t="shared" si="48"/>
        <v>128672625.73044501</v>
      </c>
      <c r="P77" s="236">
        <f t="shared" si="48"/>
        <v>128672625.73044501</v>
      </c>
      <c r="Q77" s="230">
        <f t="shared" ref="Q77:R77" si="50">Q67</f>
        <v>128672625.73044501</v>
      </c>
      <c r="R77" s="233">
        <f t="shared" si="50"/>
        <v>128672625.73044501</v>
      </c>
      <c r="S77" s="230">
        <f t="shared" ref="S77:T77" si="51">S67</f>
        <v>128672625.73044501</v>
      </c>
      <c r="T77" s="233">
        <f t="shared" si="51"/>
        <v>128672625.73044501</v>
      </c>
    </row>
    <row r="78" spans="1:21" hidden="1" x14ac:dyDescent="0.2">
      <c r="A78" s="240" t="s">
        <v>316</v>
      </c>
      <c r="B78" s="230">
        <f t="shared" ref="B78:P78" si="52">B69</f>
        <v>0</v>
      </c>
      <c r="C78" s="233">
        <f t="shared" si="52"/>
        <v>0</v>
      </c>
      <c r="D78" s="233">
        <f t="shared" ref="D78:F78" si="53">D69</f>
        <v>0</v>
      </c>
      <c r="E78" s="233">
        <f t="shared" si="52"/>
        <v>0</v>
      </c>
      <c r="F78" s="233">
        <f t="shared" si="53"/>
        <v>0</v>
      </c>
      <c r="G78" s="233">
        <f t="shared" si="52"/>
        <v>-236755718.92724782</v>
      </c>
      <c r="H78" s="230">
        <f t="shared" si="52"/>
        <v>-400986825.91863978</v>
      </c>
      <c r="I78" s="233">
        <f t="shared" si="52"/>
        <v>-314944905.84537917</v>
      </c>
      <c r="J78" s="230">
        <f t="shared" si="52"/>
        <v>-287494094.18253565</v>
      </c>
      <c r="K78" s="233">
        <f t="shared" si="52"/>
        <v>-260043282.51969221</v>
      </c>
      <c r="L78" s="230">
        <f t="shared" si="52"/>
        <v>-232592470.85684881</v>
      </c>
      <c r="M78" s="233">
        <f t="shared" si="52"/>
        <v>-205141659.19400537</v>
      </c>
      <c r="N78" s="230">
        <f t="shared" si="52"/>
        <v>-177690847.53116193</v>
      </c>
      <c r="O78" s="233">
        <f t="shared" si="52"/>
        <v>-150240035.8683185</v>
      </c>
      <c r="P78" s="236">
        <f t="shared" si="52"/>
        <v>-122789224.20547503</v>
      </c>
      <c r="Q78" s="230">
        <f t="shared" ref="Q78:R78" si="54">Q69</f>
        <v>-95338412.542631552</v>
      </c>
      <c r="R78" s="233">
        <f t="shared" si="54"/>
        <v>-67887600.879788056</v>
      </c>
      <c r="S78" s="230">
        <f t="shared" ref="S78:T78" si="55">S69</f>
        <v>-40436789.216944553</v>
      </c>
      <c r="T78" s="233">
        <f t="shared" si="55"/>
        <v>-12985977.554101072</v>
      </c>
    </row>
    <row r="79" spans="1:21" x14ac:dyDescent="0.2">
      <c r="A79" s="240" t="s">
        <v>315</v>
      </c>
      <c r="B79" s="230">
        <f>-B72</f>
        <v>-3904380</v>
      </c>
      <c r="C79" s="233">
        <f t="shared" ref="C79:Q79" si="56">-C72</f>
        <v>-591222.83333333337</v>
      </c>
      <c r="D79" s="233">
        <f t="shared" ref="D79:F79" si="57">-D72</f>
        <v>-7013597.541600001</v>
      </c>
      <c r="E79" s="233">
        <f t="shared" si="56"/>
        <v>0</v>
      </c>
      <c r="F79" s="233">
        <f t="shared" si="57"/>
        <v>-3123120</v>
      </c>
      <c r="G79" s="233">
        <f t="shared" si="56"/>
        <v>0</v>
      </c>
      <c r="H79" s="230">
        <f t="shared" si="56"/>
        <v>-528167.81447695498</v>
      </c>
      <c r="I79" s="233">
        <f t="shared" si="56"/>
        <v>-2517357.065407455</v>
      </c>
      <c r="J79" s="230">
        <f t="shared" si="56"/>
        <v>-2517357.0654074075</v>
      </c>
      <c r="K79" s="233">
        <f t="shared" si="56"/>
        <v>-2517357.0654075267</v>
      </c>
      <c r="L79" s="230">
        <f t="shared" si="56"/>
        <v>-2517357.0654075742</v>
      </c>
      <c r="M79" s="233">
        <f t="shared" si="56"/>
        <v>-2517357.0654074196</v>
      </c>
      <c r="N79" s="230">
        <f t="shared" si="56"/>
        <v>-2517357.0654075327</v>
      </c>
      <c r="O79" s="233">
        <f t="shared" si="56"/>
        <v>-2517357.0654074014</v>
      </c>
      <c r="P79" s="236">
        <f t="shared" si="56"/>
        <v>-2517357.065407509</v>
      </c>
      <c r="Q79" s="230">
        <f t="shared" si="56"/>
        <v>-2517357.0654074848</v>
      </c>
      <c r="R79" s="233">
        <f t="shared" ref="R79:S79" si="58">-R72</f>
        <v>-2517357.0654075863</v>
      </c>
      <c r="S79" s="230">
        <f t="shared" si="58"/>
        <v>-2517357.0654074685</v>
      </c>
      <c r="T79" s="233">
        <f t="shared" ref="T79" si="59">-T72</f>
        <v>-879781.32922857115</v>
      </c>
    </row>
    <row r="80" spans="1:21" hidden="1" x14ac:dyDescent="0.2">
      <c r="A80" s="240" t="s">
        <v>314</v>
      </c>
      <c r="B80" s="230"/>
      <c r="C80" s="233">
        <f>IF(((SUM($B$59:C59)+SUM($B$61:C64))+SUM($B$82:C82))&lt;0,((SUM($B$59:C59)+SUM($B$61:C64))+SUM($B$82:C82))*0.18-SUM($A$80:B80),IF(SUM($B$80:B80)&lt;0,0-SUM($B$80:B80),0))</f>
        <v>0</v>
      </c>
      <c r="D80" s="233">
        <f>IF(((SUM($B$59:D59)+SUM($B$61:D64))+SUM($B$82:D82))&lt;0,((SUM($B$59:D59)+SUM($B$61:D64))+SUM($B$82:D82))*0.18-SUM($A$80:C80),IF(SUM($B$80:C80)&lt;0,0-SUM($B$80:C80),0))</f>
        <v>0</v>
      </c>
      <c r="E80" s="233">
        <f>IF(((SUM($B$59:E59)+SUM($B$61:E64))+SUM($B$82:E82))&lt;0,((SUM($B$59:E59)+SUM($B$61:E64))+SUM($B$82:E82))*0.18-SUM($A$80:D80),IF(SUM($B$80:D80)&lt;0,0-SUM($B$80:D80),0))</f>
        <v>0</v>
      </c>
      <c r="F80" s="233">
        <f>IF(((SUM($B$59:F59)+SUM($B$61:F64))+SUM($B$82:F82))&lt;0,((SUM($B$59:F59)+SUM($B$61:F64))+SUM($B$82:F82))*0.18-SUM($A$80:E80),IF(SUM($B$80:E80)&lt;0,0-SUM($B$80:E80),0))</f>
        <v>0</v>
      </c>
      <c r="G80" s="233">
        <f>IF(((SUM($B$59:G59)+SUM($B$61:G64))+SUM($B$82:G82))&lt;0,((SUM($B$59:G59)+SUM($B$61:G64))+SUM($B$82:G82))*0.18-SUM($A$80:F80),IF(SUM($B$80:F80)&lt;0,0-SUM($B$80:F80),0))</f>
        <v>0</v>
      </c>
      <c r="H80" s="230">
        <f>IF(((SUM($B$59:H59)+SUM($B$61:H64))+SUM($B$82:H82))&lt;0,((SUM($B$59:H59)+SUM($B$61:H64))+SUM($B$82:H82))*0.18-SUM($A$80:G80),IF(SUM($B$80:G80)&lt;0,0-SUM($B$80:G80),0))</f>
        <v>0</v>
      </c>
      <c r="I80" s="233">
        <f>IF(((SUM($B$59:I59)+SUM($B$61:I64))+SUM($B$82:I82))&lt;0,((SUM($B$59:I59)+SUM($B$61:I64))+SUM($B$82:I82))*0.18-SUM($A$80:H80),IF(SUM($B$80:H80)&lt;0,0-SUM($B$80:H80),0))</f>
        <v>0</v>
      </c>
      <c r="J80" s="230">
        <f>IF(((SUM($B$59:J59)+SUM($B$61:J64))+SUM($B$82:J82))&lt;0,((SUM($B$59:J59)+SUM($B$61:J64))+SUM($B$82:J82))*0.18-SUM($A$80:I80),IF(SUM($B$80:I80)&lt;0,0-SUM($B$80:I80),0))</f>
        <v>0</v>
      </c>
      <c r="K80" s="233">
        <f>IF(((SUM($B$59:K59)+SUM($B$61:K64))+SUM($B$82:K82))&lt;0,((SUM($B$59:K59)+SUM($B$61:K64))+SUM($B$82:K82))*0.18-SUM($A$80:J80),IF(SUM($B$80:J80)&lt;0,0-SUM($B$80:J80),0))</f>
        <v>0</v>
      </c>
      <c r="L80" s="230">
        <f>IF(((SUM($B$59:L59)+SUM($B$61:L64))+SUM($B$82:L82))&lt;0,((SUM($B$59:L59)+SUM($B$61:L64))+SUM($B$82:L82))*0.18-SUM($A$80:K80),IF(SUM($B$80:K80)&lt;0,0-SUM($B$80:K80),0))</f>
        <v>0</v>
      </c>
      <c r="M80" s="233">
        <f>IF(((SUM($B$59:M59)+SUM($B$61:M64))+SUM($B$82:M82))&lt;0,((SUM($B$59:M59)+SUM($B$61:M64))+SUM($B$82:M82))*0.18-SUM($A$80:L80),IF(SUM($B$80:L80)&lt;0,0-SUM($B$80:L80),0))</f>
        <v>0</v>
      </c>
      <c r="N80" s="230">
        <f>IF(((SUM($B$59:N59)+SUM($B$61:N64))+SUM($B$82:N82))&lt;0,((SUM($B$59:N59)+SUM($B$61:N64))+SUM($B$82:N82))*0.18-SUM($A$80:M80),IF(SUM($B$80:M80)&lt;0,0-SUM($B$80:M80),0))</f>
        <v>0</v>
      </c>
      <c r="O80" s="233">
        <f>IF(((SUM($B$59:O59)+SUM($B$61:O64))+SUM($B$82:O82))&lt;0,((SUM($B$59:O59)+SUM($B$61:O64))+SUM($B$82:O82))*0.18-SUM($A$80:N80),IF(SUM($B$80:N80)&lt;0,0-SUM($B$80:N80),0))</f>
        <v>0</v>
      </c>
      <c r="P80" s="236">
        <f>IF(((SUM($B$59:P59)+SUM($B$61:P64))+SUM($B$82:P82))&lt;0,((SUM($B$59:P59)+SUM($B$61:P64))+SUM($B$82:P82))*0.18-SUM($A$80:O80),IF(SUM($B$80:O80)&lt;0,0-SUM($B$80:O80),0))</f>
        <v>0</v>
      </c>
      <c r="Q80" s="230">
        <f>IF(((SUM($B$59:Q59)+SUM($B$61:Q64))+SUM($B$82:Q82))&lt;0,((SUM($B$59:Q59)+SUM($B$61:Q64))+SUM($B$82:Q82))*0.18-SUM($A$80:P80),IF(SUM($B$80:P80)&lt;0,0-SUM($B$80:P80),0))</f>
        <v>0</v>
      </c>
      <c r="R80" s="233">
        <f>IF(((SUM($B$59:R59)+SUM($B$61:R64))+SUM($B$82:R82))&lt;0,((SUM($B$59:R59)+SUM($B$61:R64))+SUM($B$82:R82))*0.18-SUM($A$80:Q80),IF(SUM($B$80:Q80)&lt;0,0-SUM($B$80:Q80),0))</f>
        <v>0</v>
      </c>
      <c r="S80" s="230">
        <f>IF(((SUM($B$59:S59)+SUM($B$61:S64))+SUM($B$82:S82))&lt;0,((SUM($B$59:S59)+SUM($B$61:S64))+SUM($B$82:S82))*0.18-SUM($A$80:R80),IF(SUM($B$80:R80)&lt;0,0-SUM($B$80:R80),0))</f>
        <v>0</v>
      </c>
      <c r="T80" s="233">
        <f>IF(((SUM($B$59:T59)+SUM($B$61:T64))+SUM($B$82:T82))&lt;0,((SUM($B$59:T59)+SUM($B$61:T64))+SUM($B$82:T82))*0.18-SUM($A$80:S80),IF(SUM($B$80:S80)&lt;0,0-SUM($B$80:S80),0))</f>
        <v>0</v>
      </c>
    </row>
    <row r="81" spans="1:21" hidden="1" x14ac:dyDescent="0.2">
      <c r="A81" s="240" t="s">
        <v>313</v>
      </c>
      <c r="B81" s="230">
        <f>-B59*(B39)</f>
        <v>0</v>
      </c>
      <c r="C81" s="233">
        <f t="shared" ref="C81:T81" si="60">-(C59-B59)*$B$39</f>
        <v>0</v>
      </c>
      <c r="D81" s="233">
        <f t="shared" si="60"/>
        <v>0</v>
      </c>
      <c r="E81" s="233">
        <f t="shared" si="60"/>
        <v>0</v>
      </c>
      <c r="F81" s="233">
        <f t="shared" si="60"/>
        <v>0</v>
      </c>
      <c r="G81" s="233">
        <f t="shared" si="60"/>
        <v>0</v>
      </c>
      <c r="H81" s="230">
        <f t="shared" si="60"/>
        <v>0</v>
      </c>
      <c r="I81" s="233">
        <f t="shared" si="60"/>
        <v>0</v>
      </c>
      <c r="J81" s="230">
        <f t="shared" si="60"/>
        <v>0</v>
      </c>
      <c r="K81" s="233">
        <f t="shared" si="60"/>
        <v>0</v>
      </c>
      <c r="L81" s="230">
        <f t="shared" si="60"/>
        <v>0</v>
      </c>
      <c r="M81" s="233">
        <f t="shared" si="60"/>
        <v>0</v>
      </c>
      <c r="N81" s="230">
        <f t="shared" si="60"/>
        <v>0</v>
      </c>
      <c r="O81" s="233">
        <f t="shared" si="60"/>
        <v>0</v>
      </c>
      <c r="P81" s="236">
        <f t="shared" si="60"/>
        <v>0</v>
      </c>
      <c r="Q81" s="230">
        <f t="shared" si="60"/>
        <v>0</v>
      </c>
      <c r="R81" s="233">
        <f t="shared" si="60"/>
        <v>0</v>
      </c>
      <c r="S81" s="230">
        <f t="shared" si="60"/>
        <v>0</v>
      </c>
      <c r="T81" s="233">
        <f t="shared" si="60"/>
        <v>0</v>
      </c>
    </row>
    <row r="82" spans="1:21" hidden="1" x14ac:dyDescent="0.2">
      <c r="A82" s="240" t="s">
        <v>549</v>
      </c>
      <c r="B82" s="230"/>
      <c r="C82" s="233"/>
      <c r="D82" s="233"/>
      <c r="E82" s="233"/>
      <c r="F82" s="233"/>
      <c r="G82" s="233"/>
      <c r="H82" s="230"/>
      <c r="I82" s="233"/>
      <c r="J82" s="230"/>
      <c r="K82" s="233"/>
      <c r="L82" s="230"/>
      <c r="M82" s="233"/>
      <c r="N82" s="230"/>
      <c r="O82" s="233"/>
      <c r="P82" s="236"/>
      <c r="Q82" s="230"/>
      <c r="R82" s="233"/>
      <c r="S82" s="230"/>
      <c r="T82" s="233"/>
    </row>
    <row r="83" spans="1:21" x14ac:dyDescent="0.2">
      <c r="A83" s="240" t="s">
        <v>312</v>
      </c>
      <c r="B83" s="230">
        <f>-B55</f>
        <v>-19521900</v>
      </c>
      <c r="C83" s="233">
        <f t="shared" ref="C83:Q83" si="61">-C55</f>
        <v>-2956114.166666667</v>
      </c>
      <c r="D83" s="233">
        <f t="shared" ref="D83:F83" si="62">-D55</f>
        <v>-35067587.711999997</v>
      </c>
      <c r="E83" s="233">
        <f>-E55</f>
        <v>0</v>
      </c>
      <c r="F83" s="233">
        <f t="shared" si="62"/>
        <v>-15615600</v>
      </c>
      <c r="G83" s="233">
        <f t="shared" si="61"/>
        <v>0</v>
      </c>
      <c r="H83" s="233">
        <f t="shared" si="61"/>
        <v>-416092742.95926499</v>
      </c>
      <c r="I83" s="233">
        <f t="shared" si="61"/>
        <v>-119351355.05584122</v>
      </c>
      <c r="J83" s="233">
        <f t="shared" si="61"/>
        <v>-119351355.05584122</v>
      </c>
      <c r="K83" s="233">
        <f t="shared" si="61"/>
        <v>-119351355.05584122</v>
      </c>
      <c r="L83" s="233">
        <f t="shared" si="61"/>
        <v>-119351355.05584122</v>
      </c>
      <c r="M83" s="233">
        <f t="shared" si="61"/>
        <v>-119351355.05584122</v>
      </c>
      <c r="N83" s="233">
        <f t="shared" si="61"/>
        <v>-119351355.05584122</v>
      </c>
      <c r="O83" s="233">
        <f t="shared" si="61"/>
        <v>-119351355.05584122</v>
      </c>
      <c r="P83" s="233">
        <f t="shared" si="61"/>
        <v>-119351355.05584122</v>
      </c>
      <c r="Q83" s="260">
        <f t="shared" si="61"/>
        <v>-119351355.05584122</v>
      </c>
      <c r="R83" s="233">
        <f t="shared" ref="R83:S83" si="63">-R55</f>
        <v>-119351355.05584122</v>
      </c>
      <c r="S83" s="230">
        <f t="shared" si="63"/>
        <v>-119351355.05584122</v>
      </c>
      <c r="T83" s="233">
        <f t="shared" ref="T83" si="64">-T55</f>
        <v>-111163476.37494637</v>
      </c>
    </row>
    <row r="84" spans="1:21" ht="14.25" x14ac:dyDescent="0.2">
      <c r="A84" s="241" t="s">
        <v>311</v>
      </c>
      <c r="B84" s="237">
        <f t="shared" ref="B84:P84" si="65">SUM(B76:B83)</f>
        <v>-3904380</v>
      </c>
      <c r="C84" s="243">
        <f t="shared" si="65"/>
        <v>-591222.83333333349</v>
      </c>
      <c r="D84" s="237">
        <f t="shared" si="65"/>
        <v>-7013197.5455999933</v>
      </c>
      <c r="E84" s="243">
        <f t="shared" si="65"/>
        <v>0</v>
      </c>
      <c r="F84" s="237">
        <f t="shared" ref="F84" si="66">SUM(F76:F83)</f>
        <v>-3123120</v>
      </c>
      <c r="G84" s="243">
        <f t="shared" si="65"/>
        <v>-299363681.97742963</v>
      </c>
      <c r="H84" s="237">
        <f t="shared" si="65"/>
        <v>-779006299.22292638</v>
      </c>
      <c r="I84" s="243">
        <f t="shared" si="65"/>
        <v>-391488484.44443941</v>
      </c>
      <c r="J84" s="237">
        <f t="shared" si="65"/>
        <v>-358701436.63965803</v>
      </c>
      <c r="K84" s="243">
        <f t="shared" si="65"/>
        <v>-325794892.2105599</v>
      </c>
      <c r="L84" s="237">
        <f t="shared" si="65"/>
        <v>-292764071.29217333</v>
      </c>
      <c r="M84" s="243">
        <f t="shared" si="65"/>
        <v>-259604002.82492715</v>
      </c>
      <c r="N84" s="237">
        <f t="shared" si="65"/>
        <v>-226309516.90686494</v>
      </c>
      <c r="O84" s="243">
        <f t="shared" si="65"/>
        <v>-192875236.83995646</v>
      </c>
      <c r="P84" s="245">
        <f t="shared" si="65"/>
        <v>-159295570.85824591</v>
      </c>
      <c r="Q84" s="237">
        <f>SUM(Q76:Q83)</f>
        <v>-125564703.5251421</v>
      </c>
      <c r="R84" s="243">
        <f>SUM(R76:R83)</f>
        <v>-91676586.786589131</v>
      </c>
      <c r="S84" s="237">
        <f>SUM(S76:S83)</f>
        <v>-57624930.666369744</v>
      </c>
      <c r="T84" s="243">
        <f>SUM(T76:T83)</f>
        <v>-13577739.172142059</v>
      </c>
    </row>
    <row r="85" spans="1:21" ht="14.25" x14ac:dyDescent="0.2">
      <c r="A85" s="241" t="s">
        <v>310</v>
      </c>
      <c r="B85" s="237">
        <f>SUM($B$84:B84)</f>
        <v>-3904380</v>
      </c>
      <c r="C85" s="243">
        <f>SUM($B$84:C84)</f>
        <v>-4495602.833333334</v>
      </c>
      <c r="D85" s="237">
        <f>SUM($B$84:D84)</f>
        <v>-11508800.378933327</v>
      </c>
      <c r="E85" s="243">
        <f>SUM($B$84:E84)</f>
        <v>-11508800.378933327</v>
      </c>
      <c r="F85" s="237">
        <f>SUM($B$84:F84)</f>
        <v>-14631920.378933327</v>
      </c>
      <c r="G85" s="243">
        <f>SUM($B$84:G84)</f>
        <v>-313995602.35636294</v>
      </c>
      <c r="H85" s="237">
        <f>SUM($B$84:H84)</f>
        <v>-1093001901.5792894</v>
      </c>
      <c r="I85" s="243">
        <f>SUM($B$84:I84)</f>
        <v>-1484490386.0237288</v>
      </c>
      <c r="J85" s="237">
        <f>SUM($B$84:J84)</f>
        <v>-1843191822.6633868</v>
      </c>
      <c r="K85" s="243">
        <f>SUM($B$84:K84)</f>
        <v>-2168986714.8739467</v>
      </c>
      <c r="L85" s="237">
        <f>SUM($B$84:L84)</f>
        <v>-2461750786.1661201</v>
      </c>
      <c r="M85" s="243">
        <f>SUM($B$84:M84)</f>
        <v>-2721354788.9910474</v>
      </c>
      <c r="N85" s="237">
        <f>SUM($B$84:N84)</f>
        <v>-2947664305.8979125</v>
      </c>
      <c r="O85" s="243">
        <f>SUM($B$84:O84)</f>
        <v>-3140539542.7378688</v>
      </c>
      <c r="P85" s="245">
        <f>SUM($B$84:P84)</f>
        <v>-3299835113.5961146</v>
      </c>
      <c r="Q85" s="237">
        <f>SUM($B$84:Q84)</f>
        <v>-3425399817.1212568</v>
      </c>
      <c r="R85" s="243">
        <f>SUM($B$84:R84)</f>
        <v>-3517076403.907846</v>
      </c>
      <c r="S85" s="237">
        <f>SUM($B$84:S84)</f>
        <v>-3574701334.5742159</v>
      </c>
      <c r="T85" s="243">
        <f>SUM($B$84:T84)</f>
        <v>-3588279073.7463579</v>
      </c>
    </row>
    <row r="86" spans="1:21" x14ac:dyDescent="0.2">
      <c r="A86" s="240" t="s">
        <v>550</v>
      </c>
      <c r="B86" s="246">
        <f t="shared" ref="B86:Q86" si="67">1/POWER((1+$B$44),B74)</f>
        <v>0.90909090909090906</v>
      </c>
      <c r="C86" s="251">
        <f t="shared" si="67"/>
        <v>0.86678417204144742</v>
      </c>
      <c r="D86" s="246">
        <f t="shared" si="67"/>
        <v>0.86678417204144742</v>
      </c>
      <c r="E86" s="251">
        <f t="shared" si="67"/>
        <v>0.71635055540615489</v>
      </c>
      <c r="F86" s="246">
        <f t="shared" ref="F86" si="68">1/POWER((1+$B$44),F74)</f>
        <v>0.86678417204144742</v>
      </c>
      <c r="G86" s="251">
        <f t="shared" si="67"/>
        <v>0.71635055540615489</v>
      </c>
      <c r="H86" s="246">
        <f t="shared" si="67"/>
        <v>0.71635055540615489</v>
      </c>
      <c r="I86" s="251">
        <f t="shared" si="67"/>
        <v>0.71635055540615489</v>
      </c>
      <c r="J86" s="246">
        <f t="shared" si="67"/>
        <v>0.71635055540615489</v>
      </c>
      <c r="K86" s="251">
        <f t="shared" si="67"/>
        <v>0.71635055540615489</v>
      </c>
      <c r="L86" s="246">
        <f t="shared" si="67"/>
        <v>0.71635055540615489</v>
      </c>
      <c r="M86" s="251">
        <f t="shared" si="67"/>
        <v>0.71635055540615489</v>
      </c>
      <c r="N86" s="246">
        <f t="shared" si="67"/>
        <v>0.71635055540615489</v>
      </c>
      <c r="O86" s="251">
        <f t="shared" si="67"/>
        <v>0.71635055540615489</v>
      </c>
      <c r="P86" s="255">
        <f t="shared" si="67"/>
        <v>0.71635055540615489</v>
      </c>
      <c r="Q86" s="246">
        <f t="shared" si="67"/>
        <v>0.71635055540615489</v>
      </c>
      <c r="R86" s="251">
        <f t="shared" ref="R86:S86" si="69">1/POWER((1+$B$44),R74)</f>
        <v>0.71635055540615489</v>
      </c>
      <c r="S86" s="246">
        <f t="shared" si="69"/>
        <v>0.71635055540615489</v>
      </c>
      <c r="T86" s="251">
        <f t="shared" ref="T86" si="70">1/POWER((1+$B$44),T74)</f>
        <v>0.71635055540615489</v>
      </c>
    </row>
    <row r="87" spans="1:21" ht="28.5" x14ac:dyDescent="0.2">
      <c r="A87" s="239" t="s">
        <v>309</v>
      </c>
      <c r="B87" s="237">
        <f t="shared" ref="B87:P87" si="71">B84*B86</f>
        <v>-3549436.3636363633</v>
      </c>
      <c r="C87" s="243">
        <f t="shared" si="71"/>
        <v>-512462.5940828321</v>
      </c>
      <c r="D87" s="237">
        <f t="shared" si="71"/>
        <v>-6078928.6279260013</v>
      </c>
      <c r="E87" s="243">
        <f t="shared" si="71"/>
        <v>0</v>
      </c>
      <c r="F87" s="237">
        <f t="shared" ref="F87" si="72">F84*F86</f>
        <v>-2707070.9833860854</v>
      </c>
      <c r="G87" s="243">
        <f t="shared" si="71"/>
        <v>-214449339.85296324</v>
      </c>
      <c r="H87" s="237">
        <f t="shared" si="71"/>
        <v>-558041595.11323655</v>
      </c>
      <c r="I87" s="243">
        <f t="shared" si="71"/>
        <v>-280442993.26688802</v>
      </c>
      <c r="J87" s="237">
        <f t="shared" si="71"/>
        <v>-256955973.36180472</v>
      </c>
      <c r="K87" s="243">
        <f t="shared" si="71"/>
        <v>-233383351.98352295</v>
      </c>
      <c r="L87" s="237">
        <f t="shared" si="71"/>
        <v>-209721705.0731155</v>
      </c>
      <c r="M87" s="243">
        <f t="shared" si="71"/>
        <v>-185967471.60929757</v>
      </c>
      <c r="N87" s="237">
        <f t="shared" si="71"/>
        <v>-162116948.1299313</v>
      </c>
      <c r="O87" s="243">
        <f t="shared" si="71"/>
        <v>-138166283.03439647</v>
      </c>
      <c r="P87" s="245">
        <f t="shared" si="71"/>
        <v>-114111470.65804496</v>
      </c>
      <c r="Q87" s="237">
        <f>Q84*Q86</f>
        <v>-89948345.109644726</v>
      </c>
      <c r="R87" s="243">
        <f>R84*R86</f>
        <v>-65672573.862313688</v>
      </c>
      <c r="S87" s="237">
        <f>S84*S86</f>
        <v>-41279651.088095136</v>
      </c>
      <c r="T87" s="243">
        <f>T84*T86</f>
        <v>-9726420.9971238691</v>
      </c>
    </row>
    <row r="88" spans="1:21" ht="14.25" x14ac:dyDescent="0.2">
      <c r="A88" s="239" t="s">
        <v>308</v>
      </c>
      <c r="B88" s="237">
        <f>SUM($B$87:B87)</f>
        <v>-3549436.3636363633</v>
      </c>
      <c r="C88" s="243">
        <f>SUM($B$87:C87)</f>
        <v>-4061898.9577191956</v>
      </c>
      <c r="D88" s="237">
        <f>SUM($B$87:D87)</f>
        <v>-10140827.585645197</v>
      </c>
      <c r="E88" s="243">
        <f>SUM($B$87:E87)</f>
        <v>-10140827.585645197</v>
      </c>
      <c r="F88" s="237">
        <f>SUM($B$87:F87)</f>
        <v>-12847898.569031283</v>
      </c>
      <c r="G88" s="243">
        <f>SUM($B$87:G87)</f>
        <v>-227297238.42199451</v>
      </c>
      <c r="H88" s="237">
        <f>SUM($B$87:H87)</f>
        <v>-785338833.53523111</v>
      </c>
      <c r="I88" s="243">
        <f>SUM($B$87:I87)</f>
        <v>-1065781826.8021191</v>
      </c>
      <c r="J88" s="237">
        <f>SUM($B$87:J87)</f>
        <v>-1322737800.1639237</v>
      </c>
      <c r="K88" s="243">
        <f>SUM($B$87:K87)</f>
        <v>-1556121152.1474466</v>
      </c>
      <c r="L88" s="237">
        <f>SUM($B$87:L87)</f>
        <v>-1765842857.2205622</v>
      </c>
      <c r="M88" s="243">
        <f>SUM($B$87:M87)</f>
        <v>-1951810328.8298597</v>
      </c>
      <c r="N88" s="237">
        <f>SUM($B$87:N87)</f>
        <v>-2113927276.9597909</v>
      </c>
      <c r="O88" s="243">
        <f>SUM($B$87:O87)</f>
        <v>-2252093559.9941874</v>
      </c>
      <c r="P88" s="245">
        <f>SUM($B$87:P87)</f>
        <v>-2366205030.6522322</v>
      </c>
      <c r="Q88" s="237">
        <f>SUM($B$87:Q87)</f>
        <v>-2456153375.7618771</v>
      </c>
      <c r="R88" s="243">
        <f>SUM($B$87:R87)</f>
        <v>-2521825949.6241908</v>
      </c>
      <c r="S88" s="237">
        <f>SUM($B$87:S87)</f>
        <v>-2563105600.712286</v>
      </c>
      <c r="T88" s="243">
        <f>SUM($B$87:T87)</f>
        <v>-2572832021.7094097</v>
      </c>
    </row>
    <row r="89" spans="1:21" ht="14.25" x14ac:dyDescent="0.2">
      <c r="A89" s="239" t="s">
        <v>307</v>
      </c>
      <c r="B89" s="247">
        <f>IF((ISERR(IRR($B$84:B84))),0,IF(IRR($B$84:B84)&lt;0,0,IRR($B$84:B84)))</f>
        <v>0</v>
      </c>
      <c r="C89" s="252">
        <f>IF((ISERR(IRR($B$84:C84))),0,IF(IRR($B$84:C84)&lt;0,0,IRR($B$84:C84)))</f>
        <v>0</v>
      </c>
      <c r="D89" s="247">
        <f>IF((ISERR(IRR($B$84:D84))),0,IF(IRR($B$84:D84)&lt;0,0,IRR($B$84:D84)))</f>
        <v>0</v>
      </c>
      <c r="E89" s="252">
        <f>IF((ISERR(IRR($B$84:E84))),0,IF(IRR($B$84:E84)&lt;0,0,IRR($B$84:E84)))</f>
        <v>0</v>
      </c>
      <c r="F89" s="247">
        <f>IF((ISERR(IRR($B$84:F84))),0,IF(IRR($B$84:F84)&lt;0,0,IRR($B$84:F84)))</f>
        <v>0</v>
      </c>
      <c r="G89" s="252">
        <f>IF((ISERR(IRR($B$84:G84))),0,IF(IRR($B$84:G84)&lt;0,0,IRR($B$84:G84)))</f>
        <v>0</v>
      </c>
      <c r="H89" s="247">
        <f>IF((ISERR(IRR($B$84:H84))),0,IF(IRR($B$84:H84)&lt;0,0,IRR($B$84:H84)))</f>
        <v>0</v>
      </c>
      <c r="I89" s="252">
        <f>IF((ISERR(IRR($B$84:I84))),0,IF(IRR($B$84:I84)&lt;0,0,IRR($B$84:I84)))</f>
        <v>0</v>
      </c>
      <c r="J89" s="247">
        <f>IF((ISERR(IRR($B$84:J84))),0,IF(IRR($B$84:J84)&lt;0,0,IRR($B$84:J84)))</f>
        <v>0</v>
      </c>
      <c r="K89" s="252">
        <f>IF((ISERR(IRR($B$84:K84))),0,IF(IRR($B$84:K84)&lt;0,0,IRR($B$84:K84)))</f>
        <v>0</v>
      </c>
      <c r="L89" s="247">
        <f>IF((ISERR(IRR($B$84:L84))),0,IF(IRR($B$84:L84)&lt;0,0,IRR($B$84:L84)))</f>
        <v>0</v>
      </c>
      <c r="M89" s="252">
        <f>IF((ISERR(IRR($B$84:M84))),0,IF(IRR($B$84:M84)&lt;0,0,IRR($B$84:M84)))</f>
        <v>0</v>
      </c>
      <c r="N89" s="247">
        <f>IF((ISERR(IRR($B$84:N84))),0,IF(IRR($B$84:N84)&lt;0,0,IRR($B$84:N84)))</f>
        <v>0</v>
      </c>
      <c r="O89" s="252">
        <f>IF((ISERR(IRR($B$84:O84))),0,IF(IRR($B$84:O84)&lt;0,0,IRR($B$84:O84)))</f>
        <v>0</v>
      </c>
      <c r="P89" s="256">
        <f>IF((ISERR(IRR($B$84:P84))),0,IF(IRR($B$84:P84)&lt;0,0,IRR($B$84:P84)))</f>
        <v>0</v>
      </c>
      <c r="Q89" s="247">
        <f>IF((ISERR(IRR($B$84:Q84))),0,IF(IRR($B$84:Q84)&lt;0,0,IRR($B$84:Q84)))</f>
        <v>0</v>
      </c>
      <c r="R89" s="252">
        <f>IF((ISERR(IRR($B$84:R84))),0,IF(IRR($B$84:R84)&lt;0,0,IRR($B$84:R84)))</f>
        <v>0</v>
      </c>
      <c r="S89" s="247">
        <f>IF((ISERR(IRR($B$84:S84))),0,IF(IRR($B$84:S84)&lt;0,0,IRR($B$84:S84)))</f>
        <v>0</v>
      </c>
      <c r="T89" s="252">
        <f>IF((ISERR(IRR($B$84:T84))),0,IF(IRR($B$84:T84)&lt;0,0,IRR($B$84:T84)))</f>
        <v>0</v>
      </c>
    </row>
    <row r="90" spans="1:21" ht="14.25" x14ac:dyDescent="0.2">
      <c r="A90" s="239" t="s">
        <v>306</v>
      </c>
      <c r="B90" s="248">
        <f t="shared" ref="B90:H90" si="73">IF(AND(B85&gt;0,A85&lt;0),(B75-(B85/(B85-A85))),0)</f>
        <v>0</v>
      </c>
      <c r="C90" s="253">
        <f t="shared" si="73"/>
        <v>0</v>
      </c>
      <c r="D90" s="248">
        <f t="shared" si="73"/>
        <v>0</v>
      </c>
      <c r="E90" s="253">
        <f t="shared" si="73"/>
        <v>0</v>
      </c>
      <c r="F90" s="248">
        <f t="shared" si="73"/>
        <v>0</v>
      </c>
      <c r="G90" s="253">
        <f t="shared" si="73"/>
        <v>0</v>
      </c>
      <c r="H90" s="253">
        <f t="shared" si="73"/>
        <v>0</v>
      </c>
      <c r="I90" s="253">
        <f t="shared" ref="I90" si="74">IF(AND(I85&gt;0,H85&lt;0),(I75-(I85/(I85-H85))),0)</f>
        <v>0</v>
      </c>
      <c r="J90" s="253">
        <f t="shared" ref="J90" si="75">IF(AND(J85&gt;0,I85&lt;0),(J75-(J85/(J85-I85))),0)</f>
        <v>0</v>
      </c>
      <c r="K90" s="253">
        <f t="shared" ref="K90" si="76">IF(AND(K85&gt;0,J85&lt;0),(K75-(K85/(K85-J85))),0)</f>
        <v>0</v>
      </c>
      <c r="L90" s="253">
        <f t="shared" ref="L90" si="77">IF(AND(L85&gt;0,K85&lt;0),(L75-(L85/(L85-K85))),0)</f>
        <v>0</v>
      </c>
      <c r="M90" s="253">
        <f t="shared" ref="M90:T90" si="78">IF(AND(M85&gt;0,L85&lt;0),(M75-(M85/(M85-L85))),0)</f>
        <v>0</v>
      </c>
      <c r="N90" s="248">
        <f>IF(AND(N85&gt;0,M85&lt;0),(N75-(N85/(N85-M85))),0)</f>
        <v>0</v>
      </c>
      <c r="O90" s="253">
        <f t="shared" si="78"/>
        <v>0</v>
      </c>
      <c r="P90" s="257">
        <f t="shared" si="78"/>
        <v>0</v>
      </c>
      <c r="Q90" s="248">
        <f t="shared" si="78"/>
        <v>0</v>
      </c>
      <c r="R90" s="253">
        <f t="shared" si="78"/>
        <v>0</v>
      </c>
      <c r="S90" s="248">
        <f t="shared" si="78"/>
        <v>0</v>
      </c>
      <c r="T90" s="253">
        <f t="shared" si="78"/>
        <v>0</v>
      </c>
    </row>
    <row r="91" spans="1:21" ht="15" thickBot="1" x14ac:dyDescent="0.25">
      <c r="A91" s="250" t="s">
        <v>305</v>
      </c>
      <c r="B91" s="249">
        <f t="shared" ref="B91:T91" si="79">IF(AND(B88&gt;0,A88&lt;0),(B75-(B88/(B88-A88))),0)</f>
        <v>0</v>
      </c>
      <c r="C91" s="254">
        <f t="shared" si="79"/>
        <v>0</v>
      </c>
      <c r="D91" s="249">
        <f t="shared" si="79"/>
        <v>0</v>
      </c>
      <c r="E91" s="254">
        <f t="shared" si="79"/>
        <v>0</v>
      </c>
      <c r="F91" s="249">
        <f t="shared" si="79"/>
        <v>0</v>
      </c>
      <c r="G91" s="254">
        <f t="shared" si="79"/>
        <v>0</v>
      </c>
      <c r="H91" s="249">
        <f t="shared" si="79"/>
        <v>0</v>
      </c>
      <c r="I91" s="254">
        <f t="shared" si="79"/>
        <v>0</v>
      </c>
      <c r="J91" s="249">
        <f t="shared" si="79"/>
        <v>0</v>
      </c>
      <c r="K91" s="254">
        <f t="shared" si="79"/>
        <v>0</v>
      </c>
      <c r="L91" s="249">
        <f t="shared" si="79"/>
        <v>0</v>
      </c>
      <c r="M91" s="254">
        <f t="shared" si="79"/>
        <v>0</v>
      </c>
      <c r="N91" s="249">
        <f t="shared" si="79"/>
        <v>0</v>
      </c>
      <c r="O91" s="254">
        <f t="shared" si="79"/>
        <v>0</v>
      </c>
      <c r="P91" s="258">
        <f t="shared" si="79"/>
        <v>0</v>
      </c>
      <c r="Q91" s="249">
        <f t="shared" si="79"/>
        <v>0</v>
      </c>
      <c r="R91" s="254">
        <f t="shared" si="79"/>
        <v>0</v>
      </c>
      <c r="S91" s="249">
        <f t="shared" si="79"/>
        <v>0</v>
      </c>
      <c r="T91" s="254">
        <f t="shared" si="79"/>
        <v>0</v>
      </c>
    </row>
    <row r="92" spans="1:21" s="138" customFormat="1" x14ac:dyDescent="0.2">
      <c r="A92" s="213"/>
      <c r="B92" s="214" t="s">
        <v>604</v>
      </c>
      <c r="C92" s="214">
        <v>2023</v>
      </c>
      <c r="D92" s="215">
        <v>2024</v>
      </c>
      <c r="E92" s="215">
        <v>2025</v>
      </c>
      <c r="F92" s="215">
        <f t="shared" ref="F92" si="80">E92+1</f>
        <v>2026</v>
      </c>
      <c r="G92" s="215">
        <f t="shared" ref="G92" si="81">F92+1</f>
        <v>2027</v>
      </c>
      <c r="H92" s="215">
        <f t="shared" ref="H92" si="82">G92+1</f>
        <v>2028</v>
      </c>
      <c r="I92" s="215">
        <f t="shared" ref="I92" si="83">H92+1</f>
        <v>2029</v>
      </c>
      <c r="J92" s="215">
        <f t="shared" ref="J92" si="84">I92+1</f>
        <v>2030</v>
      </c>
      <c r="K92" s="215">
        <f t="shared" ref="K92" si="85">J92+1</f>
        <v>2031</v>
      </c>
      <c r="L92" s="215">
        <f t="shared" ref="L92" si="86">K92+1</f>
        <v>2032</v>
      </c>
      <c r="M92" s="215">
        <f t="shared" ref="M92" si="87">L92+1</f>
        <v>2033</v>
      </c>
      <c r="N92" s="215">
        <f t="shared" ref="N92" si="88">M92+1</f>
        <v>2034</v>
      </c>
      <c r="O92" s="215">
        <f t="shared" ref="O92" si="89">N92+1</f>
        <v>2035</v>
      </c>
      <c r="P92" s="215">
        <f t="shared" ref="P92" si="90">O92+1</f>
        <v>2036</v>
      </c>
      <c r="Q92" s="215">
        <f t="shared" ref="Q92" si="91">P92+1</f>
        <v>2037</v>
      </c>
      <c r="R92" s="215">
        <f t="shared" ref="R92" si="92">Q92+1</f>
        <v>2038</v>
      </c>
      <c r="S92" s="215">
        <f t="shared" ref="S92:T92" si="93">R92+1</f>
        <v>2039</v>
      </c>
      <c r="T92" s="215">
        <f t="shared" si="93"/>
        <v>2040</v>
      </c>
      <c r="U92" s="216"/>
    </row>
    <row r="93" spans="1:21" ht="15.6" customHeight="1" x14ac:dyDescent="0.2">
      <c r="A93" s="133" t="s">
        <v>304</v>
      </c>
      <c r="B93" s="86"/>
      <c r="C93" s="86"/>
      <c r="D93" s="86"/>
      <c r="E93" s="86"/>
      <c r="F93" s="86"/>
      <c r="G93" s="86"/>
      <c r="H93" s="86"/>
      <c r="I93" s="86"/>
      <c r="J93" s="86"/>
      <c r="K93" s="86"/>
      <c r="L93" s="134">
        <v>10</v>
      </c>
      <c r="M93" s="86"/>
      <c r="N93" s="86"/>
      <c r="O93" s="86"/>
      <c r="P93" s="86"/>
      <c r="Q93" s="86"/>
      <c r="R93" s="86"/>
      <c r="S93" s="86"/>
      <c r="T93" s="86"/>
    </row>
    <row r="94" spans="1:21" ht="12.75" x14ac:dyDescent="0.2">
      <c r="A94" s="87" t="s">
        <v>303</v>
      </c>
      <c r="B94" s="87"/>
      <c r="C94" s="87"/>
      <c r="D94" s="87"/>
      <c r="E94" s="87"/>
      <c r="F94" s="87"/>
      <c r="G94" s="87"/>
      <c r="H94" s="87"/>
      <c r="I94" s="87"/>
      <c r="J94" s="87"/>
      <c r="K94" s="87"/>
      <c r="L94" s="87"/>
      <c r="M94" s="87"/>
      <c r="N94" s="87"/>
      <c r="O94" s="87"/>
      <c r="P94" s="87"/>
      <c r="Q94" s="87"/>
      <c r="R94" s="87"/>
      <c r="S94" s="87"/>
      <c r="T94" s="87"/>
    </row>
    <row r="95" spans="1:21" ht="12.75" x14ac:dyDescent="0.2">
      <c r="A95" s="87" t="s">
        <v>302</v>
      </c>
      <c r="B95" s="87"/>
      <c r="C95" s="87"/>
      <c r="D95" s="87"/>
      <c r="E95" s="87"/>
      <c r="F95" s="87"/>
      <c r="G95" s="87"/>
      <c r="H95" s="87"/>
      <c r="I95" s="87"/>
      <c r="J95" s="87"/>
      <c r="K95" s="87"/>
      <c r="L95" s="87"/>
      <c r="M95" s="87"/>
      <c r="N95" s="87"/>
      <c r="O95" s="87"/>
      <c r="P95" s="87"/>
      <c r="Q95" s="87"/>
      <c r="R95" s="87"/>
      <c r="S95" s="87"/>
      <c r="T95" s="87"/>
    </row>
    <row r="96" spans="1:21" ht="12.75" x14ac:dyDescent="0.2">
      <c r="A96" s="87" t="s">
        <v>301</v>
      </c>
      <c r="B96" s="87"/>
      <c r="C96" s="87"/>
      <c r="D96" s="87"/>
      <c r="E96" s="87"/>
      <c r="F96" s="87"/>
      <c r="G96" s="87"/>
      <c r="H96" s="87"/>
      <c r="I96" s="87"/>
      <c r="J96" s="87"/>
      <c r="K96" s="87"/>
      <c r="L96" s="87"/>
      <c r="M96" s="87"/>
      <c r="N96" s="87"/>
      <c r="O96" s="87"/>
      <c r="P96" s="87"/>
      <c r="Q96" s="87"/>
      <c r="R96" s="87"/>
      <c r="S96" s="87"/>
      <c r="T96" s="87"/>
    </row>
    <row r="97" spans="1:47" ht="12.75" x14ac:dyDescent="0.2">
      <c r="A97" s="86" t="s">
        <v>300</v>
      </c>
      <c r="B97" s="86"/>
      <c r="C97" s="86"/>
      <c r="D97" s="86"/>
      <c r="E97" s="86"/>
      <c r="F97" s="86"/>
      <c r="G97" s="86"/>
      <c r="H97" s="86"/>
      <c r="I97" s="86"/>
      <c r="J97" s="86"/>
      <c r="K97" s="86"/>
      <c r="L97" s="86"/>
      <c r="M97" s="86"/>
      <c r="N97" s="86"/>
      <c r="O97" s="86"/>
      <c r="P97" s="86"/>
      <c r="Q97" s="86"/>
      <c r="R97" s="86"/>
      <c r="S97" s="86"/>
      <c r="T97" s="86"/>
    </row>
    <row r="98" spans="1:47" ht="33" customHeight="1" x14ac:dyDescent="0.2">
      <c r="A98" s="339" t="s">
        <v>551</v>
      </c>
      <c r="B98" s="339"/>
      <c r="C98" s="339"/>
      <c r="D98" s="339"/>
      <c r="E98" s="339"/>
      <c r="F98" s="339"/>
      <c r="G98" s="339"/>
      <c r="H98" s="339"/>
      <c r="I98" s="339"/>
      <c r="J98" s="339"/>
      <c r="K98" s="339"/>
      <c r="L98" s="339"/>
      <c r="M98" s="131"/>
      <c r="N98" s="131"/>
      <c r="O98" s="131"/>
      <c r="P98" s="131"/>
      <c r="Q98" s="131"/>
      <c r="R98" s="131"/>
      <c r="S98" s="131"/>
      <c r="T98" s="131"/>
    </row>
    <row r="99" spans="1:47" ht="12.75" x14ac:dyDescent="0.2">
      <c r="A99" s="137"/>
      <c r="B99" s="102"/>
      <c r="C99" s="102"/>
      <c r="D99" s="102"/>
      <c r="E99" s="102"/>
      <c r="F99" s="102"/>
      <c r="G99" s="102"/>
      <c r="H99" s="102"/>
      <c r="I99" s="102"/>
      <c r="J99" s="102"/>
      <c r="K99" s="102"/>
      <c r="L99" s="102"/>
      <c r="M99" s="102"/>
      <c r="N99" s="102"/>
      <c r="O99" s="102"/>
      <c r="P99" s="102"/>
      <c r="Q99" s="102"/>
      <c r="R99" s="102"/>
      <c r="S99" s="102"/>
      <c r="T99" s="102"/>
      <c r="U99" s="102"/>
    </row>
    <row r="100" spans="1:47" ht="12.75" x14ac:dyDescent="0.2">
      <c r="A100" s="137"/>
      <c r="B100" s="102"/>
      <c r="C100" s="102"/>
      <c r="D100" s="102"/>
      <c r="E100" s="102"/>
      <c r="F100" s="102"/>
      <c r="G100" s="102"/>
      <c r="H100" s="102"/>
      <c r="I100" s="102"/>
      <c r="J100" s="102"/>
      <c r="K100" s="102"/>
      <c r="L100" s="102"/>
      <c r="M100" s="102"/>
      <c r="N100" s="102"/>
      <c r="O100" s="102"/>
      <c r="P100" s="102"/>
      <c r="Q100" s="102"/>
      <c r="R100" s="102"/>
      <c r="S100" s="102"/>
      <c r="T100" s="102"/>
      <c r="U100" s="102"/>
    </row>
    <row r="101" spans="1:47" ht="12.75" x14ac:dyDescent="0.2">
      <c r="A101" s="137"/>
      <c r="B101" s="102"/>
      <c r="C101" s="102"/>
      <c r="D101" s="102"/>
      <c r="E101" s="102"/>
      <c r="F101" s="102"/>
      <c r="G101" s="102"/>
      <c r="H101" s="102"/>
      <c r="I101" s="102"/>
      <c r="J101" s="102"/>
      <c r="K101" s="102"/>
      <c r="L101" s="102"/>
      <c r="M101" s="102"/>
      <c r="N101" s="102"/>
      <c r="O101" s="102"/>
      <c r="P101" s="102"/>
      <c r="Q101" s="102"/>
      <c r="R101" s="102"/>
      <c r="S101" s="102"/>
      <c r="T101" s="102"/>
      <c r="U101" s="102"/>
    </row>
    <row r="102" spans="1:47" ht="12.75" x14ac:dyDescent="0.2">
      <c r="A102" s="137"/>
      <c r="B102" s="102"/>
      <c r="C102" s="102"/>
      <c r="D102" s="102"/>
      <c r="E102" s="102"/>
      <c r="F102" s="102"/>
      <c r="G102" s="102"/>
      <c r="H102" s="102"/>
      <c r="I102" s="102"/>
      <c r="J102" s="102"/>
      <c r="K102" s="102"/>
      <c r="L102" s="102"/>
      <c r="M102" s="102"/>
      <c r="N102" s="102"/>
      <c r="O102" s="102"/>
      <c r="P102" s="102"/>
      <c r="Q102" s="102"/>
      <c r="R102" s="102"/>
      <c r="S102" s="102"/>
      <c r="T102" s="102"/>
      <c r="U102" s="102"/>
    </row>
    <row r="103" spans="1:47" ht="12.75" x14ac:dyDescent="0.2">
      <c r="A103" s="137"/>
      <c r="B103" s="102"/>
      <c r="C103" s="102"/>
      <c r="D103" s="102"/>
      <c r="E103" s="102"/>
      <c r="F103" s="102"/>
      <c r="G103" s="102"/>
      <c r="H103" s="102"/>
      <c r="I103" s="102"/>
      <c r="J103" s="102"/>
      <c r="K103" s="102"/>
      <c r="L103" s="102"/>
      <c r="M103" s="102"/>
      <c r="N103" s="102"/>
      <c r="O103" s="102"/>
      <c r="P103" s="102"/>
      <c r="Q103" s="102"/>
      <c r="R103" s="102"/>
      <c r="S103" s="102"/>
      <c r="T103" s="102"/>
      <c r="U103" s="102"/>
    </row>
    <row r="104" spans="1:47" ht="12.75" x14ac:dyDescent="0.2">
      <c r="A104" s="137"/>
      <c r="B104" s="102"/>
      <c r="C104" s="102"/>
      <c r="D104" s="102"/>
      <c r="E104" s="102"/>
      <c r="F104" s="102"/>
      <c r="G104" s="102"/>
      <c r="H104" s="102"/>
      <c r="I104" s="102"/>
      <c r="J104" s="102"/>
      <c r="K104" s="102"/>
      <c r="L104" s="102"/>
      <c r="M104" s="102"/>
      <c r="N104" s="102"/>
      <c r="O104" s="102"/>
      <c r="P104" s="102"/>
      <c r="Q104" s="102"/>
      <c r="R104" s="102"/>
      <c r="S104" s="102"/>
      <c r="T104" s="102"/>
      <c r="U104" s="102"/>
    </row>
    <row r="105" spans="1:47" ht="12.75" x14ac:dyDescent="0.2">
      <c r="A105" s="137"/>
      <c r="B105" s="102"/>
      <c r="C105" s="102"/>
      <c r="D105" s="102"/>
      <c r="E105" s="102"/>
      <c r="F105" s="102"/>
      <c r="G105" s="102"/>
      <c r="H105" s="102"/>
      <c r="I105" s="102"/>
      <c r="J105" s="102"/>
      <c r="K105" s="102"/>
      <c r="L105" s="102"/>
      <c r="M105" s="102"/>
      <c r="N105" s="102"/>
      <c r="O105" s="102"/>
      <c r="P105" s="102"/>
      <c r="Q105" s="102"/>
      <c r="R105" s="102"/>
      <c r="S105" s="102"/>
      <c r="T105" s="102"/>
      <c r="U105" s="102"/>
    </row>
    <row r="106" spans="1:47" ht="12.75" x14ac:dyDescent="0.2">
      <c r="A106" s="137"/>
      <c r="B106" s="102"/>
      <c r="C106" s="102"/>
      <c r="D106" s="102"/>
      <c r="E106" s="102"/>
      <c r="F106" s="102"/>
      <c r="G106" s="102"/>
      <c r="H106" s="102"/>
      <c r="I106" s="102"/>
      <c r="J106" s="102"/>
      <c r="K106" s="102"/>
      <c r="L106" s="102"/>
      <c r="M106" s="102"/>
      <c r="N106" s="102"/>
      <c r="O106" s="102"/>
      <c r="P106" s="102"/>
      <c r="Q106" s="102"/>
      <c r="R106" s="102"/>
      <c r="S106" s="102"/>
      <c r="T106" s="102"/>
      <c r="U106" s="102"/>
    </row>
    <row r="107" spans="1:47" ht="12.75" x14ac:dyDescent="0.2">
      <c r="A107" s="137"/>
      <c r="B107" s="102"/>
      <c r="C107" s="102"/>
      <c r="D107" s="102"/>
      <c r="E107" s="102"/>
      <c r="F107" s="102"/>
      <c r="G107" s="102"/>
      <c r="H107" s="102"/>
      <c r="I107" s="102"/>
      <c r="J107" s="102"/>
      <c r="K107" s="102"/>
      <c r="L107" s="102"/>
      <c r="M107" s="102"/>
      <c r="N107" s="102"/>
      <c r="O107" s="102"/>
      <c r="P107" s="102"/>
      <c r="Q107" s="102"/>
      <c r="R107" s="102"/>
      <c r="S107" s="102"/>
      <c r="T107" s="102"/>
      <c r="U107" s="102"/>
    </row>
    <row r="108" spans="1:47" ht="12.75" x14ac:dyDescent="0.2">
      <c r="A108" s="137"/>
      <c r="B108" s="102"/>
      <c r="C108" s="102"/>
      <c r="D108" s="102"/>
      <c r="E108" s="102"/>
      <c r="F108" s="102"/>
      <c r="G108" s="102"/>
      <c r="H108" s="102"/>
      <c r="I108" s="102"/>
      <c r="J108" s="102"/>
      <c r="K108" s="102"/>
      <c r="L108" s="102"/>
      <c r="M108" s="102"/>
      <c r="N108" s="102"/>
      <c r="O108" s="102"/>
      <c r="P108" s="102"/>
      <c r="Q108" s="102"/>
      <c r="R108" s="102"/>
      <c r="S108" s="102"/>
      <c r="T108" s="102"/>
      <c r="U108" s="102"/>
    </row>
    <row r="109" spans="1:47" ht="12.75" x14ac:dyDescent="0.2">
      <c r="A109" s="137"/>
      <c r="B109" s="102"/>
      <c r="C109" s="102"/>
      <c r="D109" s="102"/>
      <c r="E109" s="102"/>
      <c r="F109" s="102"/>
      <c r="G109" s="102"/>
      <c r="H109" s="102"/>
      <c r="I109" s="102"/>
      <c r="J109" s="102"/>
      <c r="K109" s="102"/>
      <c r="L109" s="102"/>
      <c r="M109" s="102"/>
      <c r="N109" s="102"/>
      <c r="O109" s="102"/>
      <c r="P109" s="102"/>
      <c r="Q109" s="102"/>
      <c r="R109" s="102"/>
      <c r="S109" s="102"/>
      <c r="T109" s="102"/>
      <c r="U109" s="102"/>
    </row>
    <row r="110" spans="1:47" ht="12.75" x14ac:dyDescent="0.2">
      <c r="A110" s="137"/>
      <c r="B110" s="102"/>
      <c r="C110" s="102"/>
      <c r="D110" s="102"/>
      <c r="E110" s="102"/>
      <c r="F110" s="102"/>
      <c r="G110" s="102"/>
      <c r="H110" s="102"/>
      <c r="I110" s="102"/>
      <c r="J110" s="102"/>
      <c r="K110" s="102"/>
      <c r="L110" s="102"/>
      <c r="M110" s="102"/>
      <c r="N110" s="102"/>
      <c r="O110" s="102"/>
      <c r="P110" s="102"/>
      <c r="Q110" s="102"/>
      <c r="R110" s="102"/>
      <c r="S110" s="102"/>
      <c r="T110" s="102"/>
      <c r="U110" s="102"/>
    </row>
    <row r="111" spans="1:47" ht="12.75" x14ac:dyDescent="0.2">
      <c r="A111" s="137"/>
      <c r="B111" s="102"/>
      <c r="C111" s="102"/>
      <c r="D111" s="102"/>
      <c r="E111" s="102"/>
      <c r="F111" s="102"/>
      <c r="G111" s="102"/>
      <c r="H111" s="102"/>
      <c r="I111" s="102"/>
      <c r="J111" s="102"/>
      <c r="K111" s="102"/>
      <c r="L111" s="102"/>
      <c r="M111" s="102"/>
      <c r="N111" s="102"/>
      <c r="O111" s="102"/>
      <c r="P111" s="102"/>
      <c r="Q111" s="102"/>
      <c r="R111" s="102"/>
      <c r="S111" s="102"/>
      <c r="T111" s="102"/>
      <c r="U111" s="102"/>
    </row>
    <row r="112" spans="1:47" ht="12.75" x14ac:dyDescent="0.2">
      <c r="A112" s="136"/>
      <c r="B112" s="135"/>
      <c r="C112" s="135"/>
      <c r="D112" s="135"/>
      <c r="E112" s="135"/>
      <c r="F112" s="135"/>
      <c r="G112" s="135"/>
      <c r="H112" s="135"/>
      <c r="I112" s="135"/>
      <c r="J112" s="135"/>
      <c r="K112" s="135"/>
      <c r="L112" s="135"/>
      <c r="M112" s="135"/>
      <c r="N112" s="135"/>
      <c r="O112" s="135"/>
      <c r="P112" s="135"/>
      <c r="Q112" s="135"/>
      <c r="R112" s="135"/>
      <c r="S112" s="135"/>
      <c r="T112" s="135"/>
      <c r="V112" s="135"/>
      <c r="W112" s="135"/>
      <c r="X112" s="135"/>
      <c r="Y112" s="135"/>
      <c r="Z112" s="135"/>
      <c r="AA112" s="135"/>
      <c r="AB112" s="135"/>
      <c r="AC112" s="135"/>
      <c r="AD112" s="135"/>
      <c r="AE112" s="135"/>
      <c r="AF112" s="135"/>
      <c r="AG112" s="135"/>
      <c r="AH112" s="135"/>
      <c r="AI112" s="135"/>
      <c r="AJ112" s="135"/>
      <c r="AK112" s="135"/>
      <c r="AL112" s="135"/>
      <c r="AM112" s="135"/>
      <c r="AN112" s="135"/>
      <c r="AO112" s="135"/>
      <c r="AP112" s="135"/>
      <c r="AQ112" s="135"/>
      <c r="AR112" s="135"/>
      <c r="AS112" s="135"/>
      <c r="AT112" s="135"/>
      <c r="AU112" s="135"/>
    </row>
    <row r="113" spans="1:47" ht="12.75" x14ac:dyDescent="0.2">
      <c r="A113" s="136"/>
      <c r="B113" s="135"/>
      <c r="C113" s="135"/>
      <c r="D113" s="135"/>
      <c r="E113" s="135"/>
      <c r="F113" s="135"/>
      <c r="G113" s="135"/>
      <c r="H113" s="135"/>
      <c r="I113" s="135"/>
      <c r="J113" s="135"/>
      <c r="K113" s="135"/>
      <c r="L113" s="135"/>
      <c r="M113" s="135"/>
      <c r="N113" s="135"/>
      <c r="O113" s="135"/>
      <c r="P113" s="135"/>
      <c r="Q113" s="135"/>
      <c r="R113" s="135"/>
      <c r="S113" s="135"/>
      <c r="T113" s="135"/>
      <c r="V113" s="135"/>
      <c r="W113" s="135"/>
      <c r="X113" s="135"/>
      <c r="Y113" s="135"/>
      <c r="Z113" s="135"/>
      <c r="AA113" s="135"/>
      <c r="AB113" s="135"/>
      <c r="AC113" s="135"/>
      <c r="AD113" s="135"/>
      <c r="AE113" s="135"/>
      <c r="AF113" s="135"/>
      <c r="AG113" s="135"/>
      <c r="AH113" s="135"/>
      <c r="AI113" s="135"/>
      <c r="AJ113" s="135"/>
      <c r="AK113" s="135"/>
      <c r="AL113" s="135"/>
      <c r="AM113" s="135"/>
      <c r="AN113" s="135"/>
      <c r="AO113" s="135"/>
      <c r="AP113" s="135"/>
      <c r="AQ113" s="135"/>
      <c r="AR113" s="135"/>
      <c r="AS113" s="135"/>
      <c r="AT113" s="135"/>
      <c r="AU113" s="135"/>
    </row>
    <row r="114" spans="1:47" ht="12.75" x14ac:dyDescent="0.2">
      <c r="A114" s="136"/>
      <c r="B114" s="135"/>
      <c r="C114" s="135"/>
      <c r="D114" s="135"/>
      <c r="E114" s="135"/>
      <c r="F114" s="135"/>
      <c r="G114" s="135"/>
      <c r="H114" s="135"/>
      <c r="I114" s="135"/>
      <c r="J114" s="135"/>
      <c r="K114" s="135"/>
      <c r="L114" s="135"/>
      <c r="M114" s="135"/>
      <c r="N114" s="135"/>
      <c r="O114" s="135"/>
      <c r="P114" s="135"/>
      <c r="Q114" s="135"/>
      <c r="R114" s="135"/>
      <c r="S114" s="135"/>
      <c r="T114" s="135"/>
      <c r="V114" s="135"/>
      <c r="W114" s="135"/>
      <c r="X114" s="135"/>
      <c r="Y114" s="135"/>
      <c r="Z114" s="135"/>
      <c r="AA114" s="135"/>
      <c r="AB114" s="135"/>
      <c r="AC114" s="135"/>
      <c r="AD114" s="135"/>
      <c r="AE114" s="135"/>
      <c r="AF114" s="135"/>
      <c r="AG114" s="135"/>
      <c r="AH114" s="135"/>
      <c r="AI114" s="135"/>
      <c r="AJ114" s="135"/>
      <c r="AK114" s="135"/>
      <c r="AL114" s="135"/>
      <c r="AM114" s="135"/>
      <c r="AN114" s="135"/>
      <c r="AO114" s="135"/>
      <c r="AP114" s="135"/>
      <c r="AQ114" s="135"/>
      <c r="AR114" s="135"/>
      <c r="AS114" s="135"/>
      <c r="AT114" s="135"/>
      <c r="AU114" s="135"/>
    </row>
    <row r="115" spans="1:47" ht="12.75" x14ac:dyDescent="0.2">
      <c r="A115" s="136"/>
      <c r="B115" s="135"/>
      <c r="C115" s="135"/>
      <c r="D115" s="135"/>
      <c r="E115" s="135"/>
      <c r="F115" s="135"/>
      <c r="G115" s="135"/>
      <c r="H115" s="135"/>
      <c r="I115" s="135"/>
      <c r="J115" s="135"/>
      <c r="K115" s="135"/>
      <c r="L115" s="135"/>
      <c r="M115" s="135"/>
      <c r="N115" s="135"/>
      <c r="O115" s="135"/>
      <c r="P115" s="135"/>
      <c r="Q115" s="135"/>
      <c r="R115" s="135"/>
      <c r="S115" s="135"/>
      <c r="T115" s="135"/>
      <c r="V115" s="135"/>
      <c r="W115" s="135"/>
      <c r="X115" s="135"/>
      <c r="Y115" s="135"/>
      <c r="Z115" s="135"/>
      <c r="AA115" s="135"/>
      <c r="AB115" s="135"/>
      <c r="AC115" s="135"/>
      <c r="AD115" s="135"/>
      <c r="AE115" s="135"/>
      <c r="AF115" s="135"/>
      <c r="AG115" s="135"/>
      <c r="AH115" s="135"/>
      <c r="AI115" s="135"/>
      <c r="AJ115" s="135"/>
      <c r="AK115" s="135"/>
      <c r="AL115" s="135"/>
      <c r="AM115" s="135"/>
      <c r="AN115" s="135"/>
      <c r="AO115" s="135"/>
      <c r="AP115" s="135"/>
      <c r="AQ115" s="135"/>
      <c r="AR115" s="135"/>
      <c r="AS115" s="135"/>
      <c r="AT115" s="135"/>
      <c r="AU115" s="135"/>
    </row>
    <row r="116" spans="1:47" ht="12.75" x14ac:dyDescent="0.2">
      <c r="A116" s="136"/>
      <c r="B116" s="135"/>
      <c r="C116" s="135"/>
      <c r="D116" s="135"/>
      <c r="E116" s="135"/>
      <c r="F116" s="135"/>
      <c r="G116" s="135"/>
      <c r="H116" s="135"/>
      <c r="I116" s="135"/>
      <c r="J116" s="135"/>
      <c r="K116" s="135"/>
      <c r="L116" s="135"/>
      <c r="M116" s="135"/>
      <c r="N116" s="135"/>
      <c r="O116" s="135"/>
      <c r="P116" s="135"/>
      <c r="Q116" s="135"/>
      <c r="R116" s="135"/>
      <c r="S116" s="135"/>
      <c r="T116" s="135"/>
      <c r="V116" s="135"/>
      <c r="W116" s="135"/>
      <c r="X116" s="135"/>
      <c r="Y116" s="135"/>
      <c r="Z116" s="135"/>
      <c r="AA116" s="135"/>
      <c r="AB116" s="135"/>
      <c r="AC116" s="135"/>
      <c r="AD116" s="135"/>
      <c r="AE116" s="135"/>
      <c r="AF116" s="135"/>
      <c r="AG116" s="135"/>
      <c r="AH116" s="135"/>
      <c r="AI116" s="135"/>
      <c r="AJ116" s="135"/>
      <c r="AK116" s="135"/>
      <c r="AL116" s="135"/>
      <c r="AM116" s="135"/>
      <c r="AN116" s="135"/>
      <c r="AO116" s="135"/>
      <c r="AP116" s="135"/>
      <c r="AQ116" s="135"/>
      <c r="AR116" s="135"/>
      <c r="AS116" s="135"/>
      <c r="AT116" s="135"/>
      <c r="AU116" s="135"/>
    </row>
    <row r="117" spans="1:47" ht="12.75" x14ac:dyDescent="0.2">
      <c r="A117" s="136"/>
      <c r="B117" s="135"/>
      <c r="C117" s="135"/>
      <c r="D117" s="135"/>
      <c r="E117" s="135"/>
      <c r="F117" s="135"/>
      <c r="G117" s="135"/>
      <c r="H117" s="135"/>
      <c r="I117" s="135"/>
      <c r="J117" s="135"/>
      <c r="K117" s="135"/>
      <c r="L117" s="135"/>
      <c r="M117" s="135"/>
      <c r="N117" s="135"/>
      <c r="O117" s="135"/>
      <c r="P117" s="135"/>
      <c r="Q117" s="135"/>
      <c r="R117" s="135"/>
      <c r="S117" s="135"/>
      <c r="T117" s="135"/>
      <c r="V117" s="135"/>
      <c r="W117" s="135"/>
      <c r="X117" s="135"/>
      <c r="Y117" s="135"/>
      <c r="Z117" s="135"/>
      <c r="AA117" s="135"/>
      <c r="AB117" s="135"/>
      <c r="AC117" s="135"/>
      <c r="AD117" s="135"/>
      <c r="AE117" s="135"/>
      <c r="AF117" s="135"/>
      <c r="AG117" s="135"/>
      <c r="AH117" s="135"/>
      <c r="AI117" s="135"/>
      <c r="AJ117" s="135"/>
      <c r="AK117" s="135"/>
      <c r="AL117" s="135"/>
      <c r="AM117" s="135"/>
      <c r="AN117" s="135"/>
      <c r="AO117" s="135"/>
      <c r="AP117" s="135"/>
      <c r="AQ117" s="135"/>
      <c r="AR117" s="135"/>
      <c r="AS117" s="135"/>
      <c r="AT117" s="135"/>
      <c r="AU117" s="135"/>
    </row>
    <row r="118" spans="1:47" ht="12.75" x14ac:dyDescent="0.2">
      <c r="A118" s="136"/>
      <c r="B118" s="135"/>
      <c r="C118" s="135"/>
      <c r="D118" s="135"/>
      <c r="E118" s="135"/>
      <c r="F118" s="135"/>
      <c r="G118" s="135"/>
      <c r="H118" s="135"/>
      <c r="I118" s="135"/>
      <c r="J118" s="135"/>
      <c r="K118" s="135"/>
      <c r="L118" s="135"/>
      <c r="M118" s="135"/>
      <c r="N118" s="135"/>
      <c r="O118" s="135"/>
      <c r="P118" s="135"/>
      <c r="Q118" s="135"/>
      <c r="R118" s="135"/>
      <c r="S118" s="135"/>
      <c r="T118" s="135"/>
      <c r="V118" s="135"/>
      <c r="W118" s="135"/>
      <c r="X118" s="135"/>
      <c r="Y118" s="135"/>
      <c r="Z118" s="135"/>
      <c r="AA118" s="135"/>
      <c r="AB118" s="135"/>
      <c r="AC118" s="135"/>
      <c r="AD118" s="135"/>
      <c r="AE118" s="135"/>
      <c r="AF118" s="135"/>
      <c r="AG118" s="135"/>
      <c r="AH118" s="135"/>
      <c r="AI118" s="135"/>
      <c r="AJ118" s="135"/>
      <c r="AK118" s="135"/>
      <c r="AL118" s="135"/>
      <c r="AM118" s="135"/>
      <c r="AN118" s="135"/>
      <c r="AO118" s="135"/>
      <c r="AP118" s="135"/>
      <c r="AQ118" s="135"/>
      <c r="AR118" s="135"/>
      <c r="AS118" s="135"/>
      <c r="AT118" s="135"/>
      <c r="AU118" s="135"/>
    </row>
    <row r="119" spans="1:47" ht="12.75" x14ac:dyDescent="0.2">
      <c r="A119" s="136"/>
      <c r="B119" s="135"/>
      <c r="C119" s="135"/>
      <c r="D119" s="135"/>
      <c r="E119" s="135"/>
      <c r="F119" s="135"/>
      <c r="G119" s="135"/>
      <c r="H119" s="135"/>
      <c r="I119" s="135"/>
      <c r="J119" s="135"/>
      <c r="K119" s="135"/>
      <c r="L119" s="135"/>
      <c r="M119" s="135"/>
      <c r="N119" s="135"/>
      <c r="O119" s="135"/>
      <c r="P119" s="135"/>
      <c r="Q119" s="135"/>
      <c r="R119" s="135"/>
      <c r="S119" s="135"/>
      <c r="T119" s="135"/>
      <c r="V119" s="135"/>
      <c r="W119" s="135"/>
      <c r="X119" s="135"/>
      <c r="Y119" s="135"/>
      <c r="Z119" s="135"/>
      <c r="AA119" s="135"/>
      <c r="AB119" s="135"/>
      <c r="AC119" s="135"/>
      <c r="AD119" s="135"/>
      <c r="AE119" s="135"/>
      <c r="AF119" s="135"/>
      <c r="AG119" s="135"/>
      <c r="AH119" s="135"/>
      <c r="AI119" s="135"/>
      <c r="AJ119" s="135"/>
      <c r="AK119" s="135"/>
      <c r="AL119" s="135"/>
      <c r="AM119" s="135"/>
      <c r="AN119" s="135"/>
      <c r="AO119" s="135"/>
      <c r="AP119" s="135"/>
      <c r="AQ119" s="135"/>
      <c r="AR119" s="135"/>
      <c r="AS119" s="135"/>
      <c r="AT119" s="135"/>
      <c r="AU119" s="135"/>
    </row>
    <row r="120" spans="1:47" ht="12.75" x14ac:dyDescent="0.2">
      <c r="A120" s="136"/>
      <c r="B120" s="135"/>
      <c r="C120" s="135"/>
      <c r="D120" s="135"/>
      <c r="E120" s="135"/>
      <c r="F120" s="135"/>
      <c r="G120" s="135"/>
      <c r="H120" s="135"/>
      <c r="I120" s="135"/>
      <c r="J120" s="135"/>
      <c r="K120" s="135"/>
      <c r="L120" s="135"/>
      <c r="M120" s="135"/>
      <c r="N120" s="135"/>
      <c r="O120" s="135"/>
      <c r="P120" s="135"/>
      <c r="Q120" s="135"/>
      <c r="R120" s="135"/>
      <c r="S120" s="135"/>
      <c r="T120" s="135"/>
      <c r="V120" s="135"/>
      <c r="W120" s="135"/>
      <c r="X120" s="135"/>
      <c r="Y120" s="135"/>
      <c r="Z120" s="135"/>
      <c r="AA120" s="135"/>
      <c r="AB120" s="135"/>
      <c r="AC120" s="135"/>
      <c r="AD120" s="135"/>
      <c r="AE120" s="135"/>
      <c r="AF120" s="135"/>
      <c r="AG120" s="135"/>
      <c r="AH120" s="135"/>
      <c r="AI120" s="135"/>
      <c r="AJ120" s="135"/>
      <c r="AK120" s="135"/>
      <c r="AL120" s="135"/>
      <c r="AM120" s="135"/>
      <c r="AN120" s="135"/>
      <c r="AO120" s="135"/>
      <c r="AP120" s="135"/>
      <c r="AQ120" s="135"/>
      <c r="AR120" s="135"/>
      <c r="AS120" s="135"/>
      <c r="AT120" s="135"/>
      <c r="AU120" s="135"/>
    </row>
    <row r="121" spans="1:47" ht="12.75" x14ac:dyDescent="0.2">
      <c r="A121" s="136"/>
      <c r="B121" s="135"/>
      <c r="C121" s="135"/>
      <c r="D121" s="135"/>
      <c r="E121" s="135"/>
      <c r="F121" s="135"/>
      <c r="G121" s="135"/>
      <c r="H121" s="135"/>
      <c r="I121" s="135"/>
      <c r="J121" s="135"/>
      <c r="K121" s="135"/>
      <c r="L121" s="135"/>
      <c r="M121" s="135"/>
      <c r="N121" s="135"/>
      <c r="O121" s="135"/>
      <c r="P121" s="135"/>
      <c r="Q121" s="135"/>
      <c r="R121" s="135"/>
      <c r="S121" s="135"/>
      <c r="T121" s="135"/>
      <c r="V121" s="135"/>
      <c r="W121" s="135"/>
      <c r="X121" s="135"/>
      <c r="Y121" s="135"/>
      <c r="Z121" s="135"/>
      <c r="AA121" s="135"/>
      <c r="AB121" s="135"/>
      <c r="AC121" s="135"/>
      <c r="AD121" s="135"/>
      <c r="AE121" s="135"/>
      <c r="AF121" s="135"/>
      <c r="AG121" s="135"/>
      <c r="AH121" s="135"/>
      <c r="AI121" s="135"/>
      <c r="AJ121" s="135"/>
      <c r="AK121" s="135"/>
      <c r="AL121" s="135"/>
      <c r="AM121" s="135"/>
      <c r="AN121" s="135"/>
      <c r="AO121" s="135"/>
      <c r="AP121" s="135"/>
      <c r="AQ121" s="135"/>
      <c r="AR121" s="135"/>
      <c r="AS121" s="135"/>
      <c r="AT121" s="135"/>
      <c r="AU121" s="135"/>
    </row>
    <row r="122" spans="1:47" ht="12.75" x14ac:dyDescent="0.2">
      <c r="A122" s="136"/>
      <c r="B122" s="135"/>
      <c r="C122" s="135"/>
      <c r="D122" s="135"/>
      <c r="E122" s="135"/>
      <c r="F122" s="135"/>
      <c r="G122" s="135"/>
      <c r="H122" s="135"/>
      <c r="I122" s="135"/>
      <c r="J122" s="135"/>
      <c r="K122" s="135"/>
      <c r="L122" s="135"/>
      <c r="M122" s="135"/>
      <c r="N122" s="135"/>
      <c r="O122" s="135"/>
      <c r="P122" s="135"/>
      <c r="Q122" s="135"/>
      <c r="R122" s="135"/>
      <c r="S122" s="135"/>
      <c r="T122" s="135"/>
      <c r="V122" s="135"/>
      <c r="W122" s="135"/>
      <c r="X122" s="135"/>
      <c r="Y122" s="135"/>
      <c r="Z122" s="135"/>
      <c r="AA122" s="135"/>
      <c r="AB122" s="135"/>
      <c r="AC122" s="135"/>
      <c r="AD122" s="135"/>
      <c r="AE122" s="135"/>
      <c r="AF122" s="135"/>
      <c r="AG122" s="135"/>
      <c r="AH122" s="135"/>
      <c r="AI122" s="135"/>
      <c r="AJ122" s="135"/>
      <c r="AK122" s="135"/>
      <c r="AL122" s="135"/>
      <c r="AM122" s="135"/>
      <c r="AN122" s="135"/>
      <c r="AO122" s="135"/>
      <c r="AP122" s="135"/>
      <c r="AQ122" s="135"/>
      <c r="AR122" s="135"/>
      <c r="AS122" s="135"/>
      <c r="AT122" s="135"/>
      <c r="AU122" s="135"/>
    </row>
    <row r="123" spans="1:47" ht="12.75" x14ac:dyDescent="0.2">
      <c r="A123" s="136"/>
      <c r="B123" s="135"/>
      <c r="C123" s="135"/>
      <c r="D123" s="135"/>
      <c r="E123" s="135"/>
      <c r="F123" s="135"/>
      <c r="G123" s="135"/>
      <c r="H123" s="135"/>
      <c r="I123" s="135"/>
      <c r="J123" s="135"/>
      <c r="K123" s="135"/>
      <c r="L123" s="135"/>
      <c r="M123" s="135"/>
      <c r="N123" s="135"/>
      <c r="O123" s="135"/>
      <c r="P123" s="135"/>
      <c r="Q123" s="135"/>
      <c r="R123" s="135"/>
      <c r="S123" s="135"/>
      <c r="T123" s="135"/>
      <c r="V123" s="135"/>
      <c r="W123" s="135"/>
      <c r="X123" s="135"/>
      <c r="Y123" s="135"/>
      <c r="Z123" s="135"/>
      <c r="AA123" s="135"/>
      <c r="AB123" s="135"/>
      <c r="AC123" s="135"/>
      <c r="AD123" s="135"/>
      <c r="AE123" s="135"/>
      <c r="AF123" s="135"/>
      <c r="AG123" s="135"/>
      <c r="AH123" s="135"/>
      <c r="AI123" s="135"/>
      <c r="AJ123" s="135"/>
      <c r="AK123" s="135"/>
      <c r="AL123" s="135"/>
      <c r="AM123" s="135"/>
      <c r="AN123" s="135"/>
      <c r="AO123" s="135"/>
      <c r="AP123" s="135"/>
      <c r="AQ123" s="135"/>
      <c r="AR123" s="135"/>
      <c r="AS123" s="135"/>
      <c r="AT123" s="135"/>
      <c r="AU123" s="135"/>
    </row>
    <row r="124" spans="1:47" ht="12.75" x14ac:dyDescent="0.2">
      <c r="A124" s="136"/>
      <c r="B124" s="135"/>
      <c r="C124" s="135"/>
      <c r="D124" s="135"/>
      <c r="E124" s="135"/>
      <c r="F124" s="135"/>
      <c r="G124" s="135"/>
      <c r="H124" s="135"/>
      <c r="I124" s="135"/>
      <c r="J124" s="135"/>
      <c r="K124" s="135"/>
      <c r="L124" s="135"/>
      <c r="M124" s="135"/>
      <c r="N124" s="135"/>
      <c r="O124" s="135"/>
      <c r="P124" s="135"/>
      <c r="Q124" s="135"/>
      <c r="R124" s="135"/>
      <c r="S124" s="135"/>
      <c r="T124" s="135"/>
      <c r="V124" s="135"/>
      <c r="W124" s="135"/>
      <c r="X124" s="135"/>
      <c r="Y124" s="135"/>
      <c r="Z124" s="135"/>
      <c r="AA124" s="135"/>
      <c r="AB124" s="135"/>
      <c r="AC124" s="135"/>
      <c r="AD124" s="135"/>
      <c r="AE124" s="135"/>
      <c r="AF124" s="135"/>
      <c r="AG124" s="135"/>
      <c r="AH124" s="135"/>
      <c r="AI124" s="135"/>
      <c r="AJ124" s="135"/>
      <c r="AK124" s="135"/>
      <c r="AL124" s="135"/>
      <c r="AM124" s="135"/>
      <c r="AN124" s="135"/>
      <c r="AO124" s="135"/>
      <c r="AP124" s="135"/>
      <c r="AQ124" s="135"/>
      <c r="AR124" s="135"/>
      <c r="AS124" s="135"/>
      <c r="AT124" s="135"/>
      <c r="AU124" s="135"/>
    </row>
    <row r="125" spans="1:47" ht="12.75" x14ac:dyDescent="0.2">
      <c r="A125" s="136"/>
      <c r="B125" s="135"/>
      <c r="C125" s="135"/>
      <c r="D125" s="135"/>
      <c r="E125" s="135"/>
      <c r="F125" s="135"/>
      <c r="G125" s="135"/>
      <c r="H125" s="135"/>
      <c r="I125" s="135"/>
      <c r="J125" s="135"/>
      <c r="K125" s="135"/>
      <c r="L125" s="135"/>
      <c r="M125" s="135"/>
      <c r="N125" s="135"/>
      <c r="O125" s="135"/>
      <c r="P125" s="135"/>
      <c r="Q125" s="135"/>
      <c r="R125" s="135"/>
      <c r="S125" s="135"/>
      <c r="T125" s="135"/>
      <c r="V125" s="135"/>
      <c r="W125" s="135"/>
      <c r="X125" s="135"/>
      <c r="Y125" s="135"/>
      <c r="Z125" s="135"/>
      <c r="AA125" s="135"/>
      <c r="AB125" s="135"/>
      <c r="AC125" s="135"/>
      <c r="AD125" s="135"/>
      <c r="AE125" s="135"/>
      <c r="AF125" s="135"/>
      <c r="AG125" s="135"/>
      <c r="AH125" s="135"/>
      <c r="AI125" s="135"/>
      <c r="AJ125" s="135"/>
      <c r="AK125" s="135"/>
      <c r="AL125" s="135"/>
      <c r="AM125" s="135"/>
      <c r="AN125" s="135"/>
      <c r="AO125" s="135"/>
      <c r="AP125" s="135"/>
      <c r="AQ125" s="135"/>
      <c r="AR125" s="135"/>
      <c r="AS125" s="135"/>
      <c r="AT125" s="135"/>
      <c r="AU125" s="135"/>
    </row>
    <row r="126" spans="1:47" ht="12.75" x14ac:dyDescent="0.2">
      <c r="A126" s="136"/>
      <c r="B126" s="135"/>
      <c r="C126" s="135"/>
      <c r="D126" s="135"/>
      <c r="E126" s="135"/>
      <c r="F126" s="135"/>
      <c r="G126" s="135"/>
      <c r="H126" s="135"/>
      <c r="I126" s="135"/>
      <c r="J126" s="135"/>
      <c r="K126" s="135"/>
      <c r="L126" s="135"/>
      <c r="M126" s="135"/>
      <c r="N126" s="135"/>
      <c r="O126" s="135"/>
      <c r="P126" s="135"/>
      <c r="Q126" s="135"/>
      <c r="R126" s="135"/>
      <c r="S126" s="135"/>
      <c r="T126" s="135"/>
      <c r="V126" s="135"/>
      <c r="W126" s="135"/>
      <c r="X126" s="135"/>
      <c r="Y126" s="135"/>
      <c r="Z126" s="135"/>
      <c r="AA126" s="135"/>
      <c r="AB126" s="135"/>
      <c r="AC126" s="135"/>
      <c r="AD126" s="135"/>
      <c r="AE126" s="135"/>
      <c r="AF126" s="135"/>
      <c r="AG126" s="135"/>
      <c r="AH126" s="135"/>
      <c r="AI126" s="135"/>
      <c r="AJ126" s="135"/>
      <c r="AK126" s="135"/>
      <c r="AL126" s="135"/>
      <c r="AM126" s="135"/>
      <c r="AN126" s="135"/>
      <c r="AO126" s="135"/>
      <c r="AP126" s="135"/>
      <c r="AQ126" s="135"/>
      <c r="AR126" s="135"/>
      <c r="AS126" s="135"/>
      <c r="AT126" s="135"/>
      <c r="AU126" s="135"/>
    </row>
    <row r="127" spans="1:47" ht="12.75" x14ac:dyDescent="0.2">
      <c r="A127" s="136"/>
      <c r="B127" s="135"/>
      <c r="C127" s="135"/>
      <c r="D127" s="135"/>
      <c r="E127" s="135"/>
      <c r="F127" s="135"/>
      <c r="G127" s="135"/>
      <c r="H127" s="135"/>
      <c r="I127" s="135"/>
      <c r="J127" s="135"/>
      <c r="K127" s="135"/>
      <c r="L127" s="135"/>
      <c r="M127" s="135"/>
      <c r="N127" s="135"/>
      <c r="O127" s="135"/>
      <c r="P127" s="135"/>
      <c r="Q127" s="135"/>
      <c r="R127" s="135"/>
      <c r="S127" s="135"/>
      <c r="T127" s="135"/>
      <c r="V127" s="135"/>
      <c r="W127" s="135"/>
      <c r="X127" s="135"/>
      <c r="Y127" s="135"/>
      <c r="Z127" s="135"/>
      <c r="AA127" s="135"/>
      <c r="AB127" s="135"/>
      <c r="AC127" s="135"/>
      <c r="AD127" s="135"/>
      <c r="AE127" s="135"/>
      <c r="AF127" s="135"/>
      <c r="AG127" s="135"/>
      <c r="AH127" s="135"/>
      <c r="AI127" s="135"/>
      <c r="AJ127" s="135"/>
      <c r="AK127" s="135"/>
      <c r="AL127" s="135"/>
      <c r="AM127" s="135"/>
      <c r="AN127" s="135"/>
      <c r="AO127" s="135"/>
      <c r="AP127" s="135"/>
      <c r="AQ127" s="135"/>
      <c r="AR127" s="135"/>
      <c r="AS127" s="135"/>
      <c r="AT127" s="135"/>
      <c r="AU127" s="135"/>
    </row>
    <row r="128" spans="1:47" ht="12.75" x14ac:dyDescent="0.2">
      <c r="A128" s="136"/>
      <c r="B128" s="135"/>
      <c r="C128" s="135"/>
      <c r="D128" s="135"/>
      <c r="E128" s="135"/>
      <c r="F128" s="135"/>
      <c r="G128" s="135"/>
      <c r="H128" s="135"/>
      <c r="I128" s="135"/>
      <c r="J128" s="135"/>
      <c r="K128" s="135"/>
      <c r="L128" s="135"/>
      <c r="M128" s="135"/>
      <c r="N128" s="135"/>
      <c r="O128" s="135"/>
      <c r="P128" s="135"/>
      <c r="Q128" s="135"/>
      <c r="R128" s="135"/>
      <c r="S128" s="135"/>
      <c r="T128" s="135"/>
      <c r="V128" s="135"/>
      <c r="W128" s="135"/>
      <c r="X128" s="135"/>
      <c r="Y128" s="135"/>
      <c r="Z128" s="135"/>
      <c r="AA128" s="135"/>
      <c r="AB128" s="135"/>
      <c r="AC128" s="135"/>
      <c r="AD128" s="135"/>
      <c r="AE128" s="135"/>
      <c r="AF128" s="135"/>
      <c r="AG128" s="135"/>
      <c r="AH128" s="135"/>
      <c r="AI128" s="135"/>
      <c r="AJ128" s="135"/>
      <c r="AK128" s="135"/>
      <c r="AL128" s="135"/>
      <c r="AM128" s="135"/>
      <c r="AN128" s="135"/>
      <c r="AO128" s="135"/>
      <c r="AP128" s="135"/>
      <c r="AQ128" s="135"/>
      <c r="AR128" s="135"/>
      <c r="AS128" s="135"/>
      <c r="AT128" s="135"/>
      <c r="AU128" s="135"/>
    </row>
    <row r="129" spans="1:47" ht="12.75" x14ac:dyDescent="0.2">
      <c r="A129" s="136"/>
      <c r="B129" s="135"/>
      <c r="C129" s="135"/>
      <c r="D129" s="135"/>
      <c r="E129" s="135"/>
      <c r="F129" s="135"/>
      <c r="G129" s="135"/>
      <c r="H129" s="135"/>
      <c r="I129" s="135"/>
      <c r="J129" s="135"/>
      <c r="K129" s="135"/>
      <c r="L129" s="135"/>
      <c r="M129" s="135"/>
      <c r="N129" s="135"/>
      <c r="O129" s="135"/>
      <c r="P129" s="135"/>
      <c r="Q129" s="135"/>
      <c r="R129" s="135"/>
      <c r="S129" s="135"/>
      <c r="T129" s="135"/>
      <c r="V129" s="135"/>
      <c r="W129" s="135"/>
      <c r="X129" s="135"/>
      <c r="Y129" s="135"/>
      <c r="Z129" s="135"/>
      <c r="AA129" s="135"/>
      <c r="AB129" s="135"/>
      <c r="AC129" s="135"/>
      <c r="AD129" s="135"/>
      <c r="AE129" s="135"/>
      <c r="AF129" s="135"/>
      <c r="AG129" s="135"/>
      <c r="AH129" s="135"/>
      <c r="AI129" s="135"/>
      <c r="AJ129" s="135"/>
      <c r="AK129" s="135"/>
      <c r="AL129" s="135"/>
      <c r="AM129" s="135"/>
      <c r="AN129" s="135"/>
      <c r="AO129" s="135"/>
      <c r="AP129" s="135"/>
      <c r="AQ129" s="135"/>
      <c r="AR129" s="135"/>
      <c r="AS129" s="135"/>
      <c r="AT129" s="135"/>
      <c r="AU129" s="135"/>
    </row>
    <row r="130" spans="1:47" ht="12.75" x14ac:dyDescent="0.2">
      <c r="A130" s="136"/>
      <c r="B130" s="135"/>
      <c r="C130" s="135"/>
      <c r="D130" s="135"/>
      <c r="E130" s="135"/>
      <c r="F130" s="135"/>
      <c r="G130" s="135"/>
      <c r="H130" s="135"/>
      <c r="I130" s="135"/>
      <c r="J130" s="135"/>
      <c r="K130" s="135"/>
      <c r="L130" s="135"/>
      <c r="M130" s="135"/>
      <c r="N130" s="135"/>
      <c r="O130" s="135"/>
      <c r="P130" s="135"/>
      <c r="Q130" s="135"/>
      <c r="R130" s="135"/>
      <c r="S130" s="135"/>
      <c r="T130" s="135"/>
      <c r="V130" s="135"/>
      <c r="W130" s="135"/>
      <c r="X130" s="135"/>
      <c r="Y130" s="135"/>
      <c r="Z130" s="135"/>
      <c r="AA130" s="135"/>
      <c r="AB130" s="135"/>
      <c r="AC130" s="135"/>
      <c r="AD130" s="135"/>
      <c r="AE130" s="135"/>
      <c r="AF130" s="135"/>
      <c r="AG130" s="135"/>
      <c r="AH130" s="135"/>
      <c r="AI130" s="135"/>
      <c r="AJ130" s="135"/>
      <c r="AK130" s="135"/>
      <c r="AL130" s="135"/>
      <c r="AM130" s="135"/>
      <c r="AN130" s="135"/>
      <c r="AO130" s="135"/>
      <c r="AP130" s="135"/>
      <c r="AQ130" s="135"/>
      <c r="AR130" s="135"/>
      <c r="AS130" s="135"/>
      <c r="AT130" s="135"/>
      <c r="AU130" s="135"/>
    </row>
    <row r="131" spans="1:47" ht="12.75" x14ac:dyDescent="0.2">
      <c r="A131" s="136"/>
      <c r="B131" s="135"/>
      <c r="C131" s="135"/>
      <c r="D131" s="135"/>
      <c r="E131" s="135"/>
      <c r="F131" s="135"/>
      <c r="G131" s="135"/>
      <c r="H131" s="135"/>
      <c r="I131" s="135"/>
      <c r="J131" s="135"/>
      <c r="K131" s="135"/>
      <c r="L131" s="135"/>
      <c r="M131" s="135"/>
      <c r="N131" s="135"/>
      <c r="O131" s="135"/>
      <c r="P131" s="135"/>
      <c r="Q131" s="135"/>
      <c r="R131" s="135"/>
      <c r="S131" s="135"/>
      <c r="T131" s="135"/>
      <c r="V131" s="135"/>
      <c r="W131" s="135"/>
      <c r="X131" s="135"/>
      <c r="Y131" s="135"/>
      <c r="Z131" s="135"/>
      <c r="AA131" s="135"/>
      <c r="AB131" s="135"/>
      <c r="AC131" s="135"/>
      <c r="AD131" s="135"/>
      <c r="AE131" s="135"/>
      <c r="AF131" s="135"/>
      <c r="AG131" s="135"/>
      <c r="AH131" s="135"/>
      <c r="AI131" s="135"/>
      <c r="AJ131" s="135"/>
      <c r="AK131" s="135"/>
      <c r="AL131" s="135"/>
      <c r="AM131" s="135"/>
      <c r="AN131" s="135"/>
      <c r="AO131" s="135"/>
      <c r="AP131" s="135"/>
      <c r="AQ131" s="135"/>
      <c r="AR131" s="135"/>
      <c r="AS131" s="135"/>
      <c r="AT131" s="135"/>
      <c r="AU131" s="135"/>
    </row>
    <row r="132" spans="1:47" ht="12.75" x14ac:dyDescent="0.2">
      <c r="A132" s="136"/>
      <c r="B132" s="135"/>
      <c r="C132" s="135"/>
      <c r="D132" s="135"/>
      <c r="E132" s="135"/>
      <c r="F132" s="135"/>
      <c r="G132" s="135"/>
      <c r="H132" s="135"/>
      <c r="I132" s="135"/>
      <c r="J132" s="135"/>
      <c r="K132" s="135"/>
      <c r="L132" s="135"/>
      <c r="M132" s="135"/>
      <c r="N132" s="135"/>
      <c r="O132" s="135"/>
      <c r="P132" s="135"/>
      <c r="Q132" s="135"/>
      <c r="R132" s="135"/>
      <c r="S132" s="135"/>
      <c r="T132" s="135"/>
      <c r="V132" s="135"/>
      <c r="W132" s="135"/>
      <c r="X132" s="135"/>
      <c r="Y132" s="135"/>
      <c r="Z132" s="135"/>
      <c r="AA132" s="135"/>
      <c r="AB132" s="135"/>
      <c r="AC132" s="135"/>
      <c r="AD132" s="135"/>
      <c r="AE132" s="135"/>
      <c r="AF132" s="135"/>
      <c r="AG132" s="135"/>
      <c r="AH132" s="135"/>
      <c r="AI132" s="135"/>
      <c r="AJ132" s="135"/>
      <c r="AK132" s="135"/>
      <c r="AL132" s="135"/>
      <c r="AM132" s="135"/>
      <c r="AN132" s="135"/>
      <c r="AO132" s="135"/>
      <c r="AP132" s="135"/>
      <c r="AQ132" s="135"/>
      <c r="AR132" s="135"/>
      <c r="AS132" s="135"/>
      <c r="AT132" s="135"/>
      <c r="AU132" s="135"/>
    </row>
    <row r="133" spans="1:47" ht="12.75" x14ac:dyDescent="0.2">
      <c r="A133" s="136"/>
      <c r="B133" s="135"/>
      <c r="C133" s="135"/>
      <c r="D133" s="135"/>
      <c r="E133" s="135"/>
      <c r="F133" s="135"/>
      <c r="G133" s="135"/>
      <c r="H133" s="135"/>
      <c r="I133" s="135"/>
      <c r="J133" s="135"/>
      <c r="K133" s="135"/>
      <c r="L133" s="135"/>
      <c r="M133" s="135"/>
      <c r="N133" s="135"/>
      <c r="O133" s="135"/>
      <c r="P133" s="135"/>
      <c r="Q133" s="135"/>
      <c r="R133" s="135"/>
      <c r="S133" s="135"/>
      <c r="T133" s="135"/>
      <c r="V133" s="135"/>
      <c r="W133" s="135"/>
      <c r="X133" s="135"/>
      <c r="Y133" s="135"/>
      <c r="Z133" s="135"/>
      <c r="AA133" s="135"/>
      <c r="AB133" s="135"/>
      <c r="AC133" s="135"/>
      <c r="AD133" s="135"/>
      <c r="AE133" s="135"/>
      <c r="AF133" s="135"/>
      <c r="AG133" s="135"/>
      <c r="AH133" s="135"/>
      <c r="AI133" s="135"/>
      <c r="AJ133" s="135"/>
      <c r="AK133" s="135"/>
      <c r="AL133" s="135"/>
      <c r="AM133" s="135"/>
      <c r="AN133" s="135"/>
      <c r="AO133" s="135"/>
      <c r="AP133" s="135"/>
      <c r="AQ133" s="135"/>
      <c r="AR133" s="135"/>
      <c r="AS133" s="135"/>
      <c r="AT133" s="135"/>
      <c r="AU133" s="135"/>
    </row>
    <row r="134" spans="1:47" ht="12.75" x14ac:dyDescent="0.2">
      <c r="A134" s="136"/>
      <c r="B134" s="135"/>
      <c r="C134" s="135"/>
      <c r="D134" s="135"/>
      <c r="E134" s="135"/>
      <c r="F134" s="135"/>
      <c r="G134" s="135"/>
      <c r="H134" s="135"/>
      <c r="I134" s="135"/>
      <c r="J134" s="135"/>
      <c r="K134" s="135"/>
      <c r="L134" s="135"/>
      <c r="M134" s="135"/>
      <c r="N134" s="135"/>
      <c r="O134" s="135"/>
      <c r="P134" s="135"/>
      <c r="Q134" s="135"/>
      <c r="R134" s="135"/>
      <c r="S134" s="135"/>
      <c r="T134" s="135"/>
      <c r="V134" s="135"/>
      <c r="W134" s="135"/>
      <c r="X134" s="135"/>
      <c r="Y134" s="135"/>
      <c r="Z134" s="135"/>
      <c r="AA134" s="135"/>
      <c r="AB134" s="135"/>
      <c r="AC134" s="135"/>
      <c r="AD134" s="135"/>
      <c r="AE134" s="135"/>
      <c r="AF134" s="135"/>
      <c r="AG134" s="135"/>
      <c r="AH134" s="135"/>
      <c r="AI134" s="135"/>
      <c r="AJ134" s="135"/>
      <c r="AK134" s="135"/>
      <c r="AL134" s="135"/>
      <c r="AM134" s="135"/>
      <c r="AN134" s="135"/>
      <c r="AO134" s="135"/>
      <c r="AP134" s="135"/>
      <c r="AQ134" s="135"/>
      <c r="AR134" s="135"/>
      <c r="AS134" s="135"/>
      <c r="AT134" s="135"/>
      <c r="AU134" s="135"/>
    </row>
    <row r="135" spans="1:47" ht="12.75" x14ac:dyDescent="0.2">
      <c r="A135" s="136"/>
      <c r="B135" s="135"/>
      <c r="C135" s="135"/>
      <c r="D135" s="135"/>
      <c r="E135" s="135"/>
      <c r="F135" s="135"/>
      <c r="G135" s="135"/>
      <c r="H135" s="135"/>
      <c r="I135" s="135"/>
      <c r="J135" s="135"/>
      <c r="K135" s="135"/>
      <c r="L135" s="135"/>
      <c r="M135" s="135"/>
      <c r="N135" s="135"/>
      <c r="O135" s="135"/>
      <c r="P135" s="135"/>
      <c r="Q135" s="135"/>
      <c r="R135" s="135"/>
      <c r="S135" s="135"/>
      <c r="T135" s="135"/>
      <c r="V135" s="135"/>
      <c r="W135" s="135"/>
      <c r="X135" s="135"/>
      <c r="Y135" s="135"/>
      <c r="Z135" s="135"/>
      <c r="AA135" s="135"/>
      <c r="AB135" s="135"/>
      <c r="AC135" s="135"/>
      <c r="AD135" s="135"/>
      <c r="AE135" s="135"/>
      <c r="AF135" s="135"/>
      <c r="AG135" s="135"/>
      <c r="AH135" s="135"/>
      <c r="AI135" s="135"/>
      <c r="AJ135" s="135"/>
      <c r="AK135" s="135"/>
      <c r="AL135" s="135"/>
      <c r="AM135" s="135"/>
      <c r="AN135" s="135"/>
      <c r="AO135" s="135"/>
      <c r="AP135" s="135"/>
      <c r="AQ135" s="135"/>
      <c r="AR135" s="135"/>
      <c r="AS135" s="135"/>
      <c r="AT135" s="135"/>
      <c r="AU135" s="135"/>
    </row>
    <row r="136" spans="1:47" ht="12.75" x14ac:dyDescent="0.2">
      <c r="A136" s="136"/>
      <c r="B136" s="135"/>
      <c r="C136" s="135"/>
      <c r="D136" s="135"/>
      <c r="E136" s="135"/>
      <c r="F136" s="135"/>
      <c r="G136" s="135"/>
      <c r="H136" s="135"/>
      <c r="I136" s="135"/>
      <c r="J136" s="135"/>
      <c r="K136" s="135"/>
      <c r="L136" s="135"/>
      <c r="M136" s="135"/>
      <c r="N136" s="135"/>
      <c r="O136" s="135"/>
      <c r="P136" s="135"/>
      <c r="Q136" s="135"/>
      <c r="R136" s="135"/>
      <c r="S136" s="135"/>
      <c r="T136" s="135"/>
      <c r="V136" s="135"/>
      <c r="W136" s="135"/>
      <c r="X136" s="135"/>
      <c r="Y136" s="135"/>
      <c r="Z136" s="135"/>
      <c r="AA136" s="135"/>
      <c r="AB136" s="135"/>
      <c r="AC136" s="135"/>
      <c r="AD136" s="135"/>
      <c r="AE136" s="135"/>
      <c r="AF136" s="135"/>
      <c r="AG136" s="135"/>
      <c r="AH136" s="135"/>
      <c r="AI136" s="135"/>
      <c r="AJ136" s="135"/>
      <c r="AK136" s="135"/>
      <c r="AL136" s="135"/>
      <c r="AM136" s="135"/>
      <c r="AN136" s="135"/>
      <c r="AO136" s="135"/>
      <c r="AP136" s="135"/>
      <c r="AQ136" s="135"/>
      <c r="AR136" s="135"/>
      <c r="AS136" s="135"/>
      <c r="AT136" s="135"/>
      <c r="AU136" s="135"/>
    </row>
    <row r="137" spans="1:47" ht="12.75" x14ac:dyDescent="0.2">
      <c r="A137" s="136"/>
      <c r="B137" s="135"/>
      <c r="C137" s="135"/>
      <c r="D137" s="135"/>
      <c r="E137" s="135"/>
      <c r="F137" s="135"/>
      <c r="G137" s="135"/>
      <c r="H137" s="135"/>
      <c r="I137" s="135"/>
      <c r="J137" s="135"/>
      <c r="K137" s="135"/>
      <c r="L137" s="135"/>
      <c r="M137" s="135"/>
      <c r="N137" s="135"/>
      <c r="O137" s="135"/>
      <c r="P137" s="135"/>
      <c r="Q137" s="135"/>
      <c r="R137" s="135"/>
      <c r="S137" s="135"/>
      <c r="T137" s="135"/>
      <c r="V137" s="135"/>
      <c r="W137" s="135"/>
      <c r="X137" s="135"/>
      <c r="Y137" s="135"/>
      <c r="Z137" s="135"/>
      <c r="AA137" s="135"/>
      <c r="AB137" s="135"/>
      <c r="AC137" s="135"/>
      <c r="AD137" s="135"/>
      <c r="AE137" s="135"/>
      <c r="AF137" s="135"/>
      <c r="AG137" s="135"/>
      <c r="AH137" s="135"/>
      <c r="AI137" s="135"/>
      <c r="AJ137" s="135"/>
      <c r="AK137" s="135"/>
      <c r="AL137" s="135"/>
      <c r="AM137" s="135"/>
      <c r="AN137" s="135"/>
      <c r="AO137" s="135"/>
      <c r="AP137" s="135"/>
      <c r="AQ137" s="135"/>
      <c r="AR137" s="135"/>
      <c r="AS137" s="135"/>
      <c r="AT137" s="135"/>
      <c r="AU137" s="135"/>
    </row>
    <row r="138" spans="1:47" ht="12.75" x14ac:dyDescent="0.2">
      <c r="A138" s="136"/>
      <c r="B138" s="135"/>
      <c r="C138" s="135"/>
      <c r="D138" s="135"/>
      <c r="E138" s="135"/>
      <c r="F138" s="135"/>
      <c r="G138" s="135"/>
      <c r="H138" s="135"/>
      <c r="I138" s="135"/>
      <c r="J138" s="135"/>
      <c r="K138" s="135"/>
      <c r="L138" s="135"/>
      <c r="M138" s="135"/>
      <c r="N138" s="135"/>
      <c r="O138" s="135"/>
      <c r="P138" s="135"/>
      <c r="Q138" s="135"/>
      <c r="R138" s="135"/>
      <c r="S138" s="135"/>
      <c r="T138" s="135"/>
      <c r="V138" s="135"/>
      <c r="W138" s="135"/>
      <c r="X138" s="135"/>
      <c r="Y138" s="135"/>
      <c r="Z138" s="135"/>
      <c r="AA138" s="135"/>
      <c r="AB138" s="135"/>
      <c r="AC138" s="135"/>
      <c r="AD138" s="135"/>
      <c r="AE138" s="135"/>
      <c r="AF138" s="135"/>
      <c r="AG138" s="135"/>
      <c r="AH138" s="135"/>
      <c r="AI138" s="135"/>
      <c r="AJ138" s="135"/>
      <c r="AK138" s="135"/>
      <c r="AL138" s="135"/>
      <c r="AM138" s="135"/>
      <c r="AN138" s="135"/>
      <c r="AO138" s="135"/>
      <c r="AP138" s="135"/>
      <c r="AQ138" s="135"/>
      <c r="AR138" s="135"/>
      <c r="AS138" s="135"/>
      <c r="AT138" s="135"/>
      <c r="AU138" s="135"/>
    </row>
    <row r="139" spans="1:47" ht="12.75" x14ac:dyDescent="0.2">
      <c r="A139" s="136"/>
      <c r="B139" s="135"/>
      <c r="C139" s="135"/>
      <c r="D139" s="135"/>
      <c r="E139" s="135"/>
      <c r="F139" s="135"/>
      <c r="G139" s="135"/>
      <c r="H139" s="135"/>
      <c r="I139" s="135"/>
      <c r="J139" s="135"/>
      <c r="K139" s="135"/>
      <c r="L139" s="135"/>
      <c r="M139" s="135"/>
      <c r="N139" s="135"/>
      <c r="O139" s="135"/>
      <c r="P139" s="135"/>
      <c r="Q139" s="135"/>
      <c r="R139" s="135"/>
      <c r="S139" s="135"/>
      <c r="T139" s="135"/>
      <c r="V139" s="135"/>
      <c r="W139" s="135"/>
      <c r="X139" s="135"/>
      <c r="Y139" s="135"/>
      <c r="Z139" s="135"/>
      <c r="AA139" s="135"/>
      <c r="AB139" s="135"/>
      <c r="AC139" s="135"/>
      <c r="AD139" s="135"/>
      <c r="AE139" s="135"/>
      <c r="AF139" s="135"/>
      <c r="AG139" s="135"/>
      <c r="AH139" s="135"/>
      <c r="AI139" s="135"/>
      <c r="AJ139" s="135"/>
      <c r="AK139" s="135"/>
      <c r="AL139" s="135"/>
      <c r="AM139" s="135"/>
      <c r="AN139" s="135"/>
      <c r="AO139" s="135"/>
      <c r="AP139" s="135"/>
      <c r="AQ139" s="135"/>
      <c r="AR139" s="135"/>
      <c r="AS139" s="135"/>
      <c r="AT139" s="135"/>
      <c r="AU139" s="135"/>
    </row>
    <row r="140" spans="1:47" ht="12.75" x14ac:dyDescent="0.2">
      <c r="A140" s="136"/>
      <c r="B140" s="135"/>
      <c r="C140" s="135"/>
      <c r="D140" s="135"/>
      <c r="E140" s="135"/>
      <c r="F140" s="135"/>
      <c r="G140" s="135"/>
      <c r="H140" s="135"/>
      <c r="I140" s="135"/>
      <c r="J140" s="135"/>
      <c r="K140" s="135"/>
      <c r="L140" s="135"/>
      <c r="M140" s="135"/>
      <c r="N140" s="135"/>
      <c r="O140" s="135"/>
      <c r="P140" s="135"/>
      <c r="Q140" s="135"/>
      <c r="R140" s="135"/>
      <c r="S140" s="135"/>
      <c r="T140" s="135"/>
      <c r="V140" s="135"/>
      <c r="W140" s="135"/>
      <c r="X140" s="135"/>
      <c r="Y140" s="135"/>
      <c r="Z140" s="135"/>
      <c r="AA140" s="135"/>
      <c r="AB140" s="135"/>
      <c r="AC140" s="135"/>
      <c r="AD140" s="135"/>
      <c r="AE140" s="135"/>
      <c r="AF140" s="135"/>
      <c r="AG140" s="135"/>
      <c r="AH140" s="135"/>
      <c r="AI140" s="135"/>
      <c r="AJ140" s="135"/>
      <c r="AK140" s="135"/>
      <c r="AL140" s="135"/>
      <c r="AM140" s="135"/>
      <c r="AN140" s="135"/>
      <c r="AO140" s="135"/>
      <c r="AP140" s="135"/>
      <c r="AQ140" s="135"/>
      <c r="AR140" s="135"/>
      <c r="AS140" s="135"/>
      <c r="AT140" s="135"/>
      <c r="AU140" s="135"/>
    </row>
    <row r="141" spans="1:47" ht="12.75" x14ac:dyDescent="0.2">
      <c r="A141" s="136"/>
      <c r="B141" s="135"/>
      <c r="C141" s="135"/>
      <c r="D141" s="135"/>
      <c r="E141" s="135"/>
      <c r="F141" s="135"/>
      <c r="G141" s="135"/>
      <c r="H141" s="135"/>
      <c r="I141" s="135"/>
      <c r="J141" s="135"/>
      <c r="K141" s="135"/>
      <c r="L141" s="135"/>
      <c r="M141" s="135"/>
      <c r="N141" s="135"/>
      <c r="O141" s="135"/>
      <c r="P141" s="135"/>
      <c r="Q141" s="135"/>
      <c r="R141" s="135"/>
      <c r="S141" s="135"/>
      <c r="T141" s="135"/>
      <c r="V141" s="135"/>
      <c r="W141" s="135"/>
      <c r="X141" s="135"/>
      <c r="Y141" s="135"/>
      <c r="Z141" s="135"/>
      <c r="AA141" s="135"/>
      <c r="AB141" s="135"/>
      <c r="AC141" s="135"/>
      <c r="AD141" s="135"/>
      <c r="AE141" s="135"/>
      <c r="AF141" s="135"/>
      <c r="AG141" s="135"/>
      <c r="AH141" s="135"/>
      <c r="AI141" s="135"/>
      <c r="AJ141" s="135"/>
      <c r="AK141" s="135"/>
      <c r="AL141" s="135"/>
      <c r="AM141" s="135"/>
      <c r="AN141" s="135"/>
      <c r="AO141" s="135"/>
      <c r="AP141" s="135"/>
      <c r="AQ141" s="135"/>
      <c r="AR141" s="135"/>
      <c r="AS141" s="135"/>
      <c r="AT141" s="135"/>
      <c r="AU141" s="135"/>
    </row>
    <row r="142" spans="1:47" ht="12.75" x14ac:dyDescent="0.2">
      <c r="A142" s="136"/>
      <c r="B142" s="135"/>
      <c r="C142" s="135"/>
      <c r="D142" s="135"/>
      <c r="E142" s="135"/>
      <c r="F142" s="135"/>
      <c r="G142" s="135"/>
      <c r="H142" s="135"/>
      <c r="I142" s="135"/>
      <c r="J142" s="135"/>
      <c r="K142" s="135"/>
      <c r="L142" s="135"/>
      <c r="M142" s="135"/>
      <c r="N142" s="135"/>
      <c r="O142" s="135"/>
      <c r="P142" s="135"/>
      <c r="Q142" s="135"/>
      <c r="R142" s="135"/>
      <c r="S142" s="135"/>
      <c r="T142" s="135"/>
      <c r="V142" s="135"/>
      <c r="W142" s="135"/>
      <c r="X142" s="135"/>
      <c r="Y142" s="135"/>
      <c r="Z142" s="135"/>
      <c r="AA142" s="135"/>
      <c r="AB142" s="135"/>
      <c r="AC142" s="135"/>
      <c r="AD142" s="135"/>
      <c r="AE142" s="135"/>
      <c r="AF142" s="135"/>
      <c r="AG142" s="135"/>
      <c r="AH142" s="135"/>
      <c r="AI142" s="135"/>
      <c r="AJ142" s="135"/>
      <c r="AK142" s="135"/>
      <c r="AL142" s="135"/>
      <c r="AM142" s="135"/>
      <c r="AN142" s="135"/>
      <c r="AO142" s="135"/>
      <c r="AP142" s="135"/>
      <c r="AQ142" s="135"/>
      <c r="AR142" s="135"/>
      <c r="AS142" s="135"/>
      <c r="AT142" s="135"/>
      <c r="AU142" s="135"/>
    </row>
    <row r="143" spans="1:47" ht="12.75" x14ac:dyDescent="0.2">
      <c r="A143" s="136"/>
      <c r="B143" s="135"/>
      <c r="C143" s="135"/>
      <c r="D143" s="135"/>
      <c r="E143" s="135"/>
      <c r="F143" s="135"/>
      <c r="G143" s="135"/>
      <c r="H143" s="135"/>
      <c r="I143" s="135"/>
      <c r="J143" s="135"/>
      <c r="K143" s="135"/>
      <c r="L143" s="135"/>
      <c r="M143" s="135"/>
      <c r="N143" s="135"/>
      <c r="O143" s="135"/>
      <c r="P143" s="135"/>
      <c r="Q143" s="135"/>
      <c r="R143" s="135"/>
      <c r="S143" s="135"/>
      <c r="T143" s="135"/>
      <c r="V143" s="135"/>
      <c r="W143" s="135"/>
      <c r="X143" s="135"/>
      <c r="Y143" s="135"/>
      <c r="Z143" s="135"/>
      <c r="AA143" s="135"/>
      <c r="AB143" s="135"/>
      <c r="AC143" s="135"/>
      <c r="AD143" s="135"/>
      <c r="AE143" s="135"/>
      <c r="AF143" s="135"/>
      <c r="AG143" s="135"/>
      <c r="AH143" s="135"/>
      <c r="AI143" s="135"/>
      <c r="AJ143" s="135"/>
      <c r="AK143" s="135"/>
      <c r="AL143" s="135"/>
      <c r="AM143" s="135"/>
      <c r="AN143" s="135"/>
      <c r="AO143" s="135"/>
      <c r="AP143" s="135"/>
      <c r="AQ143" s="135"/>
      <c r="AR143" s="135"/>
      <c r="AS143" s="135"/>
      <c r="AT143" s="135"/>
      <c r="AU143" s="135"/>
    </row>
    <row r="144" spans="1:47" ht="12.75" x14ac:dyDescent="0.2">
      <c r="A144" s="136"/>
      <c r="B144" s="135"/>
      <c r="C144" s="135"/>
      <c r="D144" s="135"/>
      <c r="E144" s="135"/>
      <c r="F144" s="135"/>
      <c r="G144" s="135"/>
      <c r="H144" s="135"/>
      <c r="I144" s="135"/>
      <c r="J144" s="135"/>
      <c r="K144" s="135"/>
      <c r="L144" s="135"/>
      <c r="M144" s="135"/>
      <c r="N144" s="135"/>
      <c r="O144" s="135"/>
      <c r="P144" s="135"/>
      <c r="Q144" s="135"/>
      <c r="R144" s="135"/>
      <c r="S144" s="135"/>
      <c r="T144" s="135"/>
      <c r="V144" s="135"/>
      <c r="W144" s="135"/>
      <c r="X144" s="135"/>
      <c r="Y144" s="135"/>
      <c r="Z144" s="135"/>
      <c r="AA144" s="135"/>
      <c r="AB144" s="135"/>
      <c r="AC144" s="135"/>
      <c r="AD144" s="135"/>
      <c r="AE144" s="135"/>
      <c r="AF144" s="135"/>
      <c r="AG144" s="135"/>
      <c r="AH144" s="135"/>
      <c r="AI144" s="135"/>
      <c r="AJ144" s="135"/>
      <c r="AK144" s="135"/>
      <c r="AL144" s="135"/>
      <c r="AM144" s="135"/>
      <c r="AN144" s="135"/>
      <c r="AO144" s="135"/>
      <c r="AP144" s="135"/>
      <c r="AQ144" s="135"/>
      <c r="AR144" s="135"/>
      <c r="AS144" s="135"/>
      <c r="AT144" s="135"/>
      <c r="AU144" s="135"/>
    </row>
    <row r="145" spans="1:47" ht="12.75" x14ac:dyDescent="0.2">
      <c r="A145" s="136"/>
      <c r="B145" s="135"/>
      <c r="C145" s="135"/>
      <c r="D145" s="135"/>
      <c r="E145" s="135"/>
      <c r="F145" s="135"/>
      <c r="G145" s="135"/>
      <c r="H145" s="135"/>
      <c r="I145" s="135"/>
      <c r="J145" s="135"/>
      <c r="K145" s="135"/>
      <c r="L145" s="135"/>
      <c r="M145" s="135"/>
      <c r="N145" s="135"/>
      <c r="O145" s="135"/>
      <c r="P145" s="135"/>
      <c r="Q145" s="135"/>
      <c r="R145" s="135"/>
      <c r="S145" s="135"/>
      <c r="T145" s="135"/>
      <c r="V145" s="135"/>
      <c r="W145" s="135"/>
      <c r="X145" s="135"/>
      <c r="Y145" s="135"/>
      <c r="Z145" s="135"/>
      <c r="AA145" s="135"/>
      <c r="AB145" s="135"/>
      <c r="AC145" s="135"/>
      <c r="AD145" s="135"/>
      <c r="AE145" s="135"/>
      <c r="AF145" s="135"/>
      <c r="AG145" s="135"/>
      <c r="AH145" s="135"/>
      <c r="AI145" s="135"/>
      <c r="AJ145" s="135"/>
      <c r="AK145" s="135"/>
      <c r="AL145" s="135"/>
      <c r="AM145" s="135"/>
      <c r="AN145" s="135"/>
      <c r="AO145" s="135"/>
      <c r="AP145" s="135"/>
      <c r="AQ145" s="135"/>
      <c r="AR145" s="135"/>
      <c r="AS145" s="135"/>
      <c r="AT145" s="135"/>
      <c r="AU145" s="135"/>
    </row>
    <row r="146" spans="1:47" ht="12.75" x14ac:dyDescent="0.2">
      <c r="A146" s="136"/>
      <c r="B146" s="135"/>
      <c r="C146" s="135"/>
      <c r="D146" s="135"/>
      <c r="E146" s="135"/>
      <c r="F146" s="135"/>
      <c r="G146" s="135"/>
      <c r="H146" s="135"/>
      <c r="I146" s="135"/>
      <c r="J146" s="135"/>
      <c r="K146" s="135"/>
      <c r="L146" s="135"/>
      <c r="M146" s="135"/>
      <c r="N146" s="135"/>
      <c r="O146" s="135"/>
      <c r="P146" s="135"/>
      <c r="Q146" s="135"/>
      <c r="R146" s="135"/>
      <c r="S146" s="135"/>
      <c r="T146" s="135"/>
      <c r="V146" s="135"/>
      <c r="W146" s="135"/>
      <c r="X146" s="135"/>
      <c r="Y146" s="135"/>
      <c r="Z146" s="135"/>
      <c r="AA146" s="135"/>
      <c r="AB146" s="135"/>
      <c r="AC146" s="135"/>
      <c r="AD146" s="135"/>
      <c r="AE146" s="135"/>
      <c r="AF146" s="135"/>
      <c r="AG146" s="135"/>
      <c r="AH146" s="135"/>
      <c r="AI146" s="135"/>
      <c r="AJ146" s="135"/>
      <c r="AK146" s="135"/>
      <c r="AL146" s="135"/>
      <c r="AM146" s="135"/>
      <c r="AN146" s="135"/>
      <c r="AO146" s="135"/>
      <c r="AP146" s="135"/>
      <c r="AQ146" s="135"/>
      <c r="AR146" s="135"/>
      <c r="AS146" s="135"/>
      <c r="AT146" s="135"/>
      <c r="AU146" s="135"/>
    </row>
    <row r="147" spans="1:47" ht="12.75" x14ac:dyDescent="0.2">
      <c r="A147" s="136"/>
      <c r="B147" s="135"/>
      <c r="C147" s="135"/>
      <c r="D147" s="135"/>
      <c r="E147" s="135"/>
      <c r="F147" s="135"/>
      <c r="G147" s="135"/>
      <c r="H147" s="135"/>
      <c r="I147" s="135"/>
      <c r="J147" s="135"/>
      <c r="K147" s="135"/>
      <c r="L147" s="135"/>
      <c r="M147" s="135"/>
      <c r="N147" s="135"/>
      <c r="O147" s="135"/>
      <c r="P147" s="135"/>
      <c r="Q147" s="135"/>
      <c r="R147" s="135"/>
      <c r="S147" s="135"/>
      <c r="T147" s="135"/>
      <c r="V147" s="135"/>
      <c r="W147" s="135"/>
      <c r="X147" s="135"/>
      <c r="Y147" s="135"/>
      <c r="Z147" s="135"/>
      <c r="AA147" s="135"/>
      <c r="AB147" s="135"/>
      <c r="AC147" s="135"/>
      <c r="AD147" s="135"/>
      <c r="AE147" s="135"/>
      <c r="AF147" s="135"/>
      <c r="AG147" s="135"/>
      <c r="AH147" s="135"/>
      <c r="AI147" s="135"/>
      <c r="AJ147" s="135"/>
      <c r="AK147" s="135"/>
      <c r="AL147" s="135"/>
      <c r="AM147" s="135"/>
      <c r="AN147" s="135"/>
      <c r="AO147" s="135"/>
      <c r="AP147" s="135"/>
      <c r="AQ147" s="135"/>
      <c r="AR147" s="135"/>
      <c r="AS147" s="135"/>
      <c r="AT147" s="135"/>
      <c r="AU147" s="135"/>
    </row>
    <row r="148" spans="1:47" ht="12.75" x14ac:dyDescent="0.2">
      <c r="A148" s="136"/>
      <c r="B148" s="135"/>
      <c r="C148" s="135"/>
      <c r="D148" s="135"/>
      <c r="E148" s="135"/>
      <c r="F148" s="135"/>
      <c r="G148" s="135"/>
      <c r="H148" s="135"/>
      <c r="I148" s="135"/>
      <c r="J148" s="135"/>
      <c r="K148" s="135"/>
      <c r="L148" s="135"/>
      <c r="M148" s="135"/>
      <c r="N148" s="135"/>
      <c r="O148" s="135"/>
      <c r="P148" s="135"/>
      <c r="Q148" s="135"/>
      <c r="R148" s="135"/>
      <c r="S148" s="135"/>
      <c r="T148" s="135"/>
      <c r="V148" s="135"/>
      <c r="W148" s="135"/>
      <c r="X148" s="135"/>
      <c r="Y148" s="135"/>
      <c r="Z148" s="135"/>
      <c r="AA148" s="135"/>
      <c r="AB148" s="135"/>
      <c r="AC148" s="135"/>
      <c r="AD148" s="135"/>
      <c r="AE148" s="135"/>
      <c r="AF148" s="135"/>
      <c r="AG148" s="135"/>
      <c r="AH148" s="135"/>
      <c r="AI148" s="135"/>
      <c r="AJ148" s="135"/>
      <c r="AK148" s="135"/>
      <c r="AL148" s="135"/>
      <c r="AM148" s="135"/>
      <c r="AN148" s="135"/>
      <c r="AO148" s="135"/>
      <c r="AP148" s="135"/>
      <c r="AQ148" s="135"/>
      <c r="AR148" s="135"/>
      <c r="AS148" s="135"/>
      <c r="AT148" s="135"/>
      <c r="AU148" s="135"/>
    </row>
    <row r="149" spans="1:47" ht="12.75" x14ac:dyDescent="0.2">
      <c r="A149" s="136"/>
      <c r="B149" s="135"/>
      <c r="C149" s="135"/>
      <c r="D149" s="135"/>
      <c r="E149" s="135"/>
      <c r="F149" s="135"/>
      <c r="G149" s="135"/>
      <c r="H149" s="135"/>
      <c r="I149" s="135"/>
      <c r="J149" s="135"/>
      <c r="K149" s="135"/>
      <c r="L149" s="135"/>
      <c r="M149" s="135"/>
      <c r="N149" s="135"/>
      <c r="O149" s="135"/>
      <c r="P149" s="135"/>
      <c r="Q149" s="135"/>
      <c r="R149" s="135"/>
      <c r="S149" s="135"/>
      <c r="T149" s="135"/>
      <c r="V149" s="135"/>
      <c r="W149" s="135"/>
      <c r="X149" s="135"/>
      <c r="Y149" s="135"/>
      <c r="Z149" s="135"/>
      <c r="AA149" s="135"/>
      <c r="AB149" s="135"/>
      <c r="AC149" s="135"/>
      <c r="AD149" s="135"/>
      <c r="AE149" s="135"/>
      <c r="AF149" s="135"/>
      <c r="AG149" s="135"/>
      <c r="AH149" s="135"/>
      <c r="AI149" s="135"/>
      <c r="AJ149" s="135"/>
      <c r="AK149" s="135"/>
      <c r="AL149" s="135"/>
      <c r="AM149" s="135"/>
      <c r="AN149" s="135"/>
      <c r="AO149" s="135"/>
      <c r="AP149" s="135"/>
      <c r="AQ149" s="135"/>
      <c r="AR149" s="135"/>
      <c r="AS149" s="135"/>
      <c r="AT149" s="135"/>
      <c r="AU149" s="135"/>
    </row>
    <row r="150" spans="1:47" ht="12.75" x14ac:dyDescent="0.2">
      <c r="A150" s="136"/>
      <c r="B150" s="135"/>
      <c r="C150" s="135"/>
      <c r="D150" s="135"/>
      <c r="E150" s="135"/>
      <c r="F150" s="135"/>
      <c r="G150" s="135"/>
      <c r="H150" s="135"/>
      <c r="I150" s="135"/>
      <c r="J150" s="135"/>
      <c r="K150" s="135"/>
      <c r="L150" s="135"/>
      <c r="M150" s="135"/>
      <c r="N150" s="135"/>
      <c r="O150" s="135"/>
      <c r="P150" s="135"/>
      <c r="Q150" s="135"/>
      <c r="R150" s="135"/>
      <c r="S150" s="135"/>
      <c r="T150" s="135"/>
      <c r="V150" s="135"/>
      <c r="W150" s="135"/>
      <c r="X150" s="135"/>
      <c r="Y150" s="135"/>
      <c r="Z150" s="135"/>
      <c r="AA150" s="135"/>
      <c r="AB150" s="135"/>
      <c r="AC150" s="135"/>
      <c r="AD150" s="135"/>
      <c r="AE150" s="135"/>
      <c r="AF150" s="135"/>
      <c r="AG150" s="135"/>
      <c r="AH150" s="135"/>
      <c r="AI150" s="135"/>
      <c r="AJ150" s="135"/>
      <c r="AK150" s="135"/>
      <c r="AL150" s="135"/>
      <c r="AM150" s="135"/>
      <c r="AN150" s="135"/>
      <c r="AO150" s="135"/>
      <c r="AP150" s="135"/>
      <c r="AQ150" s="135"/>
      <c r="AR150" s="135"/>
      <c r="AS150" s="135"/>
      <c r="AT150" s="135"/>
      <c r="AU150" s="135"/>
    </row>
    <row r="151" spans="1:47" ht="12.75" x14ac:dyDescent="0.2">
      <c r="A151" s="136"/>
      <c r="B151" s="135"/>
      <c r="C151" s="135"/>
      <c r="D151" s="135"/>
      <c r="E151" s="135"/>
      <c r="F151" s="135"/>
      <c r="G151" s="135"/>
      <c r="H151" s="135"/>
      <c r="I151" s="135"/>
      <c r="J151" s="135"/>
      <c r="K151" s="135"/>
      <c r="L151" s="135"/>
      <c r="M151" s="135"/>
      <c r="N151" s="135"/>
      <c r="O151" s="135"/>
      <c r="P151" s="135"/>
      <c r="Q151" s="135"/>
      <c r="R151" s="135"/>
      <c r="S151" s="135"/>
      <c r="T151" s="135"/>
      <c r="V151" s="135"/>
      <c r="W151" s="135"/>
      <c r="X151" s="135"/>
      <c r="Y151" s="135"/>
      <c r="Z151" s="135"/>
      <c r="AA151" s="135"/>
      <c r="AB151" s="135"/>
      <c r="AC151" s="135"/>
      <c r="AD151" s="135"/>
      <c r="AE151" s="135"/>
      <c r="AF151" s="135"/>
      <c r="AG151" s="135"/>
      <c r="AH151" s="135"/>
      <c r="AI151" s="135"/>
      <c r="AJ151" s="135"/>
      <c r="AK151" s="135"/>
      <c r="AL151" s="135"/>
      <c r="AM151" s="135"/>
      <c r="AN151" s="135"/>
      <c r="AO151" s="135"/>
      <c r="AP151" s="135"/>
      <c r="AQ151" s="135"/>
      <c r="AR151" s="135"/>
      <c r="AS151" s="135"/>
      <c r="AT151" s="135"/>
      <c r="AU151" s="135"/>
    </row>
    <row r="152" spans="1:47" ht="12.75" x14ac:dyDescent="0.2">
      <c r="A152" s="136"/>
      <c r="B152" s="135"/>
      <c r="C152" s="135"/>
      <c r="D152" s="135"/>
      <c r="E152" s="135"/>
      <c r="F152" s="135"/>
      <c r="G152" s="135"/>
      <c r="H152" s="135"/>
      <c r="I152" s="135"/>
      <c r="J152" s="135"/>
      <c r="K152" s="135"/>
      <c r="L152" s="135"/>
      <c r="M152" s="135"/>
      <c r="N152" s="135"/>
      <c r="O152" s="135"/>
      <c r="P152" s="135"/>
      <c r="Q152" s="135"/>
      <c r="R152" s="135"/>
      <c r="S152" s="135"/>
      <c r="T152" s="135"/>
      <c r="V152" s="135"/>
      <c r="W152" s="135"/>
      <c r="X152" s="135"/>
      <c r="Y152" s="135"/>
      <c r="Z152" s="135"/>
      <c r="AA152" s="135"/>
      <c r="AB152" s="135"/>
      <c r="AC152" s="135"/>
      <c r="AD152" s="135"/>
      <c r="AE152" s="135"/>
      <c r="AF152" s="135"/>
      <c r="AG152" s="135"/>
      <c r="AH152" s="135"/>
      <c r="AI152" s="135"/>
      <c r="AJ152" s="135"/>
      <c r="AK152" s="135"/>
      <c r="AL152" s="135"/>
      <c r="AM152" s="135"/>
      <c r="AN152" s="135"/>
      <c r="AO152" s="135"/>
      <c r="AP152" s="135"/>
      <c r="AQ152" s="135"/>
      <c r="AR152" s="135"/>
      <c r="AS152" s="135"/>
      <c r="AT152" s="135"/>
      <c r="AU152" s="135"/>
    </row>
    <row r="153" spans="1:47" ht="12.75" x14ac:dyDescent="0.2">
      <c r="A153" s="136"/>
      <c r="B153" s="135"/>
      <c r="C153" s="135"/>
      <c r="D153" s="135"/>
      <c r="E153" s="135"/>
      <c r="F153" s="135"/>
      <c r="G153" s="135"/>
      <c r="H153" s="135"/>
      <c r="I153" s="135"/>
      <c r="J153" s="135"/>
      <c r="K153" s="135"/>
      <c r="L153" s="135"/>
      <c r="M153" s="135"/>
      <c r="N153" s="135"/>
      <c r="O153" s="135"/>
      <c r="P153" s="135"/>
      <c r="Q153" s="135"/>
      <c r="R153" s="135"/>
      <c r="S153" s="135"/>
      <c r="T153" s="135"/>
      <c r="V153" s="135"/>
      <c r="W153" s="135"/>
      <c r="X153" s="135"/>
      <c r="Y153" s="135"/>
      <c r="Z153" s="135"/>
      <c r="AA153" s="135"/>
      <c r="AB153" s="135"/>
      <c r="AC153" s="135"/>
      <c r="AD153" s="135"/>
      <c r="AE153" s="135"/>
      <c r="AF153" s="135"/>
      <c r="AG153" s="135"/>
      <c r="AH153" s="135"/>
      <c r="AI153" s="135"/>
      <c r="AJ153" s="135"/>
      <c r="AK153" s="135"/>
      <c r="AL153" s="135"/>
      <c r="AM153" s="135"/>
      <c r="AN153" s="135"/>
      <c r="AO153" s="135"/>
      <c r="AP153" s="135"/>
      <c r="AQ153" s="135"/>
      <c r="AR153" s="135"/>
      <c r="AS153" s="135"/>
      <c r="AT153" s="135"/>
      <c r="AU153" s="135"/>
    </row>
    <row r="154" spans="1:47" ht="12.75" x14ac:dyDescent="0.2">
      <c r="A154" s="136"/>
      <c r="B154" s="135"/>
      <c r="C154" s="135"/>
      <c r="D154" s="135"/>
      <c r="E154" s="135"/>
      <c r="F154" s="135"/>
      <c r="G154" s="135"/>
      <c r="H154" s="135"/>
      <c r="I154" s="135"/>
      <c r="J154" s="135"/>
      <c r="K154" s="135"/>
      <c r="L154" s="135"/>
      <c r="M154" s="135"/>
      <c r="N154" s="135"/>
      <c r="O154" s="135"/>
      <c r="P154" s="135"/>
      <c r="Q154" s="135"/>
      <c r="R154" s="135"/>
      <c r="S154" s="135"/>
      <c r="T154" s="135"/>
      <c r="V154" s="135"/>
      <c r="W154" s="135"/>
      <c r="X154" s="135"/>
      <c r="Y154" s="135"/>
      <c r="Z154" s="135"/>
      <c r="AA154" s="135"/>
      <c r="AB154" s="135"/>
      <c r="AC154" s="135"/>
      <c r="AD154" s="135"/>
      <c r="AE154" s="135"/>
      <c r="AF154" s="135"/>
      <c r="AG154" s="135"/>
      <c r="AH154" s="135"/>
      <c r="AI154" s="135"/>
      <c r="AJ154" s="135"/>
      <c r="AK154" s="135"/>
      <c r="AL154" s="135"/>
      <c r="AM154" s="135"/>
      <c r="AN154" s="135"/>
      <c r="AO154" s="135"/>
      <c r="AP154" s="135"/>
      <c r="AQ154" s="135"/>
      <c r="AR154" s="135"/>
      <c r="AS154" s="135"/>
      <c r="AT154" s="135"/>
      <c r="AU154" s="135"/>
    </row>
    <row r="155" spans="1:47" ht="12.75" x14ac:dyDescent="0.2">
      <c r="A155" s="136"/>
      <c r="B155" s="135"/>
      <c r="C155" s="135"/>
      <c r="D155" s="135"/>
      <c r="E155" s="135"/>
      <c r="F155" s="135"/>
      <c r="G155" s="135"/>
      <c r="H155" s="135"/>
      <c r="I155" s="135"/>
      <c r="J155" s="135"/>
      <c r="K155" s="135"/>
      <c r="L155" s="135"/>
      <c r="M155" s="135"/>
      <c r="N155" s="135"/>
      <c r="O155" s="135"/>
      <c r="P155" s="135"/>
      <c r="Q155" s="135"/>
      <c r="R155" s="135"/>
      <c r="S155" s="135"/>
      <c r="T155" s="135"/>
      <c r="V155" s="135"/>
      <c r="W155" s="135"/>
      <c r="X155" s="135"/>
      <c r="Y155" s="135"/>
      <c r="Z155" s="135"/>
      <c r="AA155" s="135"/>
      <c r="AB155" s="135"/>
      <c r="AC155" s="135"/>
      <c r="AD155" s="135"/>
      <c r="AE155" s="135"/>
      <c r="AF155" s="135"/>
      <c r="AG155" s="135"/>
      <c r="AH155" s="135"/>
      <c r="AI155" s="135"/>
      <c r="AJ155" s="135"/>
      <c r="AK155" s="135"/>
      <c r="AL155" s="135"/>
      <c r="AM155" s="135"/>
      <c r="AN155" s="135"/>
      <c r="AO155" s="135"/>
      <c r="AP155" s="135"/>
      <c r="AQ155" s="135"/>
      <c r="AR155" s="135"/>
      <c r="AS155" s="135"/>
      <c r="AT155" s="135"/>
      <c r="AU155" s="135"/>
    </row>
    <row r="156" spans="1:47" ht="12.75" x14ac:dyDescent="0.2">
      <c r="A156" s="136"/>
      <c r="B156" s="135"/>
      <c r="C156" s="135"/>
      <c r="D156" s="135"/>
      <c r="E156" s="135"/>
      <c r="F156" s="135"/>
      <c r="G156" s="135"/>
      <c r="H156" s="135"/>
      <c r="I156" s="135"/>
      <c r="J156" s="135"/>
      <c r="K156" s="135"/>
      <c r="L156" s="135"/>
      <c r="M156" s="135"/>
      <c r="N156" s="135"/>
      <c r="O156" s="135"/>
      <c r="P156" s="135"/>
      <c r="Q156" s="135"/>
      <c r="R156" s="135"/>
      <c r="S156" s="135"/>
      <c r="T156" s="135"/>
      <c r="V156" s="135"/>
      <c r="W156" s="135"/>
      <c r="X156" s="135"/>
      <c r="Y156" s="135"/>
      <c r="Z156" s="135"/>
      <c r="AA156" s="135"/>
      <c r="AB156" s="135"/>
      <c r="AC156" s="135"/>
      <c r="AD156" s="135"/>
      <c r="AE156" s="135"/>
      <c r="AF156" s="135"/>
      <c r="AG156" s="135"/>
      <c r="AH156" s="135"/>
      <c r="AI156" s="135"/>
      <c r="AJ156" s="135"/>
      <c r="AK156" s="135"/>
      <c r="AL156" s="135"/>
      <c r="AM156" s="135"/>
      <c r="AN156" s="135"/>
      <c r="AO156" s="135"/>
      <c r="AP156" s="135"/>
      <c r="AQ156" s="135"/>
      <c r="AR156" s="135"/>
      <c r="AS156" s="135"/>
      <c r="AT156" s="135"/>
      <c r="AU156" s="135"/>
    </row>
    <row r="157" spans="1:47" ht="12.75" x14ac:dyDescent="0.2">
      <c r="A157" s="136"/>
      <c r="B157" s="135"/>
      <c r="C157" s="135"/>
      <c r="D157" s="135"/>
      <c r="E157" s="135"/>
      <c r="F157" s="135"/>
      <c r="G157" s="135"/>
      <c r="H157" s="135"/>
      <c r="I157" s="135"/>
      <c r="J157" s="135"/>
      <c r="K157" s="135"/>
      <c r="L157" s="135"/>
      <c r="M157" s="135"/>
      <c r="N157" s="135"/>
      <c r="O157" s="135"/>
      <c r="P157" s="135"/>
      <c r="Q157" s="135"/>
      <c r="R157" s="135"/>
      <c r="S157" s="135"/>
      <c r="T157" s="135"/>
      <c r="V157" s="135"/>
      <c r="W157" s="135"/>
      <c r="X157" s="135"/>
      <c r="Y157" s="135"/>
      <c r="Z157" s="135"/>
      <c r="AA157" s="135"/>
      <c r="AB157" s="135"/>
      <c r="AC157" s="135"/>
      <c r="AD157" s="135"/>
      <c r="AE157" s="135"/>
      <c r="AF157" s="135"/>
      <c r="AG157" s="135"/>
      <c r="AH157" s="135"/>
      <c r="AI157" s="135"/>
      <c r="AJ157" s="135"/>
      <c r="AK157" s="135"/>
      <c r="AL157" s="135"/>
      <c r="AM157" s="135"/>
      <c r="AN157" s="135"/>
      <c r="AO157" s="135"/>
      <c r="AP157" s="135"/>
      <c r="AQ157" s="135"/>
      <c r="AR157" s="135"/>
      <c r="AS157" s="135"/>
      <c r="AT157" s="135"/>
      <c r="AU157" s="135"/>
    </row>
    <row r="158" spans="1:47" ht="12.75" x14ac:dyDescent="0.2">
      <c r="A158" s="136"/>
      <c r="B158" s="135"/>
      <c r="C158" s="135"/>
      <c r="D158" s="135"/>
      <c r="E158" s="135"/>
      <c r="F158" s="135"/>
      <c r="G158" s="135"/>
      <c r="H158" s="135"/>
      <c r="I158" s="135"/>
      <c r="J158" s="135"/>
      <c r="K158" s="135"/>
      <c r="L158" s="135"/>
      <c r="M158" s="135"/>
      <c r="N158" s="135"/>
      <c r="O158" s="135"/>
      <c r="P158" s="135"/>
      <c r="Q158" s="135"/>
      <c r="R158" s="135"/>
      <c r="S158" s="135"/>
      <c r="T158" s="135"/>
      <c r="V158" s="135"/>
      <c r="W158" s="135"/>
      <c r="X158" s="135"/>
      <c r="Y158" s="135"/>
      <c r="Z158" s="135"/>
      <c r="AA158" s="135"/>
      <c r="AB158" s="135"/>
      <c r="AC158" s="135"/>
      <c r="AD158" s="135"/>
      <c r="AE158" s="135"/>
      <c r="AF158" s="135"/>
      <c r="AG158" s="135"/>
      <c r="AH158" s="135"/>
      <c r="AI158" s="135"/>
      <c r="AJ158" s="135"/>
      <c r="AK158" s="135"/>
      <c r="AL158" s="135"/>
      <c r="AM158" s="135"/>
      <c r="AN158" s="135"/>
      <c r="AO158" s="135"/>
      <c r="AP158" s="135"/>
      <c r="AQ158" s="135"/>
      <c r="AR158" s="135"/>
      <c r="AS158" s="135"/>
      <c r="AT158" s="135"/>
      <c r="AU158" s="135"/>
    </row>
    <row r="159" spans="1:47" ht="12.75" x14ac:dyDescent="0.2">
      <c r="A159" s="136"/>
      <c r="B159" s="135"/>
      <c r="C159" s="135"/>
      <c r="D159" s="135"/>
      <c r="E159" s="135"/>
      <c r="F159" s="135"/>
      <c r="G159" s="135"/>
      <c r="H159" s="135"/>
      <c r="I159" s="135"/>
      <c r="J159" s="135"/>
      <c r="K159" s="135"/>
      <c r="L159" s="135"/>
      <c r="M159" s="135"/>
      <c r="N159" s="135"/>
      <c r="O159" s="135"/>
      <c r="P159" s="135"/>
      <c r="Q159" s="135"/>
      <c r="R159" s="135"/>
      <c r="S159" s="135"/>
      <c r="T159" s="135"/>
      <c r="V159" s="135"/>
      <c r="W159" s="135"/>
      <c r="X159" s="135"/>
      <c r="Y159" s="135"/>
      <c r="Z159" s="135"/>
      <c r="AA159" s="135"/>
      <c r="AB159" s="135"/>
      <c r="AC159" s="135"/>
      <c r="AD159" s="135"/>
      <c r="AE159" s="135"/>
      <c r="AF159" s="135"/>
      <c r="AG159" s="135"/>
      <c r="AH159" s="135"/>
      <c r="AI159" s="135"/>
      <c r="AJ159" s="135"/>
      <c r="AK159" s="135"/>
      <c r="AL159" s="135"/>
      <c r="AM159" s="135"/>
      <c r="AN159" s="135"/>
      <c r="AO159" s="135"/>
      <c r="AP159" s="135"/>
      <c r="AQ159" s="135"/>
      <c r="AR159" s="135"/>
      <c r="AS159" s="135"/>
      <c r="AT159" s="135"/>
      <c r="AU159" s="135"/>
    </row>
    <row r="160" spans="1:47" ht="12.75" x14ac:dyDescent="0.2">
      <c r="A160" s="136"/>
      <c r="B160" s="135"/>
      <c r="C160" s="135"/>
      <c r="D160" s="135"/>
      <c r="E160" s="135"/>
      <c r="F160" s="135"/>
      <c r="G160" s="135"/>
      <c r="H160" s="135"/>
      <c r="I160" s="135"/>
      <c r="J160" s="135"/>
      <c r="K160" s="135"/>
      <c r="L160" s="135"/>
      <c r="M160" s="135"/>
      <c r="N160" s="135"/>
      <c r="O160" s="135"/>
      <c r="P160" s="135"/>
      <c r="Q160" s="135"/>
      <c r="R160" s="135"/>
      <c r="S160" s="135"/>
      <c r="T160" s="135"/>
      <c r="V160" s="135"/>
      <c r="W160" s="135"/>
      <c r="X160" s="135"/>
      <c r="Y160" s="135"/>
      <c r="Z160" s="135"/>
      <c r="AA160" s="135"/>
      <c r="AB160" s="135"/>
      <c r="AC160" s="135"/>
      <c r="AD160" s="135"/>
      <c r="AE160" s="135"/>
      <c r="AF160" s="135"/>
      <c r="AG160" s="135"/>
      <c r="AH160" s="135"/>
      <c r="AI160" s="135"/>
      <c r="AJ160" s="135"/>
      <c r="AK160" s="135"/>
      <c r="AL160" s="135"/>
      <c r="AM160" s="135"/>
      <c r="AN160" s="135"/>
      <c r="AO160" s="135"/>
      <c r="AP160" s="135"/>
      <c r="AQ160" s="135"/>
      <c r="AR160" s="135"/>
      <c r="AS160" s="135"/>
      <c r="AT160" s="135"/>
      <c r="AU160" s="135"/>
    </row>
    <row r="161" spans="1:47" ht="12.75" x14ac:dyDescent="0.2">
      <c r="A161" s="136"/>
      <c r="B161" s="135"/>
      <c r="C161" s="135"/>
      <c r="D161" s="135"/>
      <c r="E161" s="135"/>
      <c r="F161" s="135"/>
      <c r="G161" s="135"/>
      <c r="H161" s="135"/>
      <c r="I161" s="135"/>
      <c r="J161" s="135"/>
      <c r="K161" s="135"/>
      <c r="L161" s="135"/>
      <c r="M161" s="135"/>
      <c r="N161" s="135"/>
      <c r="O161" s="135"/>
      <c r="P161" s="135"/>
      <c r="Q161" s="135"/>
      <c r="R161" s="135"/>
      <c r="S161" s="135"/>
      <c r="T161" s="135"/>
      <c r="V161" s="135"/>
      <c r="W161" s="135"/>
      <c r="X161" s="135"/>
      <c r="Y161" s="135"/>
      <c r="Z161" s="135"/>
      <c r="AA161" s="135"/>
      <c r="AB161" s="135"/>
      <c r="AC161" s="135"/>
      <c r="AD161" s="135"/>
      <c r="AE161" s="135"/>
      <c r="AF161" s="135"/>
      <c r="AG161" s="135"/>
      <c r="AH161" s="135"/>
      <c r="AI161" s="135"/>
      <c r="AJ161" s="135"/>
      <c r="AK161" s="135"/>
      <c r="AL161" s="135"/>
      <c r="AM161" s="135"/>
      <c r="AN161" s="135"/>
      <c r="AO161" s="135"/>
      <c r="AP161" s="135"/>
      <c r="AQ161" s="135"/>
      <c r="AR161" s="135"/>
      <c r="AS161" s="135"/>
      <c r="AT161" s="135"/>
      <c r="AU161" s="135"/>
    </row>
    <row r="162" spans="1:47" ht="12.75" x14ac:dyDescent="0.2">
      <c r="A162" s="136"/>
      <c r="B162" s="135"/>
      <c r="C162" s="135"/>
      <c r="D162" s="135"/>
      <c r="E162" s="135"/>
      <c r="F162" s="135"/>
      <c r="G162" s="135"/>
      <c r="H162" s="135"/>
      <c r="I162" s="135"/>
      <c r="J162" s="135"/>
      <c r="K162" s="135"/>
      <c r="L162" s="135"/>
      <c r="M162" s="135"/>
      <c r="N162" s="135"/>
      <c r="O162" s="135"/>
      <c r="P162" s="135"/>
      <c r="Q162" s="135"/>
      <c r="R162" s="135"/>
      <c r="S162" s="135"/>
      <c r="T162" s="135"/>
      <c r="V162" s="135"/>
      <c r="W162" s="135"/>
      <c r="X162" s="135"/>
      <c r="Y162" s="135"/>
      <c r="Z162" s="135"/>
      <c r="AA162" s="135"/>
      <c r="AB162" s="135"/>
      <c r="AC162" s="135"/>
      <c r="AD162" s="135"/>
      <c r="AE162" s="135"/>
      <c r="AF162" s="135"/>
      <c r="AG162" s="135"/>
      <c r="AH162" s="135"/>
      <c r="AI162" s="135"/>
      <c r="AJ162" s="135"/>
      <c r="AK162" s="135"/>
      <c r="AL162" s="135"/>
      <c r="AM162" s="135"/>
      <c r="AN162" s="135"/>
      <c r="AO162" s="135"/>
      <c r="AP162" s="135"/>
      <c r="AQ162" s="135"/>
      <c r="AR162" s="135"/>
      <c r="AS162" s="135"/>
      <c r="AT162" s="135"/>
      <c r="AU162" s="135"/>
    </row>
    <row r="163" spans="1:47" ht="12.75" x14ac:dyDescent="0.2">
      <c r="A163" s="136"/>
      <c r="B163" s="135"/>
      <c r="C163" s="135"/>
      <c r="D163" s="135"/>
      <c r="E163" s="135"/>
      <c r="F163" s="135"/>
      <c r="G163" s="135"/>
      <c r="H163" s="135"/>
      <c r="I163" s="135"/>
      <c r="J163" s="135"/>
      <c r="K163" s="135"/>
      <c r="L163" s="135"/>
      <c r="M163" s="135"/>
      <c r="N163" s="135"/>
      <c r="O163" s="135"/>
      <c r="P163" s="135"/>
      <c r="Q163" s="135"/>
      <c r="R163" s="135"/>
      <c r="S163" s="135"/>
      <c r="T163" s="135"/>
      <c r="V163" s="135"/>
      <c r="W163" s="135"/>
      <c r="X163" s="135"/>
      <c r="Y163" s="135"/>
      <c r="Z163" s="135"/>
      <c r="AA163" s="135"/>
      <c r="AB163" s="135"/>
      <c r="AC163" s="135"/>
      <c r="AD163" s="135"/>
      <c r="AE163" s="135"/>
      <c r="AF163" s="135"/>
      <c r="AG163" s="135"/>
      <c r="AH163" s="135"/>
      <c r="AI163" s="135"/>
      <c r="AJ163" s="135"/>
      <c r="AK163" s="135"/>
      <c r="AL163" s="135"/>
      <c r="AM163" s="135"/>
      <c r="AN163" s="135"/>
      <c r="AO163" s="135"/>
      <c r="AP163" s="135"/>
      <c r="AQ163" s="135"/>
      <c r="AR163" s="135"/>
      <c r="AS163" s="135"/>
      <c r="AT163" s="135"/>
      <c r="AU163" s="135"/>
    </row>
    <row r="164" spans="1:47" ht="12.75" x14ac:dyDescent="0.2">
      <c r="A164" s="136"/>
      <c r="B164" s="135"/>
      <c r="C164" s="135"/>
      <c r="D164" s="135"/>
      <c r="E164" s="135"/>
      <c r="F164" s="135"/>
      <c r="G164" s="135"/>
      <c r="H164" s="135"/>
      <c r="I164" s="135"/>
      <c r="J164" s="135"/>
      <c r="K164" s="135"/>
      <c r="L164" s="135"/>
      <c r="M164" s="135"/>
      <c r="N164" s="135"/>
      <c r="O164" s="135"/>
      <c r="P164" s="135"/>
      <c r="Q164" s="135"/>
      <c r="R164" s="135"/>
      <c r="S164" s="135"/>
      <c r="T164" s="135"/>
      <c r="V164" s="135"/>
      <c r="W164" s="135"/>
      <c r="X164" s="135"/>
      <c r="Y164" s="135"/>
      <c r="Z164" s="135"/>
      <c r="AA164" s="135"/>
      <c r="AB164" s="135"/>
      <c r="AC164" s="135"/>
      <c r="AD164" s="135"/>
      <c r="AE164" s="135"/>
      <c r="AF164" s="135"/>
      <c r="AG164" s="135"/>
      <c r="AH164" s="135"/>
      <c r="AI164" s="135"/>
      <c r="AJ164" s="135"/>
      <c r="AK164" s="135"/>
      <c r="AL164" s="135"/>
      <c r="AM164" s="135"/>
      <c r="AN164" s="135"/>
      <c r="AO164" s="135"/>
      <c r="AP164" s="135"/>
      <c r="AQ164" s="135"/>
      <c r="AR164" s="135"/>
      <c r="AS164" s="135"/>
      <c r="AT164" s="135"/>
      <c r="AU164" s="135"/>
    </row>
  </sheetData>
  <customSheetViews>
    <customSheetView guid="{C290BBE0-3C98-461A-94BD-C632345D89F6}" scale="80" hiddenRows="1" hiddenColumns="1" topLeftCell="A61">
      <selection activeCell="E93" sqref="E93"/>
      <pageMargins left="0.70866141732283472" right="0.70866141732283472" top="0.38" bottom="0.42" header="0.31496062992125984" footer="0.31496062992125984"/>
      <pageSetup paperSize="8" scale="59" orientation="landscape" r:id="rId1"/>
    </customSheetView>
    <customSheetView guid="{39B71E68-BF27-4D0E-9B8B-6F4286FA19B0}" scale="60" showPageBreaks="1" hiddenRows="1" hiddenColumns="1" view="pageBreakPreview" topLeftCell="A13">
      <selection activeCell="J44" sqref="J44"/>
      <pageMargins left="0.70866141732283472" right="0.70866141732283472" top="0.39370078740157483" bottom="0.43307086614173229" header="0.31496062992125984" footer="0.31496062992125984"/>
      <pageSetup paperSize="8" scale="40" pageOrder="overThenDown" orientation="landscape" r:id="rId2"/>
    </customSheetView>
  </customSheetViews>
  <mergeCells count="16">
    <mergeCell ref="A13:H13"/>
    <mergeCell ref="A5:H5"/>
    <mergeCell ref="A7:H7"/>
    <mergeCell ref="A9:H9"/>
    <mergeCell ref="A10:H10"/>
    <mergeCell ref="A12:H12"/>
    <mergeCell ref="D27:F27"/>
    <mergeCell ref="G27:H27"/>
    <mergeCell ref="A98:L98"/>
    <mergeCell ref="D28:F28"/>
    <mergeCell ref="G28:H28"/>
    <mergeCell ref="A15:H15"/>
    <mergeCell ref="A16:H16"/>
    <mergeCell ref="A18:H18"/>
    <mergeCell ref="D26:F26"/>
    <mergeCell ref="G26:H26"/>
  </mergeCells>
  <printOptions horizontalCentered="1"/>
  <pageMargins left="0.23622047244094491" right="0.23622047244094491" top="0.74803149606299213" bottom="0.74803149606299213" header="0.31496062992125984" footer="0.31496062992125984"/>
  <pageSetup paperSize="8" scale="34" fitToHeight="3" pageOrder="overThenDown" orientation="landscape"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49" zoomScaleSheetLayoutView="100" workbookViewId="0">
      <selection activeCell="B39" sqref="B39"/>
    </sheetView>
  </sheetViews>
  <sheetFormatPr defaultRowHeight="15.75" x14ac:dyDescent="0.25"/>
  <cols>
    <col min="1" max="1" width="9.140625" style="42"/>
    <col min="2" max="2" width="37.7109375" style="42" customWidth="1"/>
    <col min="3" max="4" width="14" style="42" customWidth="1"/>
    <col min="5" max="6" width="14" style="42" hidden="1" customWidth="1"/>
    <col min="7" max="9" width="14" style="42" customWidth="1"/>
    <col min="10" max="10" width="18.28515625" style="42" customWidth="1"/>
    <col min="11" max="11" width="26.7109375" style="42" customWidth="1"/>
    <col min="12" max="12" width="32.28515625" style="42" customWidth="1"/>
    <col min="13" max="252" width="9.140625" style="42"/>
    <col min="253" max="253" width="37.7109375" style="42" customWidth="1"/>
    <col min="254" max="254" width="9.140625" style="42"/>
    <col min="255" max="255" width="12.85546875" style="42" customWidth="1"/>
    <col min="256" max="257" width="9.140625" style="42" hidden="1" customWidth="1"/>
    <col min="258" max="258" width="18.28515625" style="42" customWidth="1"/>
    <col min="259" max="259" width="64.85546875" style="42" customWidth="1"/>
    <col min="260" max="263" width="9.140625" style="42"/>
    <col min="264" max="264" width="14.85546875" style="42" customWidth="1"/>
    <col min="265" max="508" width="9.140625" style="42"/>
    <col min="509" max="509" width="37.7109375" style="42" customWidth="1"/>
    <col min="510" max="510" width="9.140625" style="42"/>
    <col min="511" max="511" width="12.85546875" style="42" customWidth="1"/>
    <col min="512" max="513" width="9.140625" style="42" hidden="1" customWidth="1"/>
    <col min="514" max="514" width="18.28515625" style="42" customWidth="1"/>
    <col min="515" max="515" width="64.85546875" style="42" customWidth="1"/>
    <col min="516" max="519" width="9.140625" style="42"/>
    <col min="520" max="520" width="14.85546875" style="42" customWidth="1"/>
    <col min="521" max="764" width="9.140625" style="42"/>
    <col min="765" max="765" width="37.7109375" style="42" customWidth="1"/>
    <col min="766" max="766" width="9.140625" style="42"/>
    <col min="767" max="767" width="12.85546875" style="42" customWidth="1"/>
    <col min="768" max="769" width="9.140625" style="42" hidden="1" customWidth="1"/>
    <col min="770" max="770" width="18.28515625" style="42" customWidth="1"/>
    <col min="771" max="771" width="64.85546875" style="42" customWidth="1"/>
    <col min="772" max="775" width="9.140625" style="42"/>
    <col min="776" max="776" width="14.85546875" style="42" customWidth="1"/>
    <col min="777" max="1020" width="9.140625" style="42"/>
    <col min="1021" max="1021" width="37.7109375" style="42" customWidth="1"/>
    <col min="1022" max="1022" width="9.140625" style="42"/>
    <col min="1023" max="1023" width="12.85546875" style="42" customWidth="1"/>
    <col min="1024" max="1025" width="9.140625" style="42" hidden="1" customWidth="1"/>
    <col min="1026" max="1026" width="18.28515625" style="42" customWidth="1"/>
    <col min="1027" max="1027" width="64.85546875" style="42" customWidth="1"/>
    <col min="1028" max="1031" width="9.140625" style="42"/>
    <col min="1032" max="1032" width="14.85546875" style="42" customWidth="1"/>
    <col min="1033" max="1276" width="9.140625" style="42"/>
    <col min="1277" max="1277" width="37.7109375" style="42" customWidth="1"/>
    <col min="1278" max="1278" width="9.140625" style="42"/>
    <col min="1279" max="1279" width="12.85546875" style="42" customWidth="1"/>
    <col min="1280" max="1281" width="9.140625" style="42" hidden="1" customWidth="1"/>
    <col min="1282" max="1282" width="18.28515625" style="42" customWidth="1"/>
    <col min="1283" max="1283" width="64.85546875" style="42" customWidth="1"/>
    <col min="1284" max="1287" width="9.140625" style="42"/>
    <col min="1288" max="1288" width="14.85546875" style="42" customWidth="1"/>
    <col min="1289" max="1532" width="9.140625" style="42"/>
    <col min="1533" max="1533" width="37.7109375" style="42" customWidth="1"/>
    <col min="1534" max="1534" width="9.140625" style="42"/>
    <col min="1535" max="1535" width="12.85546875" style="42" customWidth="1"/>
    <col min="1536" max="1537" width="9.140625" style="42" hidden="1" customWidth="1"/>
    <col min="1538" max="1538" width="18.28515625" style="42" customWidth="1"/>
    <col min="1539" max="1539" width="64.85546875" style="42" customWidth="1"/>
    <col min="1540" max="1543" width="9.140625" style="42"/>
    <col min="1544" max="1544" width="14.85546875" style="42" customWidth="1"/>
    <col min="1545" max="1788" width="9.140625" style="42"/>
    <col min="1789" max="1789" width="37.7109375" style="42" customWidth="1"/>
    <col min="1790" max="1790" width="9.140625" style="42"/>
    <col min="1791" max="1791" width="12.85546875" style="42" customWidth="1"/>
    <col min="1792" max="1793" width="9.140625" style="42" hidden="1" customWidth="1"/>
    <col min="1794" max="1794" width="18.28515625" style="42" customWidth="1"/>
    <col min="1795" max="1795" width="64.85546875" style="42" customWidth="1"/>
    <col min="1796" max="1799" width="9.140625" style="42"/>
    <col min="1800" max="1800" width="14.85546875" style="42" customWidth="1"/>
    <col min="1801" max="2044" width="9.140625" style="42"/>
    <col min="2045" max="2045" width="37.7109375" style="42" customWidth="1"/>
    <col min="2046" max="2046" width="9.140625" style="42"/>
    <col min="2047" max="2047" width="12.85546875" style="42" customWidth="1"/>
    <col min="2048" max="2049" width="9.140625" style="42" hidden="1" customWidth="1"/>
    <col min="2050" max="2050" width="18.28515625" style="42" customWidth="1"/>
    <col min="2051" max="2051" width="64.85546875" style="42" customWidth="1"/>
    <col min="2052" max="2055" width="9.140625" style="42"/>
    <col min="2056" max="2056" width="14.85546875" style="42" customWidth="1"/>
    <col min="2057" max="2300" width="9.140625" style="42"/>
    <col min="2301" max="2301" width="37.7109375" style="42" customWidth="1"/>
    <col min="2302" max="2302" width="9.140625" style="42"/>
    <col min="2303" max="2303" width="12.85546875" style="42" customWidth="1"/>
    <col min="2304" max="2305" width="9.140625" style="42" hidden="1" customWidth="1"/>
    <col min="2306" max="2306" width="18.28515625" style="42" customWidth="1"/>
    <col min="2307" max="2307" width="64.85546875" style="42" customWidth="1"/>
    <col min="2308" max="2311" width="9.140625" style="42"/>
    <col min="2312" max="2312" width="14.85546875" style="42" customWidth="1"/>
    <col min="2313" max="2556" width="9.140625" style="42"/>
    <col min="2557" max="2557" width="37.7109375" style="42" customWidth="1"/>
    <col min="2558" max="2558" width="9.140625" style="42"/>
    <col min="2559" max="2559" width="12.85546875" style="42" customWidth="1"/>
    <col min="2560" max="2561" width="9.140625" style="42" hidden="1" customWidth="1"/>
    <col min="2562" max="2562" width="18.28515625" style="42" customWidth="1"/>
    <col min="2563" max="2563" width="64.85546875" style="42" customWidth="1"/>
    <col min="2564" max="2567" width="9.140625" style="42"/>
    <col min="2568" max="2568" width="14.85546875" style="42" customWidth="1"/>
    <col min="2569" max="2812" width="9.140625" style="42"/>
    <col min="2813" max="2813" width="37.7109375" style="42" customWidth="1"/>
    <col min="2814" max="2814" width="9.140625" style="42"/>
    <col min="2815" max="2815" width="12.85546875" style="42" customWidth="1"/>
    <col min="2816" max="2817" width="9.140625" style="42" hidden="1" customWidth="1"/>
    <col min="2818" max="2818" width="18.28515625" style="42" customWidth="1"/>
    <col min="2819" max="2819" width="64.85546875" style="42" customWidth="1"/>
    <col min="2820" max="2823" width="9.140625" style="42"/>
    <col min="2824" max="2824" width="14.85546875" style="42" customWidth="1"/>
    <col min="2825" max="3068" width="9.140625" style="42"/>
    <col min="3069" max="3069" width="37.7109375" style="42" customWidth="1"/>
    <col min="3070" max="3070" width="9.140625" style="42"/>
    <col min="3071" max="3071" width="12.85546875" style="42" customWidth="1"/>
    <col min="3072" max="3073" width="9.140625" style="42" hidden="1" customWidth="1"/>
    <col min="3074" max="3074" width="18.28515625" style="42" customWidth="1"/>
    <col min="3075" max="3075" width="64.85546875" style="42" customWidth="1"/>
    <col min="3076" max="3079" width="9.140625" style="42"/>
    <col min="3080" max="3080" width="14.85546875" style="42" customWidth="1"/>
    <col min="3081" max="3324" width="9.140625" style="42"/>
    <col min="3325" max="3325" width="37.7109375" style="42" customWidth="1"/>
    <col min="3326" max="3326" width="9.140625" style="42"/>
    <col min="3327" max="3327" width="12.85546875" style="42" customWidth="1"/>
    <col min="3328" max="3329" width="9.140625" style="42" hidden="1" customWidth="1"/>
    <col min="3330" max="3330" width="18.28515625" style="42" customWidth="1"/>
    <col min="3331" max="3331" width="64.85546875" style="42" customWidth="1"/>
    <col min="3332" max="3335" width="9.140625" style="42"/>
    <col min="3336" max="3336" width="14.85546875" style="42" customWidth="1"/>
    <col min="3337" max="3580" width="9.140625" style="42"/>
    <col min="3581" max="3581" width="37.7109375" style="42" customWidth="1"/>
    <col min="3582" max="3582" width="9.140625" style="42"/>
    <col min="3583" max="3583" width="12.85546875" style="42" customWidth="1"/>
    <col min="3584" max="3585" width="9.140625" style="42" hidden="1" customWidth="1"/>
    <col min="3586" max="3586" width="18.28515625" style="42" customWidth="1"/>
    <col min="3587" max="3587" width="64.85546875" style="42" customWidth="1"/>
    <col min="3588" max="3591" width="9.140625" style="42"/>
    <col min="3592" max="3592" width="14.85546875" style="42" customWidth="1"/>
    <col min="3593" max="3836" width="9.140625" style="42"/>
    <col min="3837" max="3837" width="37.7109375" style="42" customWidth="1"/>
    <col min="3838" max="3838" width="9.140625" style="42"/>
    <col min="3839" max="3839" width="12.85546875" style="42" customWidth="1"/>
    <col min="3840" max="3841" width="9.140625" style="42" hidden="1" customWidth="1"/>
    <col min="3842" max="3842" width="18.28515625" style="42" customWidth="1"/>
    <col min="3843" max="3843" width="64.85546875" style="42" customWidth="1"/>
    <col min="3844" max="3847" width="9.140625" style="42"/>
    <col min="3848" max="3848" width="14.85546875" style="42" customWidth="1"/>
    <col min="3849" max="4092" width="9.140625" style="42"/>
    <col min="4093" max="4093" width="37.7109375" style="42" customWidth="1"/>
    <col min="4094" max="4094" width="9.140625" style="42"/>
    <col min="4095" max="4095" width="12.85546875" style="42" customWidth="1"/>
    <col min="4096" max="4097" width="9.140625" style="42" hidden="1" customWidth="1"/>
    <col min="4098" max="4098" width="18.28515625" style="42" customWidth="1"/>
    <col min="4099" max="4099" width="64.85546875" style="42" customWidth="1"/>
    <col min="4100" max="4103" width="9.140625" style="42"/>
    <col min="4104" max="4104" width="14.85546875" style="42" customWidth="1"/>
    <col min="4105" max="4348" width="9.140625" style="42"/>
    <col min="4349" max="4349" width="37.7109375" style="42" customWidth="1"/>
    <col min="4350" max="4350" width="9.140625" style="42"/>
    <col min="4351" max="4351" width="12.85546875" style="42" customWidth="1"/>
    <col min="4352" max="4353" width="9.140625" style="42" hidden="1" customWidth="1"/>
    <col min="4354" max="4354" width="18.28515625" style="42" customWidth="1"/>
    <col min="4355" max="4355" width="64.85546875" style="42" customWidth="1"/>
    <col min="4356" max="4359" width="9.140625" style="42"/>
    <col min="4360" max="4360" width="14.85546875" style="42" customWidth="1"/>
    <col min="4361" max="4604" width="9.140625" style="42"/>
    <col min="4605" max="4605" width="37.7109375" style="42" customWidth="1"/>
    <col min="4606" max="4606" width="9.140625" style="42"/>
    <col min="4607" max="4607" width="12.85546875" style="42" customWidth="1"/>
    <col min="4608" max="4609" width="9.140625" style="42" hidden="1" customWidth="1"/>
    <col min="4610" max="4610" width="18.28515625" style="42" customWidth="1"/>
    <col min="4611" max="4611" width="64.85546875" style="42" customWidth="1"/>
    <col min="4612" max="4615" width="9.140625" style="42"/>
    <col min="4616" max="4616" width="14.85546875" style="42" customWidth="1"/>
    <col min="4617" max="4860" width="9.140625" style="42"/>
    <col min="4861" max="4861" width="37.7109375" style="42" customWidth="1"/>
    <col min="4862" max="4862" width="9.140625" style="42"/>
    <col min="4863" max="4863" width="12.85546875" style="42" customWidth="1"/>
    <col min="4864" max="4865" width="9.140625" style="42" hidden="1" customWidth="1"/>
    <col min="4866" max="4866" width="18.28515625" style="42" customWidth="1"/>
    <col min="4867" max="4867" width="64.85546875" style="42" customWidth="1"/>
    <col min="4868" max="4871" width="9.140625" style="42"/>
    <col min="4872" max="4872" width="14.85546875" style="42" customWidth="1"/>
    <col min="4873" max="5116" width="9.140625" style="42"/>
    <col min="5117" max="5117" width="37.7109375" style="42" customWidth="1"/>
    <col min="5118" max="5118" width="9.140625" style="42"/>
    <col min="5119" max="5119" width="12.85546875" style="42" customWidth="1"/>
    <col min="5120" max="5121" width="9.140625" style="42" hidden="1" customWidth="1"/>
    <col min="5122" max="5122" width="18.28515625" style="42" customWidth="1"/>
    <col min="5123" max="5123" width="64.85546875" style="42" customWidth="1"/>
    <col min="5124" max="5127" width="9.140625" style="42"/>
    <col min="5128" max="5128" width="14.85546875" style="42" customWidth="1"/>
    <col min="5129" max="5372" width="9.140625" style="42"/>
    <col min="5373" max="5373" width="37.7109375" style="42" customWidth="1"/>
    <col min="5374" max="5374" width="9.140625" style="42"/>
    <col min="5375" max="5375" width="12.85546875" style="42" customWidth="1"/>
    <col min="5376" max="5377" width="9.140625" style="42" hidden="1" customWidth="1"/>
    <col min="5378" max="5378" width="18.28515625" style="42" customWidth="1"/>
    <col min="5379" max="5379" width="64.85546875" style="42" customWidth="1"/>
    <col min="5380" max="5383" width="9.140625" style="42"/>
    <col min="5384" max="5384" width="14.85546875" style="42" customWidth="1"/>
    <col min="5385" max="5628" width="9.140625" style="42"/>
    <col min="5629" max="5629" width="37.7109375" style="42" customWidth="1"/>
    <col min="5630" max="5630" width="9.140625" style="42"/>
    <col min="5631" max="5631" width="12.85546875" style="42" customWidth="1"/>
    <col min="5632" max="5633" width="9.140625" style="42" hidden="1" customWidth="1"/>
    <col min="5634" max="5634" width="18.28515625" style="42" customWidth="1"/>
    <col min="5635" max="5635" width="64.85546875" style="42" customWidth="1"/>
    <col min="5636" max="5639" width="9.140625" style="42"/>
    <col min="5640" max="5640" width="14.85546875" style="42" customWidth="1"/>
    <col min="5641" max="5884" width="9.140625" style="42"/>
    <col min="5885" max="5885" width="37.7109375" style="42" customWidth="1"/>
    <col min="5886" max="5886" width="9.140625" style="42"/>
    <col min="5887" max="5887" width="12.85546875" style="42" customWidth="1"/>
    <col min="5888" max="5889" width="9.140625" style="42" hidden="1" customWidth="1"/>
    <col min="5890" max="5890" width="18.28515625" style="42" customWidth="1"/>
    <col min="5891" max="5891" width="64.85546875" style="42" customWidth="1"/>
    <col min="5892" max="5895" width="9.140625" style="42"/>
    <col min="5896" max="5896" width="14.85546875" style="42" customWidth="1"/>
    <col min="5897" max="6140" width="9.140625" style="42"/>
    <col min="6141" max="6141" width="37.7109375" style="42" customWidth="1"/>
    <col min="6142" max="6142" width="9.140625" style="42"/>
    <col min="6143" max="6143" width="12.85546875" style="42" customWidth="1"/>
    <col min="6144" max="6145" width="9.140625" style="42" hidden="1" customWidth="1"/>
    <col min="6146" max="6146" width="18.28515625" style="42" customWidth="1"/>
    <col min="6147" max="6147" width="64.85546875" style="42" customWidth="1"/>
    <col min="6148" max="6151" width="9.140625" style="42"/>
    <col min="6152" max="6152" width="14.85546875" style="42" customWidth="1"/>
    <col min="6153" max="6396" width="9.140625" style="42"/>
    <col min="6397" max="6397" width="37.7109375" style="42" customWidth="1"/>
    <col min="6398" max="6398" width="9.140625" style="42"/>
    <col min="6399" max="6399" width="12.85546875" style="42" customWidth="1"/>
    <col min="6400" max="6401" width="9.140625" style="42" hidden="1" customWidth="1"/>
    <col min="6402" max="6402" width="18.28515625" style="42" customWidth="1"/>
    <col min="6403" max="6403" width="64.85546875" style="42" customWidth="1"/>
    <col min="6404" max="6407" width="9.140625" style="42"/>
    <col min="6408" max="6408" width="14.85546875" style="42" customWidth="1"/>
    <col min="6409" max="6652" width="9.140625" style="42"/>
    <col min="6653" max="6653" width="37.7109375" style="42" customWidth="1"/>
    <col min="6654" max="6654" width="9.140625" style="42"/>
    <col min="6655" max="6655" width="12.85546875" style="42" customWidth="1"/>
    <col min="6656" max="6657" width="9.140625" style="42" hidden="1" customWidth="1"/>
    <col min="6658" max="6658" width="18.28515625" style="42" customWidth="1"/>
    <col min="6659" max="6659" width="64.85546875" style="42" customWidth="1"/>
    <col min="6660" max="6663" width="9.140625" style="42"/>
    <col min="6664" max="6664" width="14.85546875" style="42" customWidth="1"/>
    <col min="6665" max="6908" width="9.140625" style="42"/>
    <col min="6909" max="6909" width="37.7109375" style="42" customWidth="1"/>
    <col min="6910" max="6910" width="9.140625" style="42"/>
    <col min="6911" max="6911" width="12.85546875" style="42" customWidth="1"/>
    <col min="6912" max="6913" width="9.140625" style="42" hidden="1" customWidth="1"/>
    <col min="6914" max="6914" width="18.28515625" style="42" customWidth="1"/>
    <col min="6915" max="6915" width="64.85546875" style="42" customWidth="1"/>
    <col min="6916" max="6919" width="9.140625" style="42"/>
    <col min="6920" max="6920" width="14.85546875" style="42" customWidth="1"/>
    <col min="6921" max="7164" width="9.140625" style="42"/>
    <col min="7165" max="7165" width="37.7109375" style="42" customWidth="1"/>
    <col min="7166" max="7166" width="9.140625" style="42"/>
    <col min="7167" max="7167" width="12.85546875" style="42" customWidth="1"/>
    <col min="7168" max="7169" width="9.140625" style="42" hidden="1" customWidth="1"/>
    <col min="7170" max="7170" width="18.28515625" style="42" customWidth="1"/>
    <col min="7171" max="7171" width="64.85546875" style="42" customWidth="1"/>
    <col min="7172" max="7175" width="9.140625" style="42"/>
    <col min="7176" max="7176" width="14.85546875" style="42" customWidth="1"/>
    <col min="7177" max="7420" width="9.140625" style="42"/>
    <col min="7421" max="7421" width="37.7109375" style="42" customWidth="1"/>
    <col min="7422" max="7422" width="9.140625" style="42"/>
    <col min="7423" max="7423" width="12.85546875" style="42" customWidth="1"/>
    <col min="7424" max="7425" width="9.140625" style="42" hidden="1" customWidth="1"/>
    <col min="7426" max="7426" width="18.28515625" style="42" customWidth="1"/>
    <col min="7427" max="7427" width="64.85546875" style="42" customWidth="1"/>
    <col min="7428" max="7431" width="9.140625" style="42"/>
    <col min="7432" max="7432" width="14.85546875" style="42" customWidth="1"/>
    <col min="7433" max="7676" width="9.140625" style="42"/>
    <col min="7677" max="7677" width="37.7109375" style="42" customWidth="1"/>
    <col min="7678" max="7678" width="9.140625" style="42"/>
    <col min="7679" max="7679" width="12.85546875" style="42" customWidth="1"/>
    <col min="7680" max="7681" width="9.140625" style="42" hidden="1" customWidth="1"/>
    <col min="7682" max="7682" width="18.28515625" style="42" customWidth="1"/>
    <col min="7683" max="7683" width="64.85546875" style="42" customWidth="1"/>
    <col min="7684" max="7687" width="9.140625" style="42"/>
    <col min="7688" max="7688" width="14.85546875" style="42" customWidth="1"/>
    <col min="7689" max="7932" width="9.140625" style="42"/>
    <col min="7933" max="7933" width="37.7109375" style="42" customWidth="1"/>
    <col min="7934" max="7934" width="9.140625" style="42"/>
    <col min="7935" max="7935" width="12.85546875" style="42" customWidth="1"/>
    <col min="7936" max="7937" width="9.140625" style="42" hidden="1" customWidth="1"/>
    <col min="7938" max="7938" width="18.28515625" style="42" customWidth="1"/>
    <col min="7939" max="7939" width="64.85546875" style="42" customWidth="1"/>
    <col min="7940" max="7943" width="9.140625" style="42"/>
    <col min="7944" max="7944" width="14.85546875" style="42" customWidth="1"/>
    <col min="7945" max="8188" width="9.140625" style="42"/>
    <col min="8189" max="8189" width="37.7109375" style="42" customWidth="1"/>
    <col min="8190" max="8190" width="9.140625" style="42"/>
    <col min="8191" max="8191" width="12.85546875" style="42" customWidth="1"/>
    <col min="8192" max="8193" width="9.140625" style="42" hidden="1" customWidth="1"/>
    <col min="8194" max="8194" width="18.28515625" style="42" customWidth="1"/>
    <col min="8195" max="8195" width="64.85546875" style="42" customWidth="1"/>
    <col min="8196" max="8199" width="9.140625" style="42"/>
    <col min="8200" max="8200" width="14.85546875" style="42" customWidth="1"/>
    <col min="8201" max="8444" width="9.140625" style="42"/>
    <col min="8445" max="8445" width="37.7109375" style="42" customWidth="1"/>
    <col min="8446" max="8446" width="9.140625" style="42"/>
    <col min="8447" max="8447" width="12.85546875" style="42" customWidth="1"/>
    <col min="8448" max="8449" width="9.140625" style="42" hidden="1" customWidth="1"/>
    <col min="8450" max="8450" width="18.28515625" style="42" customWidth="1"/>
    <col min="8451" max="8451" width="64.85546875" style="42" customWidth="1"/>
    <col min="8452" max="8455" width="9.140625" style="42"/>
    <col min="8456" max="8456" width="14.85546875" style="42" customWidth="1"/>
    <col min="8457" max="8700" width="9.140625" style="42"/>
    <col min="8701" max="8701" width="37.7109375" style="42" customWidth="1"/>
    <col min="8702" max="8702" width="9.140625" style="42"/>
    <col min="8703" max="8703" width="12.85546875" style="42" customWidth="1"/>
    <col min="8704" max="8705" width="9.140625" style="42" hidden="1" customWidth="1"/>
    <col min="8706" max="8706" width="18.28515625" style="42" customWidth="1"/>
    <col min="8707" max="8707" width="64.85546875" style="42" customWidth="1"/>
    <col min="8708" max="8711" width="9.140625" style="42"/>
    <col min="8712" max="8712" width="14.85546875" style="42" customWidth="1"/>
    <col min="8713" max="8956" width="9.140625" style="42"/>
    <col min="8957" max="8957" width="37.7109375" style="42" customWidth="1"/>
    <col min="8958" max="8958" width="9.140625" style="42"/>
    <col min="8959" max="8959" width="12.85546875" style="42" customWidth="1"/>
    <col min="8960" max="8961" width="9.140625" style="42" hidden="1" customWidth="1"/>
    <col min="8962" max="8962" width="18.28515625" style="42" customWidth="1"/>
    <col min="8963" max="8963" width="64.85546875" style="42" customWidth="1"/>
    <col min="8964" max="8967" width="9.140625" style="42"/>
    <col min="8968" max="8968" width="14.85546875" style="42" customWidth="1"/>
    <col min="8969" max="9212" width="9.140625" style="42"/>
    <col min="9213" max="9213" width="37.7109375" style="42" customWidth="1"/>
    <col min="9214" max="9214" width="9.140625" style="42"/>
    <col min="9215" max="9215" width="12.85546875" style="42" customWidth="1"/>
    <col min="9216" max="9217" width="9.140625" style="42" hidden="1" customWidth="1"/>
    <col min="9218" max="9218" width="18.28515625" style="42" customWidth="1"/>
    <col min="9219" max="9219" width="64.85546875" style="42" customWidth="1"/>
    <col min="9220" max="9223" width="9.140625" style="42"/>
    <col min="9224" max="9224" width="14.85546875" style="42" customWidth="1"/>
    <col min="9225" max="9468" width="9.140625" style="42"/>
    <col min="9469" max="9469" width="37.7109375" style="42" customWidth="1"/>
    <col min="9470" max="9470" width="9.140625" style="42"/>
    <col min="9471" max="9471" width="12.85546875" style="42" customWidth="1"/>
    <col min="9472" max="9473" width="9.140625" style="42" hidden="1" customWidth="1"/>
    <col min="9474" max="9474" width="18.28515625" style="42" customWidth="1"/>
    <col min="9475" max="9475" width="64.85546875" style="42" customWidth="1"/>
    <col min="9476" max="9479" width="9.140625" style="42"/>
    <col min="9480" max="9480" width="14.85546875" style="42" customWidth="1"/>
    <col min="9481" max="9724" width="9.140625" style="42"/>
    <col min="9725" max="9725" width="37.7109375" style="42" customWidth="1"/>
    <col min="9726" max="9726" width="9.140625" style="42"/>
    <col min="9727" max="9727" width="12.85546875" style="42" customWidth="1"/>
    <col min="9728" max="9729" width="9.140625" style="42" hidden="1" customWidth="1"/>
    <col min="9730" max="9730" width="18.28515625" style="42" customWidth="1"/>
    <col min="9731" max="9731" width="64.85546875" style="42" customWidth="1"/>
    <col min="9732" max="9735" width="9.140625" style="42"/>
    <col min="9736" max="9736" width="14.85546875" style="42" customWidth="1"/>
    <col min="9737" max="9980" width="9.140625" style="42"/>
    <col min="9981" max="9981" width="37.7109375" style="42" customWidth="1"/>
    <col min="9982" max="9982" width="9.140625" style="42"/>
    <col min="9983" max="9983" width="12.85546875" style="42" customWidth="1"/>
    <col min="9984" max="9985" width="9.140625" style="42" hidden="1" customWidth="1"/>
    <col min="9986" max="9986" width="18.28515625" style="42" customWidth="1"/>
    <col min="9987" max="9987" width="64.85546875" style="42" customWidth="1"/>
    <col min="9988" max="9991" width="9.140625" style="42"/>
    <col min="9992" max="9992" width="14.85546875" style="42" customWidth="1"/>
    <col min="9993" max="10236" width="9.140625" style="42"/>
    <col min="10237" max="10237" width="37.7109375" style="42" customWidth="1"/>
    <col min="10238" max="10238" width="9.140625" style="42"/>
    <col min="10239" max="10239" width="12.85546875" style="42" customWidth="1"/>
    <col min="10240" max="10241" width="9.140625" style="42" hidden="1" customWidth="1"/>
    <col min="10242" max="10242" width="18.28515625" style="42" customWidth="1"/>
    <col min="10243" max="10243" width="64.85546875" style="42" customWidth="1"/>
    <col min="10244" max="10247" width="9.140625" style="42"/>
    <col min="10248" max="10248" width="14.85546875" style="42" customWidth="1"/>
    <col min="10249" max="10492" width="9.140625" style="42"/>
    <col min="10493" max="10493" width="37.7109375" style="42" customWidth="1"/>
    <col min="10494" max="10494" width="9.140625" style="42"/>
    <col min="10495" max="10495" width="12.85546875" style="42" customWidth="1"/>
    <col min="10496" max="10497" width="9.140625" style="42" hidden="1" customWidth="1"/>
    <col min="10498" max="10498" width="18.28515625" style="42" customWidth="1"/>
    <col min="10499" max="10499" width="64.85546875" style="42" customWidth="1"/>
    <col min="10500" max="10503" width="9.140625" style="42"/>
    <col min="10504" max="10504" width="14.85546875" style="42" customWidth="1"/>
    <col min="10505" max="10748" width="9.140625" style="42"/>
    <col min="10749" max="10749" width="37.7109375" style="42" customWidth="1"/>
    <col min="10750" max="10750" width="9.140625" style="42"/>
    <col min="10751" max="10751" width="12.85546875" style="42" customWidth="1"/>
    <col min="10752" max="10753" width="9.140625" style="42" hidden="1" customWidth="1"/>
    <col min="10754" max="10754" width="18.28515625" style="42" customWidth="1"/>
    <col min="10755" max="10755" width="64.85546875" style="42" customWidth="1"/>
    <col min="10756" max="10759" width="9.140625" style="42"/>
    <col min="10760" max="10760" width="14.85546875" style="42" customWidth="1"/>
    <col min="10761" max="11004" width="9.140625" style="42"/>
    <col min="11005" max="11005" width="37.7109375" style="42" customWidth="1"/>
    <col min="11006" max="11006" width="9.140625" style="42"/>
    <col min="11007" max="11007" width="12.85546875" style="42" customWidth="1"/>
    <col min="11008" max="11009" width="9.140625" style="42" hidden="1" customWidth="1"/>
    <col min="11010" max="11010" width="18.28515625" style="42" customWidth="1"/>
    <col min="11011" max="11011" width="64.85546875" style="42" customWidth="1"/>
    <col min="11012" max="11015" width="9.140625" style="42"/>
    <col min="11016" max="11016" width="14.85546875" style="42" customWidth="1"/>
    <col min="11017" max="11260" width="9.140625" style="42"/>
    <col min="11261" max="11261" width="37.7109375" style="42" customWidth="1"/>
    <col min="11262" max="11262" width="9.140625" style="42"/>
    <col min="11263" max="11263" width="12.85546875" style="42" customWidth="1"/>
    <col min="11264" max="11265" width="9.140625" style="42" hidden="1" customWidth="1"/>
    <col min="11266" max="11266" width="18.28515625" style="42" customWidth="1"/>
    <col min="11267" max="11267" width="64.85546875" style="42" customWidth="1"/>
    <col min="11268" max="11271" width="9.140625" style="42"/>
    <col min="11272" max="11272" width="14.85546875" style="42" customWidth="1"/>
    <col min="11273" max="11516" width="9.140625" style="42"/>
    <col min="11517" max="11517" width="37.7109375" style="42" customWidth="1"/>
    <col min="11518" max="11518" width="9.140625" style="42"/>
    <col min="11519" max="11519" width="12.85546875" style="42" customWidth="1"/>
    <col min="11520" max="11521" width="9.140625" style="42" hidden="1" customWidth="1"/>
    <col min="11522" max="11522" width="18.28515625" style="42" customWidth="1"/>
    <col min="11523" max="11523" width="64.85546875" style="42" customWidth="1"/>
    <col min="11524" max="11527" width="9.140625" style="42"/>
    <col min="11528" max="11528" width="14.85546875" style="42" customWidth="1"/>
    <col min="11529" max="11772" width="9.140625" style="42"/>
    <col min="11773" max="11773" width="37.7109375" style="42" customWidth="1"/>
    <col min="11774" max="11774" width="9.140625" style="42"/>
    <col min="11775" max="11775" width="12.85546875" style="42" customWidth="1"/>
    <col min="11776" max="11777" width="9.140625" style="42" hidden="1" customWidth="1"/>
    <col min="11778" max="11778" width="18.28515625" style="42" customWidth="1"/>
    <col min="11779" max="11779" width="64.85546875" style="42" customWidth="1"/>
    <col min="11780" max="11783" width="9.140625" style="42"/>
    <col min="11784" max="11784" width="14.85546875" style="42" customWidth="1"/>
    <col min="11785" max="12028" width="9.140625" style="42"/>
    <col min="12029" max="12029" width="37.7109375" style="42" customWidth="1"/>
    <col min="12030" max="12030" width="9.140625" style="42"/>
    <col min="12031" max="12031" width="12.85546875" style="42" customWidth="1"/>
    <col min="12032" max="12033" width="9.140625" style="42" hidden="1" customWidth="1"/>
    <col min="12034" max="12034" width="18.28515625" style="42" customWidth="1"/>
    <col min="12035" max="12035" width="64.85546875" style="42" customWidth="1"/>
    <col min="12036" max="12039" width="9.140625" style="42"/>
    <col min="12040" max="12040" width="14.85546875" style="42" customWidth="1"/>
    <col min="12041" max="12284" width="9.140625" style="42"/>
    <col min="12285" max="12285" width="37.7109375" style="42" customWidth="1"/>
    <col min="12286" max="12286" width="9.140625" style="42"/>
    <col min="12287" max="12287" width="12.85546875" style="42" customWidth="1"/>
    <col min="12288" max="12289" width="9.140625" style="42" hidden="1" customWidth="1"/>
    <col min="12290" max="12290" width="18.28515625" style="42" customWidth="1"/>
    <col min="12291" max="12291" width="64.85546875" style="42" customWidth="1"/>
    <col min="12292" max="12295" width="9.140625" style="42"/>
    <col min="12296" max="12296" width="14.85546875" style="42" customWidth="1"/>
    <col min="12297" max="12540" width="9.140625" style="42"/>
    <col min="12541" max="12541" width="37.7109375" style="42" customWidth="1"/>
    <col min="12542" max="12542" width="9.140625" style="42"/>
    <col min="12543" max="12543" width="12.85546875" style="42" customWidth="1"/>
    <col min="12544" max="12545" width="9.140625" style="42" hidden="1" customWidth="1"/>
    <col min="12546" max="12546" width="18.28515625" style="42" customWidth="1"/>
    <col min="12547" max="12547" width="64.85546875" style="42" customWidth="1"/>
    <col min="12548" max="12551" width="9.140625" style="42"/>
    <col min="12552" max="12552" width="14.85546875" style="42" customWidth="1"/>
    <col min="12553" max="12796" width="9.140625" style="42"/>
    <col min="12797" max="12797" width="37.7109375" style="42" customWidth="1"/>
    <col min="12798" max="12798" width="9.140625" style="42"/>
    <col min="12799" max="12799" width="12.85546875" style="42" customWidth="1"/>
    <col min="12800" max="12801" width="9.140625" style="42" hidden="1" customWidth="1"/>
    <col min="12802" max="12802" width="18.28515625" style="42" customWidth="1"/>
    <col min="12803" max="12803" width="64.85546875" style="42" customWidth="1"/>
    <col min="12804" max="12807" width="9.140625" style="42"/>
    <col min="12808" max="12808" width="14.85546875" style="42" customWidth="1"/>
    <col min="12809" max="13052" width="9.140625" style="42"/>
    <col min="13053" max="13053" width="37.7109375" style="42" customWidth="1"/>
    <col min="13054" max="13054" width="9.140625" style="42"/>
    <col min="13055" max="13055" width="12.85546875" style="42" customWidth="1"/>
    <col min="13056" max="13057" width="9.140625" style="42" hidden="1" customWidth="1"/>
    <col min="13058" max="13058" width="18.28515625" style="42" customWidth="1"/>
    <col min="13059" max="13059" width="64.85546875" style="42" customWidth="1"/>
    <col min="13060" max="13063" width="9.140625" style="42"/>
    <col min="13064" max="13064" width="14.85546875" style="42" customWidth="1"/>
    <col min="13065" max="13308" width="9.140625" style="42"/>
    <col min="13309" max="13309" width="37.7109375" style="42" customWidth="1"/>
    <col min="13310" max="13310" width="9.140625" style="42"/>
    <col min="13311" max="13311" width="12.85546875" style="42" customWidth="1"/>
    <col min="13312" max="13313" width="9.140625" style="42" hidden="1" customWidth="1"/>
    <col min="13314" max="13314" width="18.28515625" style="42" customWidth="1"/>
    <col min="13315" max="13315" width="64.85546875" style="42" customWidth="1"/>
    <col min="13316" max="13319" width="9.140625" style="42"/>
    <col min="13320" max="13320" width="14.85546875" style="42" customWidth="1"/>
    <col min="13321" max="13564" width="9.140625" style="42"/>
    <col min="13565" max="13565" width="37.7109375" style="42" customWidth="1"/>
    <col min="13566" max="13566" width="9.140625" style="42"/>
    <col min="13567" max="13567" width="12.85546875" style="42" customWidth="1"/>
    <col min="13568" max="13569" width="9.140625" style="42" hidden="1" customWidth="1"/>
    <col min="13570" max="13570" width="18.28515625" style="42" customWidth="1"/>
    <col min="13571" max="13571" width="64.85546875" style="42" customWidth="1"/>
    <col min="13572" max="13575" width="9.140625" style="42"/>
    <col min="13576" max="13576" width="14.85546875" style="42" customWidth="1"/>
    <col min="13577" max="13820" width="9.140625" style="42"/>
    <col min="13821" max="13821" width="37.7109375" style="42" customWidth="1"/>
    <col min="13822" max="13822" width="9.140625" style="42"/>
    <col min="13823" max="13823" width="12.85546875" style="42" customWidth="1"/>
    <col min="13824" max="13825" width="9.140625" style="42" hidden="1" customWidth="1"/>
    <col min="13826" max="13826" width="18.28515625" style="42" customWidth="1"/>
    <col min="13827" max="13827" width="64.85546875" style="42" customWidth="1"/>
    <col min="13828" max="13831" width="9.140625" style="42"/>
    <col min="13832" max="13832" width="14.85546875" style="42" customWidth="1"/>
    <col min="13833" max="14076" width="9.140625" style="42"/>
    <col min="14077" max="14077" width="37.7109375" style="42" customWidth="1"/>
    <col min="14078" max="14078" width="9.140625" style="42"/>
    <col min="14079" max="14079" width="12.85546875" style="42" customWidth="1"/>
    <col min="14080" max="14081" width="9.140625" style="42" hidden="1" customWidth="1"/>
    <col min="14082" max="14082" width="18.28515625" style="42" customWidth="1"/>
    <col min="14083" max="14083" width="64.85546875" style="42" customWidth="1"/>
    <col min="14084" max="14087" width="9.140625" style="42"/>
    <col min="14088" max="14088" width="14.85546875" style="42" customWidth="1"/>
    <col min="14089" max="14332" width="9.140625" style="42"/>
    <col min="14333" max="14333" width="37.7109375" style="42" customWidth="1"/>
    <col min="14334" max="14334" width="9.140625" style="42"/>
    <col min="14335" max="14335" width="12.85546875" style="42" customWidth="1"/>
    <col min="14336" max="14337" width="9.140625" style="42" hidden="1" customWidth="1"/>
    <col min="14338" max="14338" width="18.28515625" style="42" customWidth="1"/>
    <col min="14339" max="14339" width="64.85546875" style="42" customWidth="1"/>
    <col min="14340" max="14343" width="9.140625" style="42"/>
    <col min="14344" max="14344" width="14.85546875" style="42" customWidth="1"/>
    <col min="14345" max="14588" width="9.140625" style="42"/>
    <col min="14589" max="14589" width="37.7109375" style="42" customWidth="1"/>
    <col min="14590" max="14590" width="9.140625" style="42"/>
    <col min="14591" max="14591" width="12.85546875" style="42" customWidth="1"/>
    <col min="14592" max="14593" width="9.140625" style="42" hidden="1" customWidth="1"/>
    <col min="14594" max="14594" width="18.28515625" style="42" customWidth="1"/>
    <col min="14595" max="14595" width="64.85546875" style="42" customWidth="1"/>
    <col min="14596" max="14599" width="9.140625" style="42"/>
    <col min="14600" max="14600" width="14.85546875" style="42" customWidth="1"/>
    <col min="14601" max="14844" width="9.140625" style="42"/>
    <col min="14845" max="14845" width="37.7109375" style="42" customWidth="1"/>
    <col min="14846" max="14846" width="9.140625" style="42"/>
    <col min="14847" max="14847" width="12.85546875" style="42" customWidth="1"/>
    <col min="14848" max="14849" width="9.140625" style="42" hidden="1" customWidth="1"/>
    <col min="14850" max="14850" width="18.28515625" style="42" customWidth="1"/>
    <col min="14851" max="14851" width="64.85546875" style="42" customWidth="1"/>
    <col min="14852" max="14855" width="9.140625" style="42"/>
    <col min="14856" max="14856" width="14.85546875" style="42" customWidth="1"/>
    <col min="14857" max="15100" width="9.140625" style="42"/>
    <col min="15101" max="15101" width="37.7109375" style="42" customWidth="1"/>
    <col min="15102" max="15102" width="9.140625" style="42"/>
    <col min="15103" max="15103" width="12.85546875" style="42" customWidth="1"/>
    <col min="15104" max="15105" width="9.140625" style="42" hidden="1" customWidth="1"/>
    <col min="15106" max="15106" width="18.28515625" style="42" customWidth="1"/>
    <col min="15107" max="15107" width="64.85546875" style="42" customWidth="1"/>
    <col min="15108" max="15111" width="9.140625" style="42"/>
    <col min="15112" max="15112" width="14.85546875" style="42" customWidth="1"/>
    <col min="15113" max="15356" width="9.140625" style="42"/>
    <col min="15357" max="15357" width="37.7109375" style="42" customWidth="1"/>
    <col min="15358" max="15358" width="9.140625" style="42"/>
    <col min="15359" max="15359" width="12.85546875" style="42" customWidth="1"/>
    <col min="15360" max="15361" width="9.140625" style="42" hidden="1" customWidth="1"/>
    <col min="15362" max="15362" width="18.28515625" style="42" customWidth="1"/>
    <col min="15363" max="15363" width="64.85546875" style="42" customWidth="1"/>
    <col min="15364" max="15367" width="9.140625" style="42"/>
    <col min="15368" max="15368" width="14.85546875" style="42" customWidth="1"/>
    <col min="15369" max="15612" width="9.140625" style="42"/>
    <col min="15613" max="15613" width="37.7109375" style="42" customWidth="1"/>
    <col min="15614" max="15614" width="9.140625" style="42"/>
    <col min="15615" max="15615" width="12.85546875" style="42" customWidth="1"/>
    <col min="15616" max="15617" width="9.140625" style="42" hidden="1" customWidth="1"/>
    <col min="15618" max="15618" width="18.28515625" style="42" customWidth="1"/>
    <col min="15619" max="15619" width="64.85546875" style="42" customWidth="1"/>
    <col min="15620" max="15623" width="9.140625" style="42"/>
    <col min="15624" max="15624" width="14.85546875" style="42" customWidth="1"/>
    <col min="15625" max="15868" width="9.140625" style="42"/>
    <col min="15869" max="15869" width="37.7109375" style="42" customWidth="1"/>
    <col min="15870" max="15870" width="9.140625" style="42"/>
    <col min="15871" max="15871" width="12.85546875" style="42" customWidth="1"/>
    <col min="15872" max="15873" width="9.140625" style="42" hidden="1" customWidth="1"/>
    <col min="15874" max="15874" width="18.28515625" style="42" customWidth="1"/>
    <col min="15875" max="15875" width="64.85546875" style="42" customWidth="1"/>
    <col min="15876" max="15879" width="9.140625" style="42"/>
    <col min="15880" max="15880" width="14.85546875" style="42" customWidth="1"/>
    <col min="15881" max="16124" width="9.140625" style="42"/>
    <col min="16125" max="16125" width="37.7109375" style="42" customWidth="1"/>
    <col min="16126" max="16126" width="9.140625" style="42"/>
    <col min="16127" max="16127" width="12.85546875" style="42" customWidth="1"/>
    <col min="16128" max="16129" width="9.140625" style="42" hidden="1" customWidth="1"/>
    <col min="16130" max="16130" width="18.28515625" style="42" customWidth="1"/>
    <col min="16131" max="16131" width="64.85546875" style="42" customWidth="1"/>
    <col min="16132" max="16135" width="9.140625" style="42"/>
    <col min="16136" max="16136" width="14.85546875" style="42" customWidth="1"/>
    <col min="16137" max="16384" width="9.140625" style="42"/>
  </cols>
  <sheetData>
    <row r="1" spans="1:44" ht="18.75" x14ac:dyDescent="0.25">
      <c r="L1" s="25" t="s">
        <v>70</v>
      </c>
    </row>
    <row r="2" spans="1:44" ht="18.75" x14ac:dyDescent="0.3">
      <c r="L2" s="11" t="s">
        <v>11</v>
      </c>
    </row>
    <row r="3" spans="1:44" ht="18.75" x14ac:dyDescent="0.3">
      <c r="L3" s="11" t="s">
        <v>69</v>
      </c>
    </row>
    <row r="4" spans="1:44" ht="18.75" x14ac:dyDescent="0.3">
      <c r="K4" s="11"/>
    </row>
    <row r="5" spans="1:44" x14ac:dyDescent="0.25">
      <c r="A5" s="293" t="str">
        <f>'2. паспорт  ТП'!A4:S4</f>
        <v>Год раскрытия информации: 2025 год</v>
      </c>
      <c r="B5" s="293"/>
      <c r="C5" s="293"/>
      <c r="D5" s="293"/>
      <c r="E5" s="293"/>
      <c r="F5" s="293"/>
      <c r="G5" s="293"/>
      <c r="H5" s="293"/>
      <c r="I5" s="293"/>
      <c r="J5" s="293"/>
      <c r="K5" s="293"/>
      <c r="L5" s="293"/>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c r="AP5" s="96"/>
      <c r="AQ5" s="96"/>
      <c r="AR5" s="96"/>
    </row>
    <row r="6" spans="1:44" ht="18.75" x14ac:dyDescent="0.3">
      <c r="K6" s="11"/>
    </row>
    <row r="7" spans="1:44" ht="18.75" x14ac:dyDescent="0.25">
      <c r="A7" s="297" t="s">
        <v>10</v>
      </c>
      <c r="B7" s="297"/>
      <c r="C7" s="297"/>
      <c r="D7" s="297"/>
      <c r="E7" s="297"/>
      <c r="F7" s="297"/>
      <c r="G7" s="297"/>
      <c r="H7" s="297"/>
      <c r="I7" s="297"/>
      <c r="J7" s="297"/>
      <c r="K7" s="297"/>
      <c r="L7" s="297"/>
    </row>
    <row r="8" spans="1:44" ht="18.75" x14ac:dyDescent="0.25">
      <c r="A8" s="297"/>
      <c r="B8" s="297"/>
      <c r="C8" s="297"/>
      <c r="D8" s="297"/>
      <c r="E8" s="297"/>
      <c r="F8" s="297"/>
      <c r="G8" s="297"/>
      <c r="H8" s="297"/>
      <c r="I8" s="297"/>
      <c r="J8" s="297"/>
      <c r="K8" s="297"/>
      <c r="L8" s="297"/>
    </row>
    <row r="9" spans="1:44" x14ac:dyDescent="0.25">
      <c r="A9" s="300" t="str">
        <f>'1. паспорт местоположение'!A9:C9</f>
        <v xml:space="preserve">Акционерное общество "Калининградская генерирующая компания" </v>
      </c>
      <c r="B9" s="300"/>
      <c r="C9" s="300"/>
      <c r="D9" s="300"/>
      <c r="E9" s="300"/>
      <c r="F9" s="300"/>
      <c r="G9" s="300"/>
      <c r="H9" s="300"/>
      <c r="I9" s="300"/>
      <c r="J9" s="300"/>
      <c r="K9" s="300"/>
      <c r="L9" s="300"/>
    </row>
    <row r="10" spans="1:44" x14ac:dyDescent="0.25">
      <c r="A10" s="294" t="s">
        <v>9</v>
      </c>
      <c r="B10" s="294"/>
      <c r="C10" s="294"/>
      <c r="D10" s="294"/>
      <c r="E10" s="294"/>
      <c r="F10" s="294"/>
      <c r="G10" s="294"/>
      <c r="H10" s="294"/>
      <c r="I10" s="294"/>
      <c r="J10" s="294"/>
      <c r="K10" s="294"/>
      <c r="L10" s="294"/>
    </row>
    <row r="11" spans="1:44" ht="18.75" x14ac:dyDescent="0.25">
      <c r="A11" s="297"/>
      <c r="B11" s="297"/>
      <c r="C11" s="297"/>
      <c r="D11" s="297"/>
      <c r="E11" s="297"/>
      <c r="F11" s="297"/>
      <c r="G11" s="297"/>
      <c r="H11" s="297"/>
      <c r="I11" s="297"/>
      <c r="J11" s="297"/>
      <c r="K11" s="297"/>
      <c r="L11" s="297"/>
    </row>
    <row r="12" spans="1:44" x14ac:dyDescent="0.25">
      <c r="A12" s="300" t="str">
        <f>'1. паспорт местоположение'!A12:C12</f>
        <v>J_KGK_01</v>
      </c>
      <c r="B12" s="300"/>
      <c r="C12" s="300"/>
      <c r="D12" s="300"/>
      <c r="E12" s="300"/>
      <c r="F12" s="300"/>
      <c r="G12" s="300"/>
      <c r="H12" s="300"/>
      <c r="I12" s="300"/>
      <c r="J12" s="300"/>
      <c r="K12" s="300"/>
      <c r="L12" s="300"/>
    </row>
    <row r="13" spans="1:44" x14ac:dyDescent="0.25">
      <c r="A13" s="294" t="s">
        <v>8</v>
      </c>
      <c r="B13" s="294"/>
      <c r="C13" s="294"/>
      <c r="D13" s="294"/>
      <c r="E13" s="294"/>
      <c r="F13" s="294"/>
      <c r="G13" s="294"/>
      <c r="H13" s="294"/>
      <c r="I13" s="294"/>
      <c r="J13" s="294"/>
      <c r="K13" s="294"/>
      <c r="L13" s="294"/>
    </row>
    <row r="14" spans="1:44" ht="18.75" x14ac:dyDescent="0.25">
      <c r="A14" s="304"/>
      <c r="B14" s="304"/>
      <c r="C14" s="304"/>
      <c r="D14" s="304"/>
      <c r="E14" s="304"/>
      <c r="F14" s="304"/>
      <c r="G14" s="304"/>
      <c r="H14" s="304"/>
      <c r="I14" s="304"/>
      <c r="J14" s="304"/>
      <c r="K14" s="304"/>
      <c r="L14" s="304"/>
    </row>
    <row r="15" spans="1:44" x14ac:dyDescent="0.25">
      <c r="A15" s="300" t="str">
        <f>'1. паспорт местоположение'!A15</f>
        <v>Реконструкция производственного объекта "Гусевская ТЭЦ" г. Гусев</v>
      </c>
      <c r="B15" s="300"/>
      <c r="C15" s="300"/>
      <c r="D15" s="300"/>
      <c r="E15" s="300"/>
      <c r="F15" s="300"/>
      <c r="G15" s="300"/>
      <c r="H15" s="300"/>
      <c r="I15" s="300"/>
      <c r="J15" s="300"/>
      <c r="K15" s="300"/>
      <c r="L15" s="300"/>
    </row>
    <row r="16" spans="1:44" x14ac:dyDescent="0.25">
      <c r="A16" s="294" t="s">
        <v>7</v>
      </c>
      <c r="B16" s="294"/>
      <c r="C16" s="294"/>
      <c r="D16" s="294"/>
      <c r="E16" s="294"/>
      <c r="F16" s="294"/>
      <c r="G16" s="294"/>
      <c r="H16" s="294"/>
      <c r="I16" s="294"/>
      <c r="J16" s="294"/>
      <c r="K16" s="294"/>
      <c r="L16" s="294"/>
    </row>
    <row r="17" spans="1:12" ht="15.75" customHeight="1" x14ac:dyDescent="0.25">
      <c r="L17" s="66"/>
    </row>
    <row r="18" spans="1:12" x14ac:dyDescent="0.25">
      <c r="K18" s="65"/>
    </row>
    <row r="19" spans="1:12" ht="15.75" customHeight="1" x14ac:dyDescent="0.25">
      <c r="A19" s="353" t="s">
        <v>504</v>
      </c>
      <c r="B19" s="353"/>
      <c r="C19" s="353"/>
      <c r="D19" s="353"/>
      <c r="E19" s="353"/>
      <c r="F19" s="353"/>
      <c r="G19" s="353"/>
      <c r="H19" s="353"/>
      <c r="I19" s="353"/>
      <c r="J19" s="353"/>
      <c r="K19" s="353"/>
      <c r="L19" s="353"/>
    </row>
    <row r="20" spans="1:12" x14ac:dyDescent="0.25">
      <c r="A20" s="43"/>
      <c r="B20" s="43"/>
    </row>
    <row r="21" spans="1:12" ht="28.5" customHeight="1" x14ac:dyDescent="0.25">
      <c r="A21" s="345" t="s">
        <v>227</v>
      </c>
      <c r="B21" s="345" t="s">
        <v>226</v>
      </c>
      <c r="C21" s="350" t="s">
        <v>435</v>
      </c>
      <c r="D21" s="350"/>
      <c r="E21" s="350"/>
      <c r="F21" s="350"/>
      <c r="G21" s="350"/>
      <c r="H21" s="350"/>
      <c r="I21" s="345" t="s">
        <v>225</v>
      </c>
      <c r="J21" s="347" t="s">
        <v>437</v>
      </c>
      <c r="K21" s="345" t="s">
        <v>224</v>
      </c>
      <c r="L21" s="346" t="s">
        <v>436</v>
      </c>
    </row>
    <row r="22" spans="1:12" ht="58.5" customHeight="1" x14ac:dyDescent="0.25">
      <c r="A22" s="345"/>
      <c r="B22" s="345"/>
      <c r="C22" s="349" t="s">
        <v>3</v>
      </c>
      <c r="D22" s="349"/>
      <c r="E22" s="90"/>
      <c r="F22" s="91"/>
      <c r="G22" s="351" t="s">
        <v>2</v>
      </c>
      <c r="H22" s="352"/>
      <c r="I22" s="345"/>
      <c r="J22" s="348"/>
      <c r="K22" s="345"/>
      <c r="L22" s="346"/>
    </row>
    <row r="23" spans="1:12" ht="31.5" x14ac:dyDescent="0.25">
      <c r="A23" s="345"/>
      <c r="B23" s="345"/>
      <c r="C23" s="58" t="s">
        <v>223</v>
      </c>
      <c r="D23" s="58" t="s">
        <v>222</v>
      </c>
      <c r="E23" s="58" t="s">
        <v>223</v>
      </c>
      <c r="F23" s="58" t="s">
        <v>222</v>
      </c>
      <c r="G23" s="58" t="s">
        <v>223</v>
      </c>
      <c r="H23" s="58" t="s">
        <v>222</v>
      </c>
      <c r="I23" s="345"/>
      <c r="J23" s="349"/>
      <c r="K23" s="345"/>
      <c r="L23" s="346"/>
    </row>
    <row r="24" spans="1:12" x14ac:dyDescent="0.25">
      <c r="A24" s="48">
        <v>1</v>
      </c>
      <c r="B24" s="48">
        <v>2</v>
      </c>
      <c r="C24" s="58">
        <v>3</v>
      </c>
      <c r="D24" s="58">
        <v>4</v>
      </c>
      <c r="E24" s="58">
        <v>5</v>
      </c>
      <c r="F24" s="58">
        <v>6</v>
      </c>
      <c r="G24" s="58">
        <v>7</v>
      </c>
      <c r="H24" s="58">
        <v>8</v>
      </c>
      <c r="I24" s="58">
        <v>9</v>
      </c>
      <c r="J24" s="58">
        <v>10</v>
      </c>
      <c r="K24" s="58">
        <v>11</v>
      </c>
      <c r="L24" s="58">
        <v>12</v>
      </c>
    </row>
    <row r="25" spans="1:12" x14ac:dyDescent="0.25">
      <c r="A25" s="58">
        <v>1</v>
      </c>
      <c r="B25" s="59" t="s">
        <v>221</v>
      </c>
      <c r="C25" s="59"/>
      <c r="D25" s="63"/>
      <c r="E25" s="63"/>
      <c r="F25" s="63"/>
      <c r="G25" s="63"/>
      <c r="H25" s="63"/>
      <c r="I25" s="63"/>
      <c r="J25" s="63"/>
      <c r="K25" s="56"/>
      <c r="L25" s="69"/>
    </row>
    <row r="26" spans="1:12" ht="21.75" customHeight="1" x14ac:dyDescent="0.25">
      <c r="A26" s="58" t="s">
        <v>220</v>
      </c>
      <c r="B26" s="64" t="s">
        <v>442</v>
      </c>
      <c r="C26" s="205">
        <v>2021</v>
      </c>
      <c r="D26" s="205">
        <v>2021</v>
      </c>
      <c r="E26" s="63"/>
      <c r="F26" s="63"/>
      <c r="G26" s="205">
        <v>2021</v>
      </c>
      <c r="H26" s="205">
        <v>2021</v>
      </c>
      <c r="I26" s="139" t="s">
        <v>555</v>
      </c>
      <c r="J26" s="139" t="s">
        <v>555</v>
      </c>
      <c r="K26" s="139" t="s">
        <v>555</v>
      </c>
      <c r="L26" s="139" t="s">
        <v>555</v>
      </c>
    </row>
    <row r="27" spans="1:12" ht="39" customHeight="1" x14ac:dyDescent="0.25">
      <c r="A27" s="58" t="s">
        <v>219</v>
      </c>
      <c r="B27" s="64" t="s">
        <v>444</v>
      </c>
      <c r="C27" s="205">
        <v>2021</v>
      </c>
      <c r="D27" s="205">
        <v>2021</v>
      </c>
      <c r="E27" s="63"/>
      <c r="F27" s="63"/>
      <c r="G27" s="205">
        <v>2021</v>
      </c>
      <c r="H27" s="205">
        <v>2021</v>
      </c>
      <c r="I27" s="139" t="s">
        <v>555</v>
      </c>
      <c r="J27" s="139" t="s">
        <v>555</v>
      </c>
      <c r="K27" s="139" t="s">
        <v>555</v>
      </c>
      <c r="L27" s="139" t="s">
        <v>555</v>
      </c>
    </row>
    <row r="28" spans="1:12" ht="70.5" customHeight="1" x14ac:dyDescent="0.25">
      <c r="A28" s="58" t="s">
        <v>443</v>
      </c>
      <c r="B28" s="64" t="s">
        <v>448</v>
      </c>
      <c r="C28" s="205">
        <v>2021</v>
      </c>
      <c r="D28" s="205">
        <v>2021</v>
      </c>
      <c r="E28" s="63"/>
      <c r="F28" s="63"/>
      <c r="G28" s="205">
        <v>2021</v>
      </c>
      <c r="H28" s="205">
        <v>2021</v>
      </c>
      <c r="I28" s="139" t="s">
        <v>555</v>
      </c>
      <c r="J28" s="139" t="s">
        <v>555</v>
      </c>
      <c r="K28" s="139" t="s">
        <v>555</v>
      </c>
      <c r="L28" s="139" t="s">
        <v>555</v>
      </c>
    </row>
    <row r="29" spans="1:12" ht="54" customHeight="1" x14ac:dyDescent="0.25">
      <c r="A29" s="58" t="s">
        <v>218</v>
      </c>
      <c r="B29" s="64" t="s">
        <v>447</v>
      </c>
      <c r="C29" s="205">
        <v>2021</v>
      </c>
      <c r="D29" s="205">
        <v>2021</v>
      </c>
      <c r="E29" s="63"/>
      <c r="F29" s="63"/>
      <c r="G29" s="205">
        <v>2021</v>
      </c>
      <c r="H29" s="205">
        <v>2021</v>
      </c>
      <c r="I29" s="139" t="s">
        <v>555</v>
      </c>
      <c r="J29" s="139" t="s">
        <v>555</v>
      </c>
      <c r="K29" s="139" t="s">
        <v>555</v>
      </c>
      <c r="L29" s="139" t="s">
        <v>555</v>
      </c>
    </row>
    <row r="30" spans="1:12" ht="42" customHeight="1" x14ac:dyDescent="0.25">
      <c r="A30" s="58" t="s">
        <v>217</v>
      </c>
      <c r="B30" s="64" t="s">
        <v>449</v>
      </c>
      <c r="C30" s="205" t="s">
        <v>539</v>
      </c>
      <c r="D30" s="205" t="s">
        <v>539</v>
      </c>
      <c r="E30" s="63"/>
      <c r="F30" s="63"/>
      <c r="G30" s="139" t="s">
        <v>555</v>
      </c>
      <c r="H30" s="139" t="s">
        <v>555</v>
      </c>
      <c r="I30" s="139" t="s">
        <v>555</v>
      </c>
      <c r="J30" s="139" t="s">
        <v>555</v>
      </c>
      <c r="K30" s="139" t="s">
        <v>555</v>
      </c>
      <c r="L30" s="139" t="s">
        <v>555</v>
      </c>
    </row>
    <row r="31" spans="1:12" ht="37.5" customHeight="1" x14ac:dyDescent="0.25">
      <c r="A31" s="58" t="s">
        <v>216</v>
      </c>
      <c r="B31" s="57" t="s">
        <v>445</v>
      </c>
      <c r="C31" s="206">
        <v>2018</v>
      </c>
      <c r="D31" s="206">
        <v>2018</v>
      </c>
      <c r="E31" s="63"/>
      <c r="F31" s="63"/>
      <c r="G31" s="206">
        <v>2018</v>
      </c>
      <c r="H31" s="206">
        <v>2018</v>
      </c>
      <c r="I31" s="139" t="s">
        <v>555</v>
      </c>
      <c r="J31" s="139" t="s">
        <v>555</v>
      </c>
      <c r="K31" s="139" t="s">
        <v>555</v>
      </c>
      <c r="L31" s="139" t="s">
        <v>555</v>
      </c>
    </row>
    <row r="32" spans="1:12" ht="31.5" x14ac:dyDescent="0.25">
      <c r="A32" s="58" t="s">
        <v>214</v>
      </c>
      <c r="B32" s="57" t="s">
        <v>450</v>
      </c>
      <c r="C32" s="206">
        <v>2020</v>
      </c>
      <c r="D32" s="206">
        <v>2023</v>
      </c>
      <c r="E32" s="63"/>
      <c r="F32" s="63"/>
      <c r="G32" s="206">
        <v>2020</v>
      </c>
      <c r="H32" s="139" t="s">
        <v>555</v>
      </c>
      <c r="I32" s="139" t="s">
        <v>555</v>
      </c>
      <c r="J32" s="139" t="s">
        <v>555</v>
      </c>
      <c r="K32" s="139" t="s">
        <v>555</v>
      </c>
      <c r="L32" s="139" t="s">
        <v>555</v>
      </c>
    </row>
    <row r="33" spans="1:12" ht="37.5" customHeight="1" x14ac:dyDescent="0.25">
      <c r="A33" s="58" t="s">
        <v>461</v>
      </c>
      <c r="B33" s="57" t="s">
        <v>375</v>
      </c>
      <c r="C33" s="205">
        <v>2022</v>
      </c>
      <c r="D33" s="205">
        <v>2023</v>
      </c>
      <c r="E33" s="63"/>
      <c r="F33" s="63"/>
      <c r="G33" s="139">
        <v>2022</v>
      </c>
      <c r="H33" s="139" t="s">
        <v>555</v>
      </c>
      <c r="I33" s="139" t="s">
        <v>555</v>
      </c>
      <c r="J33" s="139" t="s">
        <v>555</v>
      </c>
      <c r="K33" s="139" t="s">
        <v>555</v>
      </c>
      <c r="L33" s="139" t="s">
        <v>555</v>
      </c>
    </row>
    <row r="34" spans="1:12" ht="47.25" customHeight="1" x14ac:dyDescent="0.25">
      <c r="A34" s="58" t="s">
        <v>462</v>
      </c>
      <c r="B34" s="57" t="s">
        <v>454</v>
      </c>
      <c r="C34" s="205" t="s">
        <v>539</v>
      </c>
      <c r="D34" s="205" t="s">
        <v>539</v>
      </c>
      <c r="E34" s="62"/>
      <c r="F34" s="62"/>
      <c r="G34" s="139" t="s">
        <v>555</v>
      </c>
      <c r="H34" s="139" t="s">
        <v>555</v>
      </c>
      <c r="I34" s="139" t="s">
        <v>555</v>
      </c>
      <c r="J34" s="139" t="s">
        <v>555</v>
      </c>
      <c r="K34" s="139" t="s">
        <v>555</v>
      </c>
      <c r="L34" s="139" t="s">
        <v>555</v>
      </c>
    </row>
    <row r="35" spans="1:12" ht="49.5" customHeight="1" x14ac:dyDescent="0.25">
      <c r="A35" s="58" t="s">
        <v>463</v>
      </c>
      <c r="B35" s="57" t="s">
        <v>215</v>
      </c>
      <c r="C35" s="205">
        <v>2023</v>
      </c>
      <c r="D35" s="205">
        <v>2023</v>
      </c>
      <c r="E35" s="62"/>
      <c r="F35" s="62"/>
      <c r="G35" s="139" t="s">
        <v>555</v>
      </c>
      <c r="H35" s="139" t="s">
        <v>555</v>
      </c>
      <c r="I35" s="139" t="s">
        <v>555</v>
      </c>
      <c r="J35" s="139" t="s">
        <v>555</v>
      </c>
      <c r="K35" s="139" t="s">
        <v>555</v>
      </c>
      <c r="L35" s="139" t="s">
        <v>555</v>
      </c>
    </row>
    <row r="36" spans="1:12" ht="37.5" customHeight="1" x14ac:dyDescent="0.25">
      <c r="A36" s="58" t="s">
        <v>464</v>
      </c>
      <c r="B36" s="57" t="s">
        <v>446</v>
      </c>
      <c r="C36" s="205">
        <v>2023</v>
      </c>
      <c r="D36" s="205">
        <v>2023</v>
      </c>
      <c r="E36" s="61"/>
      <c r="F36" s="60"/>
      <c r="G36" s="139" t="s">
        <v>555</v>
      </c>
      <c r="H36" s="139" t="s">
        <v>555</v>
      </c>
      <c r="I36" s="139" t="s">
        <v>555</v>
      </c>
      <c r="J36" s="139" t="s">
        <v>555</v>
      </c>
      <c r="K36" s="139" t="s">
        <v>555</v>
      </c>
      <c r="L36" s="139" t="s">
        <v>555</v>
      </c>
    </row>
    <row r="37" spans="1:12" x14ac:dyDescent="0.25">
      <c r="A37" s="58" t="s">
        <v>465</v>
      </c>
      <c r="B37" s="57" t="s">
        <v>213</v>
      </c>
      <c r="C37" s="205">
        <v>2023</v>
      </c>
      <c r="D37" s="205">
        <v>2023</v>
      </c>
      <c r="E37" s="61"/>
      <c r="F37" s="60"/>
      <c r="G37" s="139" t="s">
        <v>555</v>
      </c>
      <c r="H37" s="139" t="s">
        <v>555</v>
      </c>
      <c r="I37" s="139" t="s">
        <v>555</v>
      </c>
      <c r="J37" s="139" t="s">
        <v>555</v>
      </c>
      <c r="K37" s="139" t="s">
        <v>555</v>
      </c>
      <c r="L37" s="139" t="s">
        <v>555</v>
      </c>
    </row>
    <row r="38" spans="1:12" x14ac:dyDescent="0.25">
      <c r="A38" s="58" t="s">
        <v>466</v>
      </c>
      <c r="B38" s="59" t="s">
        <v>212</v>
      </c>
      <c r="C38" s="207"/>
      <c r="D38" s="207"/>
      <c r="E38" s="56"/>
      <c r="F38" s="56"/>
      <c r="G38" s="139" t="s">
        <v>555</v>
      </c>
      <c r="H38" s="139" t="s">
        <v>555</v>
      </c>
      <c r="I38" s="139" t="s">
        <v>555</v>
      </c>
      <c r="J38" s="139" t="s">
        <v>555</v>
      </c>
      <c r="K38" s="139" t="s">
        <v>555</v>
      </c>
      <c r="L38" s="139" t="s">
        <v>555</v>
      </c>
    </row>
    <row r="39" spans="1:12" ht="63" x14ac:dyDescent="0.25">
      <c r="A39" s="58">
        <v>2</v>
      </c>
      <c r="B39" s="57" t="s">
        <v>451</v>
      </c>
      <c r="C39" s="205">
        <v>2023</v>
      </c>
      <c r="D39" s="205">
        <v>2023</v>
      </c>
      <c r="E39" s="56"/>
      <c r="F39" s="56"/>
      <c r="G39" s="139" t="s">
        <v>555</v>
      </c>
      <c r="H39" s="139" t="s">
        <v>555</v>
      </c>
      <c r="I39" s="139" t="s">
        <v>555</v>
      </c>
      <c r="J39" s="139" t="s">
        <v>555</v>
      </c>
      <c r="K39" s="139" t="s">
        <v>555</v>
      </c>
      <c r="L39" s="139" t="s">
        <v>555</v>
      </c>
    </row>
    <row r="40" spans="1:12" ht="33.75" customHeight="1" x14ac:dyDescent="0.25">
      <c r="A40" s="58" t="s">
        <v>211</v>
      </c>
      <c r="B40" s="57" t="s">
        <v>453</v>
      </c>
      <c r="C40" s="205">
        <v>2023</v>
      </c>
      <c r="D40" s="205">
        <v>2023</v>
      </c>
      <c r="E40" s="56"/>
      <c r="F40" s="56"/>
      <c r="G40" s="139" t="s">
        <v>555</v>
      </c>
      <c r="H40" s="139" t="s">
        <v>555</v>
      </c>
      <c r="I40" s="139" t="s">
        <v>555</v>
      </c>
      <c r="J40" s="139" t="s">
        <v>555</v>
      </c>
      <c r="K40" s="139" t="s">
        <v>555</v>
      </c>
      <c r="L40" s="139" t="s">
        <v>555</v>
      </c>
    </row>
    <row r="41" spans="1:12" ht="63" customHeight="1" x14ac:dyDescent="0.25">
      <c r="A41" s="58" t="s">
        <v>210</v>
      </c>
      <c r="B41" s="59" t="s">
        <v>535</v>
      </c>
      <c r="C41" s="207"/>
      <c r="D41" s="207"/>
      <c r="E41" s="56"/>
      <c r="F41" s="56"/>
      <c r="G41" s="139" t="s">
        <v>555</v>
      </c>
      <c r="H41" s="139" t="s">
        <v>555</v>
      </c>
      <c r="I41" s="139" t="s">
        <v>555</v>
      </c>
      <c r="J41" s="139" t="s">
        <v>555</v>
      </c>
      <c r="K41" s="139" t="s">
        <v>555</v>
      </c>
      <c r="L41" s="139" t="s">
        <v>555</v>
      </c>
    </row>
    <row r="42" spans="1:12" ht="58.5" customHeight="1" x14ac:dyDescent="0.25">
      <c r="A42" s="58">
        <v>3</v>
      </c>
      <c r="B42" s="57" t="s">
        <v>452</v>
      </c>
      <c r="C42" s="205">
        <v>2023</v>
      </c>
      <c r="D42" s="205">
        <v>2023</v>
      </c>
      <c r="E42" s="56"/>
      <c r="F42" s="56"/>
      <c r="G42" s="139" t="s">
        <v>555</v>
      </c>
      <c r="H42" s="139" t="s">
        <v>555</v>
      </c>
      <c r="I42" s="139" t="s">
        <v>555</v>
      </c>
      <c r="J42" s="139" t="s">
        <v>555</v>
      </c>
      <c r="K42" s="139" t="s">
        <v>555</v>
      </c>
      <c r="L42" s="139" t="s">
        <v>555</v>
      </c>
    </row>
    <row r="43" spans="1:12" ht="34.5" customHeight="1" x14ac:dyDescent="0.25">
      <c r="A43" s="58" t="s">
        <v>209</v>
      </c>
      <c r="B43" s="57" t="s">
        <v>207</v>
      </c>
      <c r="C43" s="205">
        <v>2023</v>
      </c>
      <c r="D43" s="205">
        <v>2023</v>
      </c>
      <c r="E43" s="56"/>
      <c r="F43" s="56"/>
      <c r="G43" s="139" t="s">
        <v>555</v>
      </c>
      <c r="H43" s="139" t="s">
        <v>555</v>
      </c>
      <c r="I43" s="139" t="s">
        <v>555</v>
      </c>
      <c r="J43" s="139" t="s">
        <v>555</v>
      </c>
      <c r="K43" s="139" t="s">
        <v>555</v>
      </c>
      <c r="L43" s="139" t="s">
        <v>555</v>
      </c>
    </row>
    <row r="44" spans="1:12" ht="24.75" customHeight="1" x14ac:dyDescent="0.25">
      <c r="A44" s="58" t="s">
        <v>208</v>
      </c>
      <c r="B44" s="57" t="s">
        <v>205</v>
      </c>
      <c r="C44" s="205">
        <v>2023</v>
      </c>
      <c r="D44" s="205">
        <v>2023</v>
      </c>
      <c r="E44" s="56"/>
      <c r="F44" s="56"/>
      <c r="G44" s="139" t="s">
        <v>555</v>
      </c>
      <c r="H44" s="139" t="s">
        <v>555</v>
      </c>
      <c r="I44" s="139" t="s">
        <v>555</v>
      </c>
      <c r="J44" s="139" t="s">
        <v>555</v>
      </c>
      <c r="K44" s="139" t="s">
        <v>555</v>
      </c>
      <c r="L44" s="139" t="s">
        <v>555</v>
      </c>
    </row>
    <row r="45" spans="1:12" ht="90.75" customHeight="1" x14ac:dyDescent="0.25">
      <c r="A45" s="58" t="s">
        <v>206</v>
      </c>
      <c r="B45" s="57" t="s">
        <v>457</v>
      </c>
      <c r="C45" s="205">
        <v>2023</v>
      </c>
      <c r="D45" s="205">
        <v>2023</v>
      </c>
      <c r="E45" s="56"/>
      <c r="F45" s="56"/>
      <c r="G45" s="139" t="s">
        <v>555</v>
      </c>
      <c r="H45" s="139" t="s">
        <v>555</v>
      </c>
      <c r="I45" s="139" t="s">
        <v>555</v>
      </c>
      <c r="J45" s="139" t="s">
        <v>555</v>
      </c>
      <c r="K45" s="139" t="s">
        <v>555</v>
      </c>
      <c r="L45" s="139" t="s">
        <v>555</v>
      </c>
    </row>
    <row r="46" spans="1:12" ht="167.25" customHeight="1" x14ac:dyDescent="0.25">
      <c r="A46" s="58" t="s">
        <v>204</v>
      </c>
      <c r="B46" s="57" t="s">
        <v>455</v>
      </c>
      <c r="C46" s="205">
        <v>2023</v>
      </c>
      <c r="D46" s="205">
        <v>2023</v>
      </c>
      <c r="E46" s="56"/>
      <c r="F46" s="56"/>
      <c r="G46" s="139" t="s">
        <v>555</v>
      </c>
      <c r="H46" s="139" t="s">
        <v>555</v>
      </c>
      <c r="I46" s="139" t="s">
        <v>555</v>
      </c>
      <c r="J46" s="139" t="s">
        <v>555</v>
      </c>
      <c r="K46" s="139" t="s">
        <v>555</v>
      </c>
      <c r="L46" s="139" t="s">
        <v>555</v>
      </c>
    </row>
    <row r="47" spans="1:12" ht="30.75" customHeight="1" x14ac:dyDescent="0.25">
      <c r="A47" s="58" t="s">
        <v>202</v>
      </c>
      <c r="B47" s="57" t="s">
        <v>203</v>
      </c>
      <c r="C47" s="205">
        <v>2023</v>
      </c>
      <c r="D47" s="205">
        <v>2023</v>
      </c>
      <c r="E47" s="56"/>
      <c r="F47" s="56"/>
      <c r="G47" s="139" t="s">
        <v>555</v>
      </c>
      <c r="H47" s="139" t="s">
        <v>555</v>
      </c>
      <c r="I47" s="139" t="s">
        <v>555</v>
      </c>
      <c r="J47" s="139" t="s">
        <v>555</v>
      </c>
      <c r="K47" s="139" t="s">
        <v>555</v>
      </c>
      <c r="L47" s="139" t="s">
        <v>555</v>
      </c>
    </row>
    <row r="48" spans="1:12" ht="37.5" customHeight="1" x14ac:dyDescent="0.25">
      <c r="A48" s="58" t="s">
        <v>467</v>
      </c>
      <c r="B48" s="59" t="s">
        <v>201</v>
      </c>
      <c r="C48" s="207"/>
      <c r="D48" s="207"/>
      <c r="E48" s="56"/>
      <c r="F48" s="56"/>
      <c r="G48" s="139" t="s">
        <v>555</v>
      </c>
      <c r="H48" s="139" t="s">
        <v>555</v>
      </c>
      <c r="I48" s="139" t="s">
        <v>555</v>
      </c>
      <c r="J48" s="139" t="s">
        <v>555</v>
      </c>
      <c r="K48" s="139" t="s">
        <v>555</v>
      </c>
      <c r="L48" s="139" t="s">
        <v>555</v>
      </c>
    </row>
    <row r="49" spans="1:12" ht="35.25" customHeight="1" x14ac:dyDescent="0.25">
      <c r="A49" s="58">
        <v>4</v>
      </c>
      <c r="B49" s="57" t="s">
        <v>199</v>
      </c>
      <c r="C49" s="205">
        <v>2023</v>
      </c>
      <c r="D49" s="205">
        <v>2024</v>
      </c>
      <c r="E49" s="56"/>
      <c r="F49" s="56"/>
      <c r="G49" s="139" t="s">
        <v>555</v>
      </c>
      <c r="H49" s="139" t="s">
        <v>555</v>
      </c>
      <c r="I49" s="139" t="s">
        <v>555</v>
      </c>
      <c r="J49" s="139" t="s">
        <v>555</v>
      </c>
      <c r="K49" s="139" t="s">
        <v>555</v>
      </c>
      <c r="L49" s="139" t="s">
        <v>555</v>
      </c>
    </row>
    <row r="50" spans="1:12" ht="86.25" customHeight="1" x14ac:dyDescent="0.25">
      <c r="A50" s="58" t="s">
        <v>200</v>
      </c>
      <c r="B50" s="57" t="s">
        <v>456</v>
      </c>
      <c r="C50" s="205">
        <v>2023</v>
      </c>
      <c r="D50" s="205">
        <v>2024</v>
      </c>
      <c r="E50" s="56"/>
      <c r="F50" s="56"/>
      <c r="G50" s="139" t="s">
        <v>555</v>
      </c>
      <c r="H50" s="139" t="s">
        <v>555</v>
      </c>
      <c r="I50" s="139" t="s">
        <v>555</v>
      </c>
      <c r="J50" s="139" t="s">
        <v>555</v>
      </c>
      <c r="K50" s="139" t="s">
        <v>555</v>
      </c>
      <c r="L50" s="139" t="s">
        <v>555</v>
      </c>
    </row>
    <row r="51" spans="1:12" ht="77.25" customHeight="1" x14ac:dyDescent="0.25">
      <c r="A51" s="58" t="s">
        <v>198</v>
      </c>
      <c r="B51" s="57" t="s">
        <v>458</v>
      </c>
      <c r="C51" s="205">
        <v>2023</v>
      </c>
      <c r="D51" s="205">
        <v>2024</v>
      </c>
      <c r="E51" s="56"/>
      <c r="F51" s="56"/>
      <c r="G51" s="139" t="s">
        <v>555</v>
      </c>
      <c r="H51" s="139" t="s">
        <v>555</v>
      </c>
      <c r="I51" s="139" t="s">
        <v>555</v>
      </c>
      <c r="J51" s="139" t="s">
        <v>555</v>
      </c>
      <c r="K51" s="139" t="s">
        <v>555</v>
      </c>
      <c r="L51" s="139" t="s">
        <v>555</v>
      </c>
    </row>
    <row r="52" spans="1:12" ht="71.25" customHeight="1" x14ac:dyDescent="0.25">
      <c r="A52" s="58" t="s">
        <v>196</v>
      </c>
      <c r="B52" s="57" t="s">
        <v>197</v>
      </c>
      <c r="C52" s="205">
        <v>2023</v>
      </c>
      <c r="D52" s="205">
        <v>2024</v>
      </c>
      <c r="E52" s="56"/>
      <c r="F52" s="56"/>
      <c r="G52" s="139" t="s">
        <v>555</v>
      </c>
      <c r="H52" s="139" t="s">
        <v>555</v>
      </c>
      <c r="I52" s="139" t="s">
        <v>555</v>
      </c>
      <c r="J52" s="139" t="s">
        <v>555</v>
      </c>
      <c r="K52" s="139" t="s">
        <v>555</v>
      </c>
      <c r="L52" s="139" t="s">
        <v>555</v>
      </c>
    </row>
    <row r="53" spans="1:12" ht="48" customHeight="1" x14ac:dyDescent="0.25">
      <c r="A53" s="58" t="s">
        <v>194</v>
      </c>
      <c r="B53" s="94" t="s">
        <v>459</v>
      </c>
      <c r="C53" s="205">
        <v>2023</v>
      </c>
      <c r="D53" s="205">
        <v>2024</v>
      </c>
      <c r="E53" s="56"/>
      <c r="F53" s="56"/>
      <c r="G53" s="139" t="s">
        <v>555</v>
      </c>
      <c r="H53" s="139" t="s">
        <v>555</v>
      </c>
      <c r="I53" s="139" t="s">
        <v>555</v>
      </c>
      <c r="J53" s="139" t="s">
        <v>555</v>
      </c>
      <c r="K53" s="139" t="s">
        <v>555</v>
      </c>
      <c r="L53" s="139" t="s">
        <v>555</v>
      </c>
    </row>
    <row r="54" spans="1:12" ht="46.5" customHeight="1" x14ac:dyDescent="0.25">
      <c r="A54" s="58" t="s">
        <v>460</v>
      </c>
      <c r="B54" s="57" t="s">
        <v>195</v>
      </c>
      <c r="C54" s="205">
        <v>2023</v>
      </c>
      <c r="D54" s="205">
        <v>2024</v>
      </c>
      <c r="E54" s="56"/>
      <c r="F54" s="56"/>
      <c r="G54" s="139" t="s">
        <v>555</v>
      </c>
      <c r="H54" s="139" t="s">
        <v>555</v>
      </c>
      <c r="I54" s="139" t="s">
        <v>555</v>
      </c>
      <c r="J54" s="139" t="s">
        <v>555</v>
      </c>
      <c r="K54" s="139" t="s">
        <v>555</v>
      </c>
      <c r="L54" s="139" t="s">
        <v>555</v>
      </c>
    </row>
  </sheetData>
  <customSheetViews>
    <customSheetView guid="{C290BBE0-3C98-461A-94BD-C632345D89F6}" scale="60" showPageBreaks="1" fitToPage="1" printArea="1" hiddenColumns="1" view="pageBreakPreview">
      <selection activeCell="I51" sqref="I51"/>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I51" sqref="I51"/>
      <pageMargins left="0.70866141732283472" right="0.70866141732283472" top="0.74803149606299213" bottom="0.74803149606299213" header="0.31496062992125984" footer="0.31496062992125984"/>
      <pageSetup paperSize="8" scale="56" orientation="portrait" r:id="rId2"/>
    </customSheetView>
    <customSheetView guid="{39B71E68-BF27-4D0E-9B8B-6F4286FA19B0}" scale="60" showPageBreaks="1" fitToPage="1" printArea="1" hiddenColumns="1" view="pageBreakPreview">
      <selection activeCell="I51" sqref="I51"/>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fitToHeight="10"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 </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 '!Заголовки_для_печати</vt:lpstr>
      <vt:lpstr>'6.1. Паспорт сетевой график'!Заголовки_для_печати</vt:lpstr>
      <vt:lpstr>'6.2. Паспорт фин осв ввод'!Заголовки_для_печати</vt:lpstr>
      <vt:lpstr>'8. Общие сведения'!Заголовки_для_печати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2021-06-18T07:22:25Z</cp:lastPrinted>
  <dcterms:created xsi:type="dcterms:W3CDTF">2015-08-16T15:31:05Z</dcterms:created>
  <dcterms:modified xsi:type="dcterms:W3CDTF">2025-04-11T13:02:58Z</dcterms:modified>
</cp:coreProperties>
</file>